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 yWindow="690" windowWidth="19230" windowHeight="5895" tabRatio="742"/>
  </bookViews>
  <sheets>
    <sheet name="Приложение 1" sheetId="3" r:id="rId1"/>
    <sheet name="Приложение 2" sheetId="2" r:id="rId2"/>
    <sheet name="Приложение 3" sheetId="1" r:id="rId3"/>
    <sheet name="Приложение 5" sheetId="14" r:id="rId4"/>
    <sheet name="Лист1" sheetId="7" state="hidden" r:id="rId5"/>
    <sheet name="Приложение 4 (2)" sheetId="10" state="hidden" r:id="rId6"/>
    <sheet name="Приложение 7 (2)" sheetId="11" state="hidden" r:id="rId7"/>
  </sheets>
  <definedNames>
    <definedName name="_xlnm._FilterDatabase" localSheetId="4" hidden="1">Лист1!$A$1:$A$2558</definedName>
    <definedName name="_xlnm._FilterDatabase" localSheetId="0" hidden="1">'Приложение 1'!$G$1:$G$283</definedName>
    <definedName name="_xlnm._FilterDatabase" localSheetId="5" hidden="1">'Приложение 4 (2)'!$I$1:$I$2443</definedName>
    <definedName name="_xlnm._FilterDatabase" localSheetId="3" hidden="1">'Приложение 5'!$G$1:$G$265</definedName>
    <definedName name="_xlnm._FilterDatabase" localSheetId="6" hidden="1">'Приложение 7 (2)'!$I$1:$I$2646</definedName>
    <definedName name="_xlnm.Extract" localSheetId="4">Лист1!$B:$B</definedName>
    <definedName name="_xlnm.Criteria" localSheetId="0">'Приложение 1'!$A$22:$P$99</definedName>
    <definedName name="_xlnm.Criteria" localSheetId="5">'Приложение 4 (2)'!$A$1231:$AC$2250</definedName>
    <definedName name="_xlnm.Criteria" localSheetId="3">'Приложение 5'!$A$22:$M$82</definedName>
    <definedName name="_xlnm.Criteria" localSheetId="6">'Приложение 7 (2)'!$A$1231:$Y$2249</definedName>
    <definedName name="_xlnm.Print_Area" localSheetId="0">'Приложение 1'!$A$1:$P$99</definedName>
    <definedName name="_xlnm.Print_Area" localSheetId="1">'Приложение 2'!$A$1:$O$18</definedName>
    <definedName name="_xlnm.Print_Area" localSheetId="2">'Приложение 3'!$A$1:$O$30</definedName>
    <definedName name="_xlnm.Print_Area" localSheetId="5">'Приложение 4 (2)'!$A$1:$AC$2251</definedName>
    <definedName name="_xlnm.Print_Area" localSheetId="3">'Приложение 5'!$A$1:$M$82</definedName>
    <definedName name="_xlnm.Print_Area" localSheetId="6">'Приложение 7 (2)'!$A$1:$Z$2250</definedName>
  </definedNames>
  <calcPr calcId="152511"/>
</workbook>
</file>

<file path=xl/calcChain.xml><?xml version="1.0" encoding="utf-8"?>
<calcChain xmlns="http://schemas.openxmlformats.org/spreadsheetml/2006/main">
  <c r="M76" i="14" l="1"/>
  <c r="L76" i="14"/>
  <c r="K76" i="14"/>
  <c r="M62" i="14"/>
  <c r="L62" i="14"/>
  <c r="K62" i="14"/>
  <c r="M55" i="14"/>
  <c r="L55" i="14"/>
  <c r="K55" i="14"/>
  <c r="M24" i="14"/>
  <c r="L24" i="14"/>
  <c r="K24" i="14"/>
  <c r="M9" i="14"/>
  <c r="L9" i="14"/>
  <c r="K9" i="14"/>
  <c r="W2248" i="11" l="1"/>
  <c r="X2248" i="11" s="1"/>
  <c r="T2248" i="11"/>
  <c r="R2248" i="11"/>
  <c r="P2248" i="11"/>
  <c r="N2248" i="11"/>
  <c r="L2248" i="11"/>
  <c r="U2247" i="11"/>
  <c r="T2247" i="11"/>
  <c r="S2247" i="11"/>
  <c r="R2247" i="11"/>
  <c r="T2243" i="11"/>
  <c r="S2243" i="11"/>
  <c r="R2243" i="11"/>
  <c r="P2243" i="11"/>
  <c r="O2243" i="11"/>
  <c r="N2243" i="11"/>
  <c r="U2236" i="11"/>
  <c r="T2236" i="11"/>
  <c r="Q2236" i="11"/>
  <c r="P2236" i="11"/>
  <c r="L2236" i="11"/>
  <c r="K2236" i="11"/>
  <c r="U2228" i="11"/>
  <c r="T2228" i="11"/>
  <c r="Q2228" i="11"/>
  <c r="P2228" i="11"/>
  <c r="M2228" i="11"/>
  <c r="L2228" i="11"/>
  <c r="K2228" i="11"/>
  <c r="Y2227" i="11"/>
  <c r="U2226" i="11"/>
  <c r="T2226" i="11"/>
  <c r="S2226" i="11"/>
  <c r="R2226" i="11"/>
  <c r="Q2226" i="11"/>
  <c r="P2226" i="11"/>
  <c r="O2226" i="11"/>
  <c r="N2226" i="11"/>
  <c r="M2226" i="11"/>
  <c r="L2226" i="11"/>
  <c r="K2226" i="11"/>
  <c r="J2226" i="11"/>
  <c r="Y2225" i="11"/>
  <c r="Y2224" i="11"/>
  <c r="X2223" i="11"/>
  <c r="Y2223" i="11" s="1"/>
  <c r="U2223" i="11"/>
  <c r="T2223" i="11"/>
  <c r="S2223" i="11"/>
  <c r="R2223" i="11"/>
  <c r="Q2223" i="11"/>
  <c r="P2223" i="11"/>
  <c r="O2223" i="11"/>
  <c r="O2239" i="11" s="1"/>
  <c r="N2223" i="11"/>
  <c r="M2223" i="11"/>
  <c r="L2223" i="11"/>
  <c r="K2223" i="11"/>
  <c r="J2223" i="11"/>
  <c r="Y2220" i="11"/>
  <c r="X2220" i="11"/>
  <c r="W2220" i="11"/>
  <c r="T2220" i="11"/>
  <c r="S2220" i="11"/>
  <c r="R2220" i="11"/>
  <c r="P2220" i="11"/>
  <c r="O2220" i="11"/>
  <c r="N2220" i="11"/>
  <c r="W2218" i="11"/>
  <c r="X2215" i="11"/>
  <c r="Y2215" i="11" s="1"/>
  <c r="Z2215" i="11" s="1"/>
  <c r="X2214" i="11"/>
  <c r="Y2214" i="11" s="1"/>
  <c r="Z2214" i="11" s="1"/>
  <c r="X2213" i="11"/>
  <c r="Y2213" i="11" s="1"/>
  <c r="Z2213" i="11" s="1"/>
  <c r="X2212" i="11"/>
  <c r="Y2212" i="11" s="1"/>
  <c r="Z2212" i="11" s="1"/>
  <c r="X2211" i="11"/>
  <c r="Y2211" i="11" s="1"/>
  <c r="Z2211" i="11" s="1"/>
  <c r="X2210" i="11"/>
  <c r="Y2210" i="11" s="1"/>
  <c r="Z2210" i="11" s="1"/>
  <c r="X2209" i="11"/>
  <c r="Y2209" i="11" s="1"/>
  <c r="Z2209" i="11" s="1"/>
  <c r="X2208" i="11"/>
  <c r="Y2208" i="11" s="1"/>
  <c r="Z2208" i="11" s="1"/>
  <c r="U2208" i="11"/>
  <c r="T2208" i="11"/>
  <c r="S2208" i="11"/>
  <c r="R2208" i="11"/>
  <c r="Q2208" i="11"/>
  <c r="P2208" i="11"/>
  <c r="O2208" i="11"/>
  <c r="N2208" i="11"/>
  <c r="M2208" i="11"/>
  <c r="L2208" i="11"/>
  <c r="K2208" i="11"/>
  <c r="J2208" i="11"/>
  <c r="X2207" i="11"/>
  <c r="Y2207" i="11" s="1"/>
  <c r="Z2207" i="11" s="1"/>
  <c r="U2206" i="11"/>
  <c r="T2206" i="11"/>
  <c r="Q2206" i="11"/>
  <c r="P2206" i="11"/>
  <c r="O2206" i="11"/>
  <c r="M2206" i="11"/>
  <c r="L2206" i="11"/>
  <c r="J2206" i="11"/>
  <c r="S2193" i="11"/>
  <c r="S2192" i="11"/>
  <c r="S2191" i="11"/>
  <c r="U2190" i="11"/>
  <c r="T2190" i="11"/>
  <c r="S2190" i="11"/>
  <c r="R2190" i="11"/>
  <c r="Q2190" i="11"/>
  <c r="P2190" i="11"/>
  <c r="O2190" i="11"/>
  <c r="N2190" i="11"/>
  <c r="M2190" i="11"/>
  <c r="L2190" i="11"/>
  <c r="K2190" i="11"/>
  <c r="J2190" i="11"/>
  <c r="S2170" i="11"/>
  <c r="S2167" i="11" s="1"/>
  <c r="U2167" i="11"/>
  <c r="T2167" i="11"/>
  <c r="R2167" i="11"/>
  <c r="Q2167" i="11"/>
  <c r="P2167" i="11"/>
  <c r="O2167" i="11"/>
  <c r="N2167" i="11"/>
  <c r="M2167" i="11"/>
  <c r="L2167" i="11"/>
  <c r="K2167" i="11"/>
  <c r="J2167" i="11"/>
  <c r="U2147" i="11"/>
  <c r="T2147" i="11"/>
  <c r="S2147" i="11"/>
  <c r="R2147" i="11"/>
  <c r="Q2147" i="11"/>
  <c r="P2147" i="11"/>
  <c r="O2147" i="11"/>
  <c r="N2147" i="11"/>
  <c r="M2147" i="11"/>
  <c r="L2147" i="11"/>
  <c r="K2147" i="11"/>
  <c r="J2147" i="11"/>
  <c r="U2145" i="11"/>
  <c r="T2145" i="11"/>
  <c r="S2145" i="11"/>
  <c r="R2145" i="11"/>
  <c r="Q2145" i="11"/>
  <c r="P2145" i="11"/>
  <c r="O2145" i="11"/>
  <c r="N2145" i="11"/>
  <c r="M2145" i="11"/>
  <c r="L2145" i="11"/>
  <c r="U2141" i="11"/>
  <c r="T2141" i="11"/>
  <c r="S2141" i="11"/>
  <c r="R2141" i="11"/>
  <c r="Q2141" i="11"/>
  <c r="P2141" i="11"/>
  <c r="O2141" i="11"/>
  <c r="N2141" i="11"/>
  <c r="M2141" i="11"/>
  <c r="L2141" i="11"/>
  <c r="K2141" i="11"/>
  <c r="J2141" i="11"/>
  <c r="U2123" i="11"/>
  <c r="T2123" i="11"/>
  <c r="S2123" i="11"/>
  <c r="R2123" i="11"/>
  <c r="Q2123" i="11"/>
  <c r="P2123" i="11"/>
  <c r="O2123" i="11"/>
  <c r="N2123" i="11"/>
  <c r="M2123" i="11"/>
  <c r="L2123" i="11"/>
  <c r="K2123" i="11"/>
  <c r="J2123" i="11"/>
  <c r="U2093" i="11"/>
  <c r="T2093" i="11"/>
  <c r="S2093" i="11"/>
  <c r="R2093" i="11"/>
  <c r="Q2093" i="11"/>
  <c r="P2093" i="11"/>
  <c r="O2093" i="11"/>
  <c r="N2093" i="11"/>
  <c r="M2093" i="11"/>
  <c r="L2093" i="11"/>
  <c r="K2093" i="11"/>
  <c r="J2093" i="11"/>
  <c r="U2048" i="11"/>
  <c r="T2048" i="11"/>
  <c r="S2048" i="11"/>
  <c r="R2048" i="11"/>
  <c r="Q2048" i="11"/>
  <c r="P2048" i="11"/>
  <c r="O2048" i="11"/>
  <c r="N2048" i="11"/>
  <c r="M2048" i="11"/>
  <c r="L2048" i="11"/>
  <c r="K2048" i="11"/>
  <c r="J2048" i="11"/>
  <c r="X2034" i="11"/>
  <c r="Y2034" i="11" s="1"/>
  <c r="U2034" i="11"/>
  <c r="T2034" i="11"/>
  <c r="S2034" i="11"/>
  <c r="R2034" i="11"/>
  <c r="Q2034" i="11"/>
  <c r="P2034" i="11"/>
  <c r="O2034" i="11"/>
  <c r="N2034" i="11"/>
  <c r="M2034" i="11"/>
  <c r="L2034" i="11"/>
  <c r="J2034" i="11"/>
  <c r="T2032" i="11"/>
  <c r="S2032" i="11"/>
  <c r="R2032" i="11"/>
  <c r="P2032" i="11"/>
  <c r="O2032" i="11"/>
  <c r="N2032" i="11"/>
  <c r="Y2028" i="11"/>
  <c r="Y2027" i="11"/>
  <c r="W2027" i="11"/>
  <c r="Y2026" i="11"/>
  <c r="W2026" i="11"/>
  <c r="Y2025" i="11"/>
  <c r="W2025" i="11"/>
  <c r="Y2024" i="11"/>
  <c r="W2024" i="11"/>
  <c r="Y2023" i="11"/>
  <c r="W2023" i="11"/>
  <c r="Y2022" i="11"/>
  <c r="W2022" i="11"/>
  <c r="Y2021" i="11"/>
  <c r="W2021" i="11"/>
  <c r="Y2020" i="11"/>
  <c r="W2020" i="11"/>
  <c r="Y2019" i="11"/>
  <c r="W2019" i="11"/>
  <c r="Y2018" i="11"/>
  <c r="U2018" i="11"/>
  <c r="T2018" i="11"/>
  <c r="S2018" i="11"/>
  <c r="R2018" i="11"/>
  <c r="Q2018" i="11"/>
  <c r="P2018" i="11"/>
  <c r="O2018" i="11"/>
  <c r="N2018" i="11"/>
  <c r="K2018" i="11"/>
  <c r="J2018" i="11"/>
  <c r="J2028" i="11" s="1"/>
  <c r="Y2017" i="11"/>
  <c r="W2017" i="11"/>
  <c r="Y2016" i="11"/>
  <c r="W2016" i="11"/>
  <c r="Y2015" i="11"/>
  <c r="W2015" i="11"/>
  <c r="Y2014" i="11"/>
  <c r="W2014" i="11"/>
  <c r="Y2013" i="11"/>
  <c r="W2013" i="11"/>
  <c r="Y2012" i="11"/>
  <c r="W2012" i="11"/>
  <c r="Y2011" i="11"/>
  <c r="W2011" i="11"/>
  <c r="Y2010" i="11"/>
  <c r="W2010" i="11"/>
  <c r="Y2009" i="11"/>
  <c r="W2009" i="11"/>
  <c r="Y2008" i="11"/>
  <c r="U2008" i="11"/>
  <c r="T2008" i="11"/>
  <c r="S2008" i="11"/>
  <c r="R2008" i="11"/>
  <c r="Q2008" i="11"/>
  <c r="P2008" i="11"/>
  <c r="O2008" i="11"/>
  <c r="N2008" i="11"/>
  <c r="M2008" i="11"/>
  <c r="L2008" i="11"/>
  <c r="Y1996" i="11"/>
  <c r="U1996" i="11"/>
  <c r="T1996" i="11"/>
  <c r="S1996" i="11"/>
  <c r="R1996" i="11"/>
  <c r="Q1996" i="11"/>
  <c r="P1996" i="11"/>
  <c r="O1996" i="11"/>
  <c r="N1996" i="11"/>
  <c r="M1996" i="11"/>
  <c r="L1996" i="11"/>
  <c r="L2028" i="11" s="1"/>
  <c r="K1996" i="11"/>
  <c r="K2028" i="11" s="1"/>
  <c r="T1986" i="11"/>
  <c r="S1986" i="11"/>
  <c r="R1986" i="11"/>
  <c r="P1986" i="11"/>
  <c r="O1986" i="11"/>
  <c r="N1986" i="11"/>
  <c r="Y1982" i="11"/>
  <c r="Y1981" i="11"/>
  <c r="Y1980" i="11"/>
  <c r="Y1979" i="11"/>
  <c r="Y1978" i="11"/>
  <c r="Y1977" i="11"/>
  <c r="Y1976" i="11"/>
  <c r="Y1975" i="11"/>
  <c r="Y1974" i="11"/>
  <c r="Y1973" i="11"/>
  <c r="Y1972" i="11"/>
  <c r="Y1971" i="11"/>
  <c r="Y1970" i="11"/>
  <c r="Y1969" i="11"/>
  <c r="Y1968" i="11"/>
  <c r="Y1967" i="11"/>
  <c r="Y1966" i="11"/>
  <c r="Y1965" i="11"/>
  <c r="Y1964" i="11"/>
  <c r="Y1963" i="11"/>
  <c r="Y1962" i="11"/>
  <c r="Y1961" i="11"/>
  <c r="Y1960" i="11"/>
  <c r="Y1959" i="11"/>
  <c r="Y1958" i="11"/>
  <c r="Y1957" i="11"/>
  <c r="Y1956" i="11"/>
  <c r="Y1955" i="11"/>
  <c r="Y1954" i="11"/>
  <c r="Y1953" i="11"/>
  <c r="Y1952" i="11"/>
  <c r="Y1951" i="11"/>
  <c r="Y1950" i="11"/>
  <c r="Y1949" i="11"/>
  <c r="Y1948" i="11"/>
  <c r="Y1947" i="11"/>
  <c r="Y1946" i="11"/>
  <c r="Y1945" i="11"/>
  <c r="Y1944" i="11"/>
  <c r="Y1943" i="11"/>
  <c r="Y1942" i="11"/>
  <c r="Y1941" i="11"/>
  <c r="Y1940" i="11"/>
  <c r="Y1939" i="11"/>
  <c r="Y1938" i="11"/>
  <c r="Y1937" i="11"/>
  <c r="Y1936" i="11"/>
  <c r="Y1935" i="11"/>
  <c r="Y1934" i="11"/>
  <c r="Y1933" i="11"/>
  <c r="Y1932" i="11"/>
  <c r="Y1931" i="11"/>
  <c r="Y1930" i="11"/>
  <c r="Y1929" i="11"/>
  <c r="Y1928" i="11"/>
  <c r="Y1927" i="11"/>
  <c r="Y1926" i="11"/>
  <c r="Y1925" i="11"/>
  <c r="Y1924" i="11"/>
  <c r="Y1923" i="11"/>
  <c r="Y1922" i="11"/>
  <c r="Y1921" i="11"/>
  <c r="Y1920" i="11"/>
  <c r="Y1919" i="11"/>
  <c r="Y1918" i="11"/>
  <c r="Y1917" i="11"/>
  <c r="Y1916" i="11"/>
  <c r="Y1915" i="11"/>
  <c r="Y1914" i="11"/>
  <c r="Y1913" i="11"/>
  <c r="Y1912" i="11"/>
  <c r="Y1911" i="11"/>
  <c r="Y1910" i="11"/>
  <c r="Y1909" i="11"/>
  <c r="Y1908" i="11"/>
  <c r="Y1907" i="11"/>
  <c r="Y1906" i="11"/>
  <c r="Y1905" i="11"/>
  <c r="Y1904" i="11"/>
  <c r="Y1903" i="11"/>
  <c r="Y1902" i="11"/>
  <c r="Y1901" i="11"/>
  <c r="Y1900" i="11"/>
  <c r="Y1899" i="11"/>
  <c r="Y1898" i="11"/>
  <c r="Y1897" i="11"/>
  <c r="Y1896" i="11"/>
  <c r="Y1895" i="11"/>
  <c r="Y1894" i="11"/>
  <c r="Y1893" i="11"/>
  <c r="Y1892" i="11"/>
  <c r="Y1891" i="11"/>
  <c r="Y1890" i="11"/>
  <c r="Y1889" i="11"/>
  <c r="Y1888" i="11"/>
  <c r="Y1887" i="11"/>
  <c r="Y1886" i="11"/>
  <c r="Y1885" i="11"/>
  <c r="Y1884" i="11"/>
  <c r="Y1883" i="11"/>
  <c r="Y1882" i="11"/>
  <c r="Y1881" i="11"/>
  <c r="Y1880" i="11"/>
  <c r="Y1879" i="11"/>
  <c r="Y1878" i="11"/>
  <c r="Y1877" i="11"/>
  <c r="Y1876" i="11"/>
  <c r="Y1875" i="11"/>
  <c r="Y1874" i="11"/>
  <c r="Y1873" i="11"/>
  <c r="Y1872" i="11"/>
  <c r="Y1871" i="11"/>
  <c r="Y1870" i="11"/>
  <c r="Y1869" i="11"/>
  <c r="Y1868" i="11"/>
  <c r="Y1867" i="11"/>
  <c r="Y1866" i="11"/>
  <c r="Y1865" i="11"/>
  <c r="Y1864" i="11"/>
  <c r="Y1863" i="11"/>
  <c r="Y1862" i="11"/>
  <c r="Y1861" i="11"/>
  <c r="Y1860" i="11"/>
  <c r="Y1859" i="11"/>
  <c r="Y1858" i="11"/>
  <c r="Y1857" i="11"/>
  <c r="Y1856" i="11"/>
  <c r="Y1855" i="11"/>
  <c r="Y1854" i="11"/>
  <c r="Y1853" i="11"/>
  <c r="Y1852" i="11"/>
  <c r="Y1851" i="11"/>
  <c r="Y1850" i="11"/>
  <c r="Y1849" i="11"/>
  <c r="Y1848" i="11"/>
  <c r="Y1847" i="11"/>
  <c r="Y1846" i="11"/>
  <c r="Y1845" i="11"/>
  <c r="Y1844" i="11"/>
  <c r="Y1843" i="11"/>
  <c r="Y1842" i="11"/>
  <c r="Y1841" i="11"/>
  <c r="Y1840" i="11"/>
  <c r="Y1839" i="11"/>
  <c r="Y1838" i="11"/>
  <c r="Y1837" i="11"/>
  <c r="Y1836" i="11"/>
  <c r="Y1835" i="11"/>
  <c r="Y1834" i="11"/>
  <c r="Y1833" i="11"/>
  <c r="Y1832" i="11"/>
  <c r="Y1831" i="11"/>
  <c r="Y1830" i="11"/>
  <c r="Y1829" i="11"/>
  <c r="Y1828" i="11"/>
  <c r="Y1827" i="11"/>
  <c r="Y1826" i="11"/>
  <c r="Y1825" i="11"/>
  <c r="Y1824" i="11"/>
  <c r="Y1823" i="11"/>
  <c r="Y1822" i="11"/>
  <c r="Y1821" i="11"/>
  <c r="Y1820" i="11"/>
  <c r="Y1819" i="11"/>
  <c r="Y1818" i="11"/>
  <c r="Y1817" i="11"/>
  <c r="Y1816" i="11"/>
  <c r="Y1815" i="11"/>
  <c r="Y1814" i="11"/>
  <c r="Y1813" i="11"/>
  <c r="Y1812" i="11"/>
  <c r="Y1811" i="11"/>
  <c r="Y1810" i="11"/>
  <c r="Y1809" i="11"/>
  <c r="Y1808" i="11"/>
  <c r="Y1807" i="11"/>
  <c r="Y1806" i="11"/>
  <c r="Y1805" i="11"/>
  <c r="Y1804" i="11"/>
  <c r="Y1803" i="11"/>
  <c r="Y1802" i="11"/>
  <c r="Y1801" i="11"/>
  <c r="Y1800" i="11"/>
  <c r="Y1799" i="11"/>
  <c r="Y1798" i="11"/>
  <c r="Y1797" i="11"/>
  <c r="Y1796" i="11"/>
  <c r="Y1795" i="11"/>
  <c r="Y1794" i="11"/>
  <c r="Y1793" i="11"/>
  <c r="Y1792" i="11"/>
  <c r="Y1791" i="11"/>
  <c r="Y1790" i="11"/>
  <c r="Y1789" i="11"/>
  <c r="Y1788" i="11"/>
  <c r="Y1787" i="11"/>
  <c r="Y1786" i="11"/>
  <c r="Y1785" i="11"/>
  <c r="Y1784" i="11"/>
  <c r="Y1783" i="11"/>
  <c r="Y1782" i="11"/>
  <c r="Y1781" i="11"/>
  <c r="Y1780" i="11"/>
  <c r="Y1779" i="11"/>
  <c r="Y1778" i="11"/>
  <c r="Y1777" i="11"/>
  <c r="Y1776" i="11"/>
  <c r="Y1775" i="11"/>
  <c r="Y1774" i="11"/>
  <c r="Y1773" i="11"/>
  <c r="Y1772" i="11"/>
  <c r="Y1771" i="11"/>
  <c r="Y1770" i="11"/>
  <c r="Y1769" i="11"/>
  <c r="Y1768" i="11"/>
  <c r="Y1767" i="11"/>
  <c r="Y1766" i="11"/>
  <c r="Y1765" i="11"/>
  <c r="Y1764" i="11"/>
  <c r="W1764" i="11"/>
  <c r="Y1763" i="11"/>
  <c r="U1763" i="11"/>
  <c r="T1763" i="11"/>
  <c r="S1763" i="11"/>
  <c r="R1763" i="11"/>
  <c r="Q1763" i="11"/>
  <c r="P1763" i="11"/>
  <c r="O1763" i="11"/>
  <c r="N1763" i="11"/>
  <c r="M1763" i="11"/>
  <c r="L1763" i="11"/>
  <c r="K1763" i="11"/>
  <c r="Y1759" i="11"/>
  <c r="U1759" i="11"/>
  <c r="T1759" i="11"/>
  <c r="S1759" i="11"/>
  <c r="R1759" i="11"/>
  <c r="Q1759" i="11"/>
  <c r="P1759" i="11"/>
  <c r="O1759" i="11"/>
  <c r="N1759" i="11"/>
  <c r="M1759" i="11"/>
  <c r="L1759" i="11"/>
  <c r="Y1755" i="11"/>
  <c r="T1755" i="11"/>
  <c r="S1755" i="11"/>
  <c r="R1755" i="11"/>
  <c r="Q1755" i="11"/>
  <c r="P1755" i="11"/>
  <c r="O1755" i="11"/>
  <c r="N1755" i="11"/>
  <c r="M1755" i="11"/>
  <c r="L1755" i="11"/>
  <c r="K1755" i="11"/>
  <c r="J1755" i="11"/>
  <c r="Y1753" i="11"/>
  <c r="U1753" i="11"/>
  <c r="T1753" i="11"/>
  <c r="Q1753" i="11"/>
  <c r="P1753" i="11"/>
  <c r="M1753" i="11"/>
  <c r="L1753" i="11"/>
  <c r="Y1742" i="11"/>
  <c r="U1742" i="11"/>
  <c r="T1742" i="11"/>
  <c r="S1742" i="11"/>
  <c r="R1742" i="11"/>
  <c r="Q1742" i="11"/>
  <c r="P1742" i="11"/>
  <c r="O1742" i="11"/>
  <c r="N1742" i="11"/>
  <c r="M1742" i="11"/>
  <c r="L1742" i="11"/>
  <c r="K1742" i="11"/>
  <c r="J1742" i="11"/>
  <c r="Y1741" i="11"/>
  <c r="Z1741" i="11" s="1"/>
  <c r="S1741" i="11"/>
  <c r="R1741" i="11"/>
  <c r="K1741" i="11"/>
  <c r="J1741" i="11"/>
  <c r="J1739" i="11" s="1"/>
  <c r="Y1740" i="11"/>
  <c r="Z1740" i="11" s="1"/>
  <c r="Y1739" i="11"/>
  <c r="U1739" i="11"/>
  <c r="T1739" i="11"/>
  <c r="S1739" i="11"/>
  <c r="R1739" i="11"/>
  <c r="Q1739" i="11"/>
  <c r="P1739" i="11"/>
  <c r="O1739" i="11"/>
  <c r="N1739" i="11"/>
  <c r="M1739" i="11"/>
  <c r="L1739" i="11"/>
  <c r="K1739" i="11"/>
  <c r="Y1738" i="11"/>
  <c r="Z1738" i="11" s="1"/>
  <c r="Y1736" i="11"/>
  <c r="U1736" i="11"/>
  <c r="T1736" i="11"/>
  <c r="S1736" i="11"/>
  <c r="R1736" i="11"/>
  <c r="Q1736" i="11"/>
  <c r="P1736" i="11"/>
  <c r="O1736" i="11"/>
  <c r="N1736" i="11"/>
  <c r="M1736" i="11"/>
  <c r="L1736" i="11"/>
  <c r="K1736" i="11"/>
  <c r="J1736" i="11"/>
  <c r="X1717" i="11"/>
  <c r="Y1717" i="11" s="1"/>
  <c r="U1717" i="11"/>
  <c r="T1717" i="11"/>
  <c r="Q1717" i="11"/>
  <c r="P1717" i="11"/>
  <c r="M1717" i="11"/>
  <c r="L1717" i="11"/>
  <c r="J1717" i="11"/>
  <c r="X1710" i="11"/>
  <c r="Y1710" i="11" s="1"/>
  <c r="P1710" i="11"/>
  <c r="L1710" i="11"/>
  <c r="Y1708" i="11"/>
  <c r="P1708" i="11"/>
  <c r="L1708" i="11"/>
  <c r="Y1667" i="11"/>
  <c r="U1667" i="11"/>
  <c r="T1667" i="11"/>
  <c r="S1667" i="11"/>
  <c r="R1667" i="11"/>
  <c r="Q1667" i="11"/>
  <c r="P1667" i="11"/>
  <c r="O1667" i="11"/>
  <c r="N1667" i="11"/>
  <c r="M1667" i="11"/>
  <c r="L1667" i="11"/>
  <c r="K1667" i="11"/>
  <c r="Y1659" i="11"/>
  <c r="U1659" i="11"/>
  <c r="T1659" i="11"/>
  <c r="S1659" i="11"/>
  <c r="R1659" i="11"/>
  <c r="Q1659" i="11"/>
  <c r="P1659" i="11"/>
  <c r="O1659" i="11"/>
  <c r="N1659" i="11"/>
  <c r="M1659" i="11"/>
  <c r="L1659" i="11"/>
  <c r="K1659" i="11"/>
  <c r="J1659" i="11"/>
  <c r="Y1658" i="11"/>
  <c r="Z1658" i="11" s="1"/>
  <c r="Y1657" i="11"/>
  <c r="Z1657" i="11" s="1"/>
  <c r="Y1656" i="11"/>
  <c r="Z1656" i="11" s="1"/>
  <c r="Y1655" i="11"/>
  <c r="Z1655" i="11" s="1"/>
  <c r="Y1654" i="11"/>
  <c r="Z1654" i="11" s="1"/>
  <c r="Y1653" i="11"/>
  <c r="U1653" i="11"/>
  <c r="T1653" i="11"/>
  <c r="S1653" i="11"/>
  <c r="R1653" i="11"/>
  <c r="Q1653" i="11"/>
  <c r="P1653" i="11"/>
  <c r="O1653" i="11"/>
  <c r="N1653" i="11"/>
  <c r="M1653" i="11"/>
  <c r="L1653" i="11"/>
  <c r="K1653" i="11"/>
  <c r="J1653" i="11"/>
  <c r="U1642" i="11"/>
  <c r="T1642" i="11"/>
  <c r="S1642" i="11"/>
  <c r="R1642" i="11"/>
  <c r="Q1642" i="11"/>
  <c r="P1642" i="11"/>
  <c r="O1642" i="11"/>
  <c r="N1642" i="11"/>
  <c r="M1642" i="11"/>
  <c r="L1642" i="11"/>
  <c r="K1642" i="11"/>
  <c r="J1642" i="11"/>
  <c r="Y1641" i="11"/>
  <c r="Z1641" i="11" s="1"/>
  <c r="Y1640" i="11"/>
  <c r="U1640" i="11"/>
  <c r="T1640" i="11"/>
  <c r="S1640" i="11"/>
  <c r="R1640" i="11"/>
  <c r="Q1640" i="11"/>
  <c r="P1640" i="11"/>
  <c r="O1640" i="11"/>
  <c r="N1640" i="11"/>
  <c r="M1640" i="11"/>
  <c r="L1640" i="11"/>
  <c r="K1640" i="11"/>
  <c r="J1640" i="11"/>
  <c r="U1637" i="11"/>
  <c r="U1765" i="11" s="1"/>
  <c r="T1637" i="11"/>
  <c r="Q1637" i="11"/>
  <c r="P1637" i="11"/>
  <c r="M1637" i="11"/>
  <c r="M1765" i="11" s="1"/>
  <c r="L1637" i="11"/>
  <c r="L1635" i="11"/>
  <c r="L1770" i="11" s="1"/>
  <c r="K1635" i="11"/>
  <c r="K1770" i="11" s="1"/>
  <c r="J1635" i="11"/>
  <c r="J1770" i="11" s="1"/>
  <c r="B1634" i="11"/>
  <c r="A1634" i="11"/>
  <c r="Y1631" i="11"/>
  <c r="Y1630" i="11"/>
  <c r="W1630" i="11"/>
  <c r="Y1629" i="11"/>
  <c r="W1629" i="11"/>
  <c r="Y1628" i="11"/>
  <c r="W1628" i="11"/>
  <c r="Y1627" i="11"/>
  <c r="W1627" i="11"/>
  <c r="Y1626" i="11"/>
  <c r="U1626" i="11"/>
  <c r="U1631" i="11" s="1"/>
  <c r="T1626" i="11"/>
  <c r="T1631" i="11" s="1"/>
  <c r="S1626" i="11"/>
  <c r="S1631" i="11" s="1"/>
  <c r="R1626" i="11"/>
  <c r="R1631" i="11" s="1"/>
  <c r="Q1626" i="11"/>
  <c r="Q1631" i="11" s="1"/>
  <c r="P1626" i="11"/>
  <c r="P1631" i="11" s="1"/>
  <c r="O1626" i="11"/>
  <c r="O1631" i="11" s="1"/>
  <c r="N1626" i="11"/>
  <c r="N1631" i="11" s="1"/>
  <c r="M1626" i="11"/>
  <c r="M1631" i="11" s="1"/>
  <c r="L1626" i="11"/>
  <c r="L1631" i="11" s="1"/>
  <c r="K1626" i="11"/>
  <c r="K1631" i="11" s="1"/>
  <c r="J1626" i="11"/>
  <c r="T1532" i="11"/>
  <c r="S1532" i="11"/>
  <c r="R1532" i="11"/>
  <c r="P1532" i="11"/>
  <c r="O1532" i="11"/>
  <c r="N1532" i="11"/>
  <c r="M1532" i="11"/>
  <c r="M1635" i="11" s="1"/>
  <c r="B1531" i="11"/>
  <c r="A1531" i="11"/>
  <c r="U1510" i="11"/>
  <c r="T1510" i="11"/>
  <c r="S1510" i="11"/>
  <c r="R1510" i="11"/>
  <c r="Q1510" i="11"/>
  <c r="P1510" i="11"/>
  <c r="P1528" i="11" s="1"/>
  <c r="O1510" i="11"/>
  <c r="N1510" i="11"/>
  <c r="M1510" i="11"/>
  <c r="L1510" i="11"/>
  <c r="L1528" i="11" s="1"/>
  <c r="K1510" i="11"/>
  <c r="J1510" i="11"/>
  <c r="B1500" i="11"/>
  <c r="A1500" i="11"/>
  <c r="M1471" i="11"/>
  <c r="M1501" i="11" s="1"/>
  <c r="L1471" i="11"/>
  <c r="L1501" i="11" s="1"/>
  <c r="K1471" i="11"/>
  <c r="K1501" i="11" s="1"/>
  <c r="J1471" i="11"/>
  <c r="J1501" i="11" s="1"/>
  <c r="B1470" i="11"/>
  <c r="A1470" i="11"/>
  <c r="Y1466" i="11"/>
  <c r="Y1465" i="11"/>
  <c r="Y1464" i="11"/>
  <c r="Y1463" i="11"/>
  <c r="Y1462" i="11"/>
  <c r="U1461" i="11"/>
  <c r="T1461" i="11"/>
  <c r="S1461" i="11"/>
  <c r="R1461" i="11"/>
  <c r="Q1461" i="11"/>
  <c r="P1461" i="11"/>
  <c r="O1461" i="11"/>
  <c r="N1461" i="11"/>
  <c r="M1461" i="11"/>
  <c r="L1461" i="11"/>
  <c r="K1461" i="11"/>
  <c r="J1461" i="11"/>
  <c r="S1460" i="11"/>
  <c r="U1452" i="11"/>
  <c r="T1452" i="11"/>
  <c r="S1452" i="11"/>
  <c r="R1452" i="11"/>
  <c r="Q1452" i="11"/>
  <c r="P1452" i="11"/>
  <c r="O1452" i="11"/>
  <c r="N1452" i="11"/>
  <c r="M1452" i="11"/>
  <c r="L1452" i="11"/>
  <c r="K1452" i="11"/>
  <c r="Y1451" i="11"/>
  <c r="Z1451" i="11" s="1"/>
  <c r="U1450" i="11"/>
  <c r="T1450" i="11"/>
  <c r="S1450" i="11"/>
  <c r="O1450" i="11"/>
  <c r="K1450" i="11"/>
  <c r="J1450" i="11"/>
  <c r="V1449" i="11"/>
  <c r="V1448" i="11"/>
  <c r="V1447" i="11"/>
  <c r="V1446" i="11"/>
  <c r="V1445" i="11"/>
  <c r="V1444" i="11"/>
  <c r="V1443" i="11"/>
  <c r="U1438" i="11"/>
  <c r="T1438" i="11"/>
  <c r="S1438" i="11"/>
  <c r="R1438" i="11"/>
  <c r="Q1438" i="11"/>
  <c r="P1438" i="11"/>
  <c r="O1438" i="11"/>
  <c r="N1438" i="11"/>
  <c r="M1438" i="11"/>
  <c r="L1438" i="11"/>
  <c r="K1438" i="11"/>
  <c r="J1438" i="11"/>
  <c r="AC1431" i="11"/>
  <c r="U1424" i="11"/>
  <c r="T1424" i="11"/>
  <c r="S1424" i="11"/>
  <c r="R1424" i="11"/>
  <c r="Q1424" i="11"/>
  <c r="P1424" i="11"/>
  <c r="O1424" i="11"/>
  <c r="N1424" i="11"/>
  <c r="M1424" i="11"/>
  <c r="L1424" i="11"/>
  <c r="K1424" i="11"/>
  <c r="J1424" i="11"/>
  <c r="S1412" i="11"/>
  <c r="S1411" i="11"/>
  <c r="S1410" i="11"/>
  <c r="S1409" i="11"/>
  <c r="S1408" i="11"/>
  <c r="U1406" i="11"/>
  <c r="T1406" i="11"/>
  <c r="S1406" i="11"/>
  <c r="R1406" i="11"/>
  <c r="Q1406" i="11"/>
  <c r="P1406" i="11"/>
  <c r="O1406" i="11"/>
  <c r="N1406" i="11"/>
  <c r="M1406" i="11"/>
  <c r="L1406" i="11"/>
  <c r="K1406" i="11"/>
  <c r="J1406" i="11"/>
  <c r="T1399" i="11"/>
  <c r="P1399" i="11"/>
  <c r="O1399" i="11"/>
  <c r="N1399" i="11"/>
  <c r="M1399" i="11"/>
  <c r="L1399" i="11"/>
  <c r="K1399" i="11"/>
  <c r="J1399" i="11"/>
  <c r="AC1347" i="11"/>
  <c r="O1317" i="11"/>
  <c r="U1317" i="11"/>
  <c r="T1317" i="11"/>
  <c r="S1317" i="11"/>
  <c r="R1317" i="11"/>
  <c r="Q1317" i="11"/>
  <c r="P1317" i="11"/>
  <c r="N1317" i="11"/>
  <c r="M1317" i="11"/>
  <c r="L1317" i="11"/>
  <c r="K1317" i="11"/>
  <c r="J1317" i="11"/>
  <c r="V1316" i="11"/>
  <c r="V1315" i="11"/>
  <c r="V1314" i="11"/>
  <c r="V1313" i="11"/>
  <c r="V1312" i="11"/>
  <c r="V1311" i="11"/>
  <c r="V1310" i="11"/>
  <c r="U1301" i="11"/>
  <c r="T1301" i="11"/>
  <c r="S1301" i="11"/>
  <c r="R1301" i="11"/>
  <c r="Q1301" i="11"/>
  <c r="P1301" i="11"/>
  <c r="O1301" i="11"/>
  <c r="N1301" i="11"/>
  <c r="M1301" i="11"/>
  <c r="L1301" i="11"/>
  <c r="K1301" i="11"/>
  <c r="J1301" i="11"/>
  <c r="U1293" i="11"/>
  <c r="T1293" i="11"/>
  <c r="S1293" i="11"/>
  <c r="R1293" i="11"/>
  <c r="Q1293" i="11"/>
  <c r="P1293" i="11"/>
  <c r="O1293" i="11"/>
  <c r="N1293" i="11"/>
  <c r="M1293" i="11"/>
  <c r="L1293" i="11"/>
  <c r="K1293" i="11"/>
  <c r="J1293" i="11"/>
  <c r="U1287" i="11"/>
  <c r="T1287" i="11"/>
  <c r="S1287" i="11"/>
  <c r="R1287" i="11"/>
  <c r="Q1287" i="11"/>
  <c r="P1287" i="11"/>
  <c r="O1287" i="11"/>
  <c r="N1287" i="11"/>
  <c r="M1287" i="11"/>
  <c r="L1287" i="11"/>
  <c r="K1287" i="11"/>
  <c r="J1287" i="11"/>
  <c r="U1282" i="11"/>
  <c r="T1282" i="11"/>
  <c r="S1282" i="11"/>
  <c r="R1282" i="11"/>
  <c r="Q1282" i="11"/>
  <c r="P1282" i="11"/>
  <c r="O1282" i="11"/>
  <c r="N1282" i="11"/>
  <c r="M1282" i="11"/>
  <c r="L1282" i="11"/>
  <c r="K1282" i="11"/>
  <c r="J1282" i="11"/>
  <c r="S1274" i="11"/>
  <c r="R1274" i="11"/>
  <c r="Q1274" i="11"/>
  <c r="P1274" i="11"/>
  <c r="O1274" i="11"/>
  <c r="N1274" i="11"/>
  <c r="M1274" i="11"/>
  <c r="L1274" i="11"/>
  <c r="K1274" i="11"/>
  <c r="J1274" i="11"/>
  <c r="S1272" i="11"/>
  <c r="R1272" i="11"/>
  <c r="O1272" i="11"/>
  <c r="N1272" i="11"/>
  <c r="K1272" i="11"/>
  <c r="J1272" i="11"/>
  <c r="X1250" i="11"/>
  <c r="U1250" i="11"/>
  <c r="T1250" i="11"/>
  <c r="S1250" i="11"/>
  <c r="R1250" i="11"/>
  <c r="Q1250" i="11"/>
  <c r="P1250" i="11"/>
  <c r="O1250" i="11"/>
  <c r="N1250" i="11"/>
  <c r="M1250" i="11"/>
  <c r="L1250" i="11"/>
  <c r="K1250" i="11"/>
  <c r="J1250" i="11"/>
  <c r="O1235" i="11"/>
  <c r="Y1235" i="11"/>
  <c r="U1235" i="11"/>
  <c r="T1235" i="11"/>
  <c r="T1467" i="11" s="1"/>
  <c r="S1235" i="11"/>
  <c r="R1235" i="11"/>
  <c r="Q1235" i="11"/>
  <c r="P1235" i="11"/>
  <c r="N1235" i="11"/>
  <c r="M1235" i="11"/>
  <c r="L1235" i="11"/>
  <c r="K1235" i="11"/>
  <c r="J1235" i="11"/>
  <c r="U1233" i="11"/>
  <c r="U1471" i="11" s="1"/>
  <c r="T1233" i="11"/>
  <c r="S1233" i="11"/>
  <c r="R1233" i="11"/>
  <c r="Q1233" i="11"/>
  <c r="Q1471" i="11" s="1"/>
  <c r="P1233" i="11"/>
  <c r="O1233" i="11"/>
  <c r="N1233" i="11"/>
  <c r="B1232" i="11"/>
  <c r="A1232" i="11"/>
  <c r="Y1228" i="11"/>
  <c r="Y1227" i="11"/>
  <c r="Y1226" i="11"/>
  <c r="Y1225" i="11"/>
  <c r="Y1224" i="11"/>
  <c r="Y1223" i="11"/>
  <c r="Y1222" i="11"/>
  <c r="Y1221" i="11"/>
  <c r="Y1220" i="11"/>
  <c r="Y1219" i="11"/>
  <c r="Y1218" i="11"/>
  <c r="Y1217" i="11"/>
  <c r="U1216" i="11"/>
  <c r="T1216" i="11"/>
  <c r="S1216" i="11"/>
  <c r="R1216" i="11"/>
  <c r="Q1216" i="11"/>
  <c r="P1216" i="11"/>
  <c r="O1216" i="11"/>
  <c r="N1216" i="11"/>
  <c r="M1216" i="11"/>
  <c r="L1216" i="11"/>
  <c r="K1216" i="11"/>
  <c r="J1216" i="11"/>
  <c r="U1210" i="11"/>
  <c r="T1210" i="11"/>
  <c r="S1210" i="11"/>
  <c r="R1210" i="11"/>
  <c r="Q1210" i="11"/>
  <c r="P1210" i="11"/>
  <c r="O1210" i="11"/>
  <c r="N1210" i="11"/>
  <c r="M1210" i="11"/>
  <c r="L1210" i="11"/>
  <c r="K1210" i="11"/>
  <c r="J1210" i="11"/>
  <c r="AC1198" i="11"/>
  <c r="U1006" i="11"/>
  <c r="T1006" i="11"/>
  <c r="S1006" i="11"/>
  <c r="R1006" i="11"/>
  <c r="Q1006" i="11"/>
  <c r="P1006" i="11"/>
  <c r="O1006" i="11"/>
  <c r="N1006" i="11"/>
  <c r="M1006" i="11"/>
  <c r="L1006" i="11"/>
  <c r="K1006" i="11"/>
  <c r="J1006" i="11"/>
  <c r="AC796" i="11"/>
  <c r="AC716" i="11"/>
  <c r="U618" i="11"/>
  <c r="T618" i="11"/>
  <c r="S618" i="11"/>
  <c r="R618" i="11"/>
  <c r="Q618" i="11"/>
  <c r="P618" i="11"/>
  <c r="O618" i="11"/>
  <c r="N618" i="11"/>
  <c r="M618" i="11"/>
  <c r="L618" i="11"/>
  <c r="K618" i="11"/>
  <c r="J618" i="11"/>
  <c r="S601" i="11"/>
  <c r="S593" i="11"/>
  <c r="S446" i="11" s="1"/>
  <c r="S590" i="11"/>
  <c r="S589" i="11"/>
  <c r="S588" i="11"/>
  <c r="AC573" i="11"/>
  <c r="U446" i="11"/>
  <c r="T446" i="11"/>
  <c r="R446" i="11"/>
  <c r="Q446" i="11"/>
  <c r="P446" i="11"/>
  <c r="O446" i="11"/>
  <c r="N446" i="11"/>
  <c r="M446" i="11"/>
  <c r="L446" i="11"/>
  <c r="K446" i="11"/>
  <c r="J446" i="11"/>
  <c r="AC440" i="11"/>
  <c r="AC364" i="11"/>
  <c r="U251" i="11"/>
  <c r="T251" i="11"/>
  <c r="S251" i="11"/>
  <c r="R251" i="11"/>
  <c r="Q251" i="11"/>
  <c r="P251" i="11"/>
  <c r="O251" i="11"/>
  <c r="N251" i="11"/>
  <c r="M251" i="11"/>
  <c r="L251" i="11"/>
  <c r="K251" i="11"/>
  <c r="J251" i="11"/>
  <c r="X250" i="11"/>
  <c r="V250" i="11"/>
  <c r="X249" i="11"/>
  <c r="V249" i="11"/>
  <c r="X248" i="11"/>
  <c r="V248" i="11"/>
  <c r="X247" i="11"/>
  <c r="V247" i="11"/>
  <c r="X246" i="11"/>
  <c r="V246" i="11"/>
  <c r="X245" i="11"/>
  <c r="V245" i="11"/>
  <c r="X244" i="11"/>
  <c r="V244" i="11"/>
  <c r="X243" i="11"/>
  <c r="V243" i="11"/>
  <c r="X242" i="11"/>
  <c r="V242" i="11"/>
  <c r="X241" i="11"/>
  <c r="V241" i="11"/>
  <c r="X240" i="11"/>
  <c r="V240" i="11"/>
  <c r="X231" i="11"/>
  <c r="Y231" i="11" s="1"/>
  <c r="U231" i="11"/>
  <c r="T231" i="11"/>
  <c r="S231" i="11"/>
  <c r="R231" i="11"/>
  <c r="Q231" i="11"/>
  <c r="P231" i="11"/>
  <c r="O231" i="11"/>
  <c r="N231" i="11"/>
  <c r="M231" i="11"/>
  <c r="L231" i="11"/>
  <c r="K231" i="11"/>
  <c r="J231" i="11"/>
  <c r="X154" i="11"/>
  <c r="Y154" i="11" s="1"/>
  <c r="U154" i="11"/>
  <c r="T154" i="11"/>
  <c r="S154" i="11"/>
  <c r="R154" i="11"/>
  <c r="Q154" i="11"/>
  <c r="P154" i="11"/>
  <c r="O154" i="11"/>
  <c r="N154" i="11"/>
  <c r="M154" i="11"/>
  <c r="L154" i="11"/>
  <c r="K154" i="11"/>
  <c r="J154" i="11"/>
  <c r="Y13" i="11"/>
  <c r="U13" i="11"/>
  <c r="T13" i="11"/>
  <c r="S13" i="11"/>
  <c r="R13" i="11"/>
  <c r="Q13" i="11"/>
  <c r="P13" i="11"/>
  <c r="O13" i="11"/>
  <c r="N13" i="11"/>
  <c r="M13" i="11"/>
  <c r="L13" i="11"/>
  <c r="K13" i="11"/>
  <c r="J13" i="11"/>
  <c r="U11" i="11"/>
  <c r="T11" i="11"/>
  <c r="S11" i="11"/>
  <c r="R11" i="11"/>
  <c r="Q11" i="11"/>
  <c r="P11" i="11"/>
  <c r="O11" i="11"/>
  <c r="N11" i="11"/>
  <c r="S1635" i="11" l="1"/>
  <c r="Q1532" i="11"/>
  <c r="Q1635" i="11" s="1"/>
  <c r="Q1986" i="11" s="1"/>
  <c r="Q2032" i="11" s="1"/>
  <c r="Q2220" i="11" s="1"/>
  <c r="Q2243" i="11" s="1"/>
  <c r="U1532" i="11"/>
  <c r="U1635" i="11" s="1"/>
  <c r="U1986" i="11" s="1"/>
  <c r="U2032" i="11" s="1"/>
  <c r="U2220" i="11" s="1"/>
  <c r="U2243" i="11" s="1"/>
  <c r="K2239" i="11"/>
  <c r="S2239" i="11"/>
  <c r="S1229" i="11"/>
  <c r="U1229" i="11"/>
  <c r="O1635" i="11"/>
  <c r="N2028" i="11"/>
  <c r="P2028" i="11"/>
  <c r="R2028" i="11"/>
  <c r="T2028" i="11"/>
  <c r="J2216" i="11"/>
  <c r="Z2019" i="11"/>
  <c r="Z2020" i="11"/>
  <c r="Z1627" i="11"/>
  <c r="Z1628" i="11"/>
  <c r="Z1630" i="11"/>
  <c r="Z1764" i="11"/>
  <c r="Z2010" i="11"/>
  <c r="Z2011" i="11"/>
  <c r="Z2012" i="11"/>
  <c r="Z2014" i="11"/>
  <c r="Z2015" i="11"/>
  <c r="Z2016" i="11"/>
  <c r="Z2021" i="11"/>
  <c r="Z2023" i="11"/>
  <c r="Z2024" i="11"/>
  <c r="Z2025" i="11"/>
  <c r="Z2027" i="11"/>
  <c r="M2239" i="11"/>
  <c r="Q2239" i="11"/>
  <c r="U2239" i="11"/>
  <c r="K2216" i="11"/>
  <c r="M2216" i="11"/>
  <c r="O2216" i="11"/>
  <c r="Q2216" i="11"/>
  <c r="S2216" i="11"/>
  <c r="U2216" i="11"/>
  <c r="M2028" i="11"/>
  <c r="O2028" i="11"/>
  <c r="Q2028" i="11"/>
  <c r="S2028" i="11"/>
  <c r="U2028" i="11"/>
  <c r="Q1765" i="11"/>
  <c r="K1467" i="11"/>
  <c r="M1467" i="11"/>
  <c r="O1467" i="11"/>
  <c r="Q1467" i="11"/>
  <c r="S1467" i="11"/>
  <c r="U1467" i="11"/>
  <c r="J1467" i="11"/>
  <c r="L1467" i="11"/>
  <c r="N1467" i="11"/>
  <c r="P1467" i="11"/>
  <c r="R1467" i="11"/>
  <c r="J1229" i="11"/>
  <c r="L1229" i="11"/>
  <c r="N1229" i="11"/>
  <c r="P1229" i="11"/>
  <c r="R1229" i="11"/>
  <c r="T1229" i="11"/>
  <c r="Y241" i="11"/>
  <c r="Y242" i="11"/>
  <c r="Y243" i="11"/>
  <c r="Y245" i="11"/>
  <c r="Y246" i="11"/>
  <c r="Y247" i="11"/>
  <c r="Y249" i="11"/>
  <c r="Y250" i="11"/>
  <c r="K1229" i="11"/>
  <c r="M1229" i="11"/>
  <c r="O1229" i="11"/>
  <c r="Q1229" i="11"/>
  <c r="R1501" i="11"/>
  <c r="N1501" i="11"/>
  <c r="T1501" i="11"/>
  <c r="P1501" i="11"/>
  <c r="M1986" i="11"/>
  <c r="M2032" i="11" s="1"/>
  <c r="M2220" i="11" s="1"/>
  <c r="M2243" i="11" s="1"/>
  <c r="M1770" i="11"/>
  <c r="N1471" i="11"/>
  <c r="R1471" i="11"/>
  <c r="J1631" i="11"/>
  <c r="Y240" i="11"/>
  <c r="Y244" i="11"/>
  <c r="Y248" i="11"/>
  <c r="X251" i="11"/>
  <c r="X1467" i="11"/>
  <c r="Y1467" i="11" s="1"/>
  <c r="X1450" i="11"/>
  <c r="X1424" i="11"/>
  <c r="Y1424" i="11" s="1"/>
  <c r="X1399" i="11"/>
  <c r="Y1399" i="11" s="1"/>
  <c r="X1317" i="11"/>
  <c r="Y1317" i="11" s="1"/>
  <c r="X1301" i="11"/>
  <c r="Y1301" i="11" s="1"/>
  <c r="X1293" i="11"/>
  <c r="Y1293" i="11" s="1"/>
  <c r="X1287" i="11"/>
  <c r="Y1287" i="11" s="1"/>
  <c r="X1282" i="11"/>
  <c r="Y1282" i="11" s="1"/>
  <c r="Y1250" i="11"/>
  <c r="X1274" i="11"/>
  <c r="Y1274" i="11" s="1"/>
  <c r="X1406" i="11"/>
  <c r="Y1406" i="11" s="1"/>
  <c r="X1438" i="11"/>
  <c r="Y1438" i="11" s="1"/>
  <c r="X1461" i="11"/>
  <c r="Y1461" i="11" s="1"/>
  <c r="S1501" i="11"/>
  <c r="O1501" i="11"/>
  <c r="U1501" i="11"/>
  <c r="Q1501" i="11"/>
  <c r="P1471" i="11"/>
  <c r="T1471" i="11"/>
  <c r="Z1629" i="11"/>
  <c r="K1878" i="11"/>
  <c r="S1770" i="11"/>
  <c r="O1770" i="11"/>
  <c r="K1765" i="11"/>
  <c r="O1765" i="11"/>
  <c r="S1765" i="11"/>
  <c r="O1471" i="11"/>
  <c r="S1471" i="11"/>
  <c r="J1878" i="11"/>
  <c r="R1770" i="11"/>
  <c r="N1770" i="11"/>
  <c r="L1878" i="11"/>
  <c r="T1770" i="11"/>
  <c r="P1770" i="11"/>
  <c r="N1635" i="11"/>
  <c r="P1635" i="11"/>
  <c r="R1635" i="11"/>
  <c r="T1635" i="11"/>
  <c r="L1765" i="11"/>
  <c r="P1765" i="11"/>
  <c r="T1765" i="11"/>
  <c r="J1765" i="11"/>
  <c r="N1765" i="11"/>
  <c r="R1765" i="11"/>
  <c r="Z2009" i="11"/>
  <c r="Z2013" i="11"/>
  <c r="Z2017" i="11"/>
  <c r="W2018" i="11"/>
  <c r="Z2018" i="11" s="1"/>
  <c r="Z2022" i="11"/>
  <c r="Z2026" i="11"/>
  <c r="L2216" i="11"/>
  <c r="N2216" i="11"/>
  <c r="P2216" i="11"/>
  <c r="R2216" i="11"/>
  <c r="T2216" i="11"/>
  <c r="J2239" i="11"/>
  <c r="L2239" i="11"/>
  <c r="N2239" i="11"/>
  <c r="P2239" i="11"/>
  <c r="R2239" i="11"/>
  <c r="T2239" i="11"/>
  <c r="U2251" i="10"/>
  <c r="S2251" i="10"/>
  <c r="Q2251" i="10"/>
  <c r="O2251" i="10"/>
  <c r="M2251" i="10"/>
  <c r="K2251" i="10"/>
  <c r="J2251" i="10"/>
  <c r="AB2248" i="10"/>
  <c r="T2248" i="10"/>
  <c r="T2251" i="10" s="1"/>
  <c r="R2248" i="10"/>
  <c r="R2251" i="10" s="1"/>
  <c r="P2248" i="10"/>
  <c r="P2251" i="10" s="1"/>
  <c r="N2248" i="10"/>
  <c r="N2251" i="10" s="1"/>
  <c r="L2248" i="10"/>
  <c r="L2251" i="10" s="1"/>
  <c r="AB2247" i="10"/>
  <c r="V2247" i="10"/>
  <c r="AB2246" i="10"/>
  <c r="V2246" i="10"/>
  <c r="AB2245" i="10"/>
  <c r="V2245" i="10"/>
  <c r="AC2245" i="10" s="1"/>
  <c r="T2243" i="10"/>
  <c r="S2243" i="10"/>
  <c r="R2243" i="10"/>
  <c r="P2243" i="10"/>
  <c r="O2243" i="10"/>
  <c r="N2243" i="10"/>
  <c r="AB2238" i="10"/>
  <c r="U2236" i="10"/>
  <c r="T2236" i="10"/>
  <c r="Q2236" i="10"/>
  <c r="P2236" i="10"/>
  <c r="L2236" i="10"/>
  <c r="K2236" i="10"/>
  <c r="AB2235" i="10"/>
  <c r="AB2234" i="10"/>
  <c r="AB2233" i="10"/>
  <c r="AB2232" i="10"/>
  <c r="AB2231" i="10"/>
  <c r="AB2230" i="10"/>
  <c r="U2228" i="10"/>
  <c r="T2228" i="10"/>
  <c r="Q2228" i="10"/>
  <c r="P2228" i="10"/>
  <c r="M2228" i="10"/>
  <c r="L2228" i="10"/>
  <c r="K2228" i="10"/>
  <c r="AA2226" i="10"/>
  <c r="AB2226" i="10" s="1"/>
  <c r="U2226" i="10"/>
  <c r="T2226" i="10"/>
  <c r="S2226" i="10"/>
  <c r="R2226" i="10"/>
  <c r="Q2226" i="10"/>
  <c r="P2226" i="10"/>
  <c r="O2226" i="10"/>
  <c r="N2226" i="10"/>
  <c r="M2226" i="10"/>
  <c r="L2226" i="10"/>
  <c r="K2226" i="10"/>
  <c r="J2226" i="10"/>
  <c r="AB2223" i="10"/>
  <c r="U2223" i="10"/>
  <c r="T2223" i="10"/>
  <c r="T2239" i="10" s="1"/>
  <c r="S2223" i="10"/>
  <c r="V2223" i="10" s="1"/>
  <c r="AC2223" i="10" s="1"/>
  <c r="R2223" i="10"/>
  <c r="R2239" i="10" s="1"/>
  <c r="Q2223" i="10"/>
  <c r="P2223" i="10"/>
  <c r="P2239" i="10" s="1"/>
  <c r="O2223" i="10"/>
  <c r="N2223" i="10"/>
  <c r="N2239" i="10" s="1"/>
  <c r="M2223" i="10"/>
  <c r="L2223" i="10"/>
  <c r="L2239" i="10" s="1"/>
  <c r="K2223" i="10"/>
  <c r="J2223" i="10"/>
  <c r="J2239" i="10" s="1"/>
  <c r="AB2222" i="10"/>
  <c r="AC2220" i="10"/>
  <c r="AB2220" i="10"/>
  <c r="AA2220" i="10"/>
  <c r="T2220" i="10"/>
  <c r="S2220" i="10"/>
  <c r="R2220" i="10"/>
  <c r="P2220" i="10"/>
  <c r="O2220" i="10"/>
  <c r="N2220" i="10"/>
  <c r="AB2218" i="10"/>
  <c r="AA2218" i="10"/>
  <c r="AB2215" i="10"/>
  <c r="AB2214" i="10"/>
  <c r="AB2213" i="10"/>
  <c r="AB2212" i="10"/>
  <c r="AB2211" i="10"/>
  <c r="AB2210" i="10"/>
  <c r="U2208" i="10"/>
  <c r="T2208" i="10"/>
  <c r="S2208" i="10"/>
  <c r="R2208" i="10"/>
  <c r="Q2208" i="10"/>
  <c r="P2208" i="10"/>
  <c r="O2208" i="10"/>
  <c r="N2208" i="10"/>
  <c r="M2208" i="10"/>
  <c r="L2208" i="10"/>
  <c r="K2208" i="10"/>
  <c r="J2208" i="10"/>
  <c r="U2206" i="10"/>
  <c r="T2206" i="10"/>
  <c r="Q2206" i="10"/>
  <c r="P2206" i="10"/>
  <c r="O2206" i="10"/>
  <c r="M2206" i="10"/>
  <c r="L2206" i="10"/>
  <c r="J2206" i="10"/>
  <c r="S2193" i="10"/>
  <c r="S2192" i="10"/>
  <c r="S2191" i="10"/>
  <c r="U2190" i="10"/>
  <c r="T2190" i="10"/>
  <c r="S2190" i="10"/>
  <c r="R2190" i="10"/>
  <c r="Q2190" i="10"/>
  <c r="P2190" i="10"/>
  <c r="O2190" i="10"/>
  <c r="N2190" i="10"/>
  <c r="M2190" i="10"/>
  <c r="L2190" i="10"/>
  <c r="K2190" i="10"/>
  <c r="J2190" i="10"/>
  <c r="S2170" i="10"/>
  <c r="S2167" i="10" s="1"/>
  <c r="U2167" i="10"/>
  <c r="T2167" i="10"/>
  <c r="R2167" i="10"/>
  <c r="Q2167" i="10"/>
  <c r="P2167" i="10"/>
  <c r="O2167" i="10"/>
  <c r="N2167" i="10"/>
  <c r="M2167" i="10"/>
  <c r="L2167" i="10"/>
  <c r="K2167" i="10"/>
  <c r="J2167" i="10"/>
  <c r="U2147" i="10"/>
  <c r="T2147" i="10"/>
  <c r="S2147" i="10"/>
  <c r="R2147" i="10"/>
  <c r="Q2147" i="10"/>
  <c r="P2147" i="10"/>
  <c r="O2147" i="10"/>
  <c r="N2147" i="10"/>
  <c r="M2147" i="10"/>
  <c r="L2147" i="10"/>
  <c r="K2147" i="10"/>
  <c r="J2147" i="10"/>
  <c r="AC2146" i="10"/>
  <c r="U2145" i="10"/>
  <c r="T2145" i="10"/>
  <c r="S2145" i="10"/>
  <c r="R2145" i="10"/>
  <c r="Q2145" i="10"/>
  <c r="P2145" i="10"/>
  <c r="O2145" i="10"/>
  <c r="N2145" i="10"/>
  <c r="M2145" i="10"/>
  <c r="L2145" i="10"/>
  <c r="AB2144" i="10"/>
  <c r="U2141" i="10"/>
  <c r="T2141" i="10"/>
  <c r="S2141" i="10"/>
  <c r="R2141" i="10"/>
  <c r="Q2141" i="10"/>
  <c r="P2141" i="10"/>
  <c r="O2141" i="10"/>
  <c r="N2141" i="10"/>
  <c r="M2141" i="10"/>
  <c r="L2141" i="10"/>
  <c r="K2141" i="10"/>
  <c r="J2141" i="10"/>
  <c r="R2128" i="10"/>
  <c r="R2123" i="10" s="1"/>
  <c r="U2123" i="10"/>
  <c r="T2123" i="10"/>
  <c r="S2123" i="10"/>
  <c r="Q2123" i="10"/>
  <c r="P2123" i="10"/>
  <c r="O2123" i="10"/>
  <c r="N2123" i="10"/>
  <c r="M2123" i="10"/>
  <c r="L2123" i="10"/>
  <c r="K2123" i="10"/>
  <c r="J2123" i="10"/>
  <c r="U2093" i="10"/>
  <c r="T2093" i="10"/>
  <c r="S2093" i="10"/>
  <c r="R2093" i="10"/>
  <c r="Q2093" i="10"/>
  <c r="P2093" i="10"/>
  <c r="O2093" i="10"/>
  <c r="N2093" i="10"/>
  <c r="M2093" i="10"/>
  <c r="L2093" i="10"/>
  <c r="K2093" i="10"/>
  <c r="J2093" i="10"/>
  <c r="AA2048" i="10"/>
  <c r="U2048" i="10"/>
  <c r="T2048" i="10"/>
  <c r="S2048" i="10"/>
  <c r="R2048" i="10"/>
  <c r="Q2048" i="10"/>
  <c r="P2048" i="10"/>
  <c r="O2048" i="10"/>
  <c r="N2048" i="10"/>
  <c r="M2048" i="10"/>
  <c r="L2048" i="10"/>
  <c r="K2048" i="10"/>
  <c r="K2216" i="10" s="1"/>
  <c r="J2048" i="10"/>
  <c r="AB2034" i="10"/>
  <c r="U2034" i="10"/>
  <c r="U2216" i="10" s="1"/>
  <c r="T2034" i="10"/>
  <c r="S2034" i="10"/>
  <c r="R2034" i="10"/>
  <c r="Q2034" i="10"/>
  <c r="Q2216" i="10" s="1"/>
  <c r="P2034" i="10"/>
  <c r="O2034" i="10"/>
  <c r="N2034" i="10"/>
  <c r="M2034" i="10"/>
  <c r="M2216" i="10" s="1"/>
  <c r="L2034" i="10"/>
  <c r="J2034" i="10"/>
  <c r="T2032" i="10"/>
  <c r="S2032" i="10"/>
  <c r="R2032" i="10"/>
  <c r="P2032" i="10"/>
  <c r="O2032" i="10"/>
  <c r="N2032" i="10"/>
  <c r="AB2027" i="10"/>
  <c r="V2027" i="10"/>
  <c r="AB2026" i="10"/>
  <c r="V2026" i="10"/>
  <c r="AB2025" i="10"/>
  <c r="V2025" i="10"/>
  <c r="AB2024" i="10"/>
  <c r="V2024" i="10"/>
  <c r="AB2023" i="10"/>
  <c r="V2023" i="10"/>
  <c r="AB2022" i="10"/>
  <c r="V2022" i="10"/>
  <c r="AB2018" i="10"/>
  <c r="U2018" i="10"/>
  <c r="T2018" i="10"/>
  <c r="S2018" i="10"/>
  <c r="R2018" i="10"/>
  <c r="Q2018" i="10"/>
  <c r="P2018" i="10"/>
  <c r="O2018" i="10"/>
  <c r="N2018" i="10"/>
  <c r="K2018" i="10"/>
  <c r="J2018" i="10"/>
  <c r="J2028" i="10" s="1"/>
  <c r="AB2017" i="10"/>
  <c r="V2017" i="10"/>
  <c r="AB2016" i="10"/>
  <c r="V2016" i="10"/>
  <c r="AB2015" i="10"/>
  <c r="V2015" i="10"/>
  <c r="AB2014" i="10"/>
  <c r="V2014" i="10"/>
  <c r="AB2008" i="10"/>
  <c r="U2008" i="10"/>
  <c r="T2008" i="10"/>
  <c r="S2008" i="10"/>
  <c r="R2008" i="10"/>
  <c r="Q2008" i="10"/>
  <c r="P2008" i="10"/>
  <c r="O2008" i="10"/>
  <c r="N2008" i="10"/>
  <c r="M2008" i="10"/>
  <c r="L2008" i="10"/>
  <c r="AB2007" i="10"/>
  <c r="V2007" i="10"/>
  <c r="AB2006" i="10"/>
  <c r="V2006" i="10"/>
  <c r="AB2005" i="10"/>
  <c r="V2005" i="10"/>
  <c r="AB2004" i="10"/>
  <c r="V2004" i="10"/>
  <c r="AB2003" i="10"/>
  <c r="V2003" i="10"/>
  <c r="AB2002" i="10"/>
  <c r="V2002" i="10"/>
  <c r="AB2001" i="10"/>
  <c r="V2001" i="10"/>
  <c r="AB2000" i="10"/>
  <c r="V2000" i="10"/>
  <c r="AB1999" i="10"/>
  <c r="V1999" i="10"/>
  <c r="AB1996" i="10"/>
  <c r="U1996" i="10"/>
  <c r="U2028" i="10" s="1"/>
  <c r="T1996" i="10"/>
  <c r="T2028" i="10" s="1"/>
  <c r="S1996" i="10"/>
  <c r="R1996" i="10"/>
  <c r="Q1996" i="10"/>
  <c r="Q2028" i="10" s="1"/>
  <c r="P1996" i="10"/>
  <c r="P2028" i="10" s="1"/>
  <c r="O1996" i="10"/>
  <c r="N1996" i="10"/>
  <c r="M1996" i="10"/>
  <c r="M2028" i="10" s="1"/>
  <c r="L1996" i="10"/>
  <c r="L2028" i="10" s="1"/>
  <c r="K1996" i="10"/>
  <c r="K2028" i="10" s="1"/>
  <c r="AB1995" i="10"/>
  <c r="V1995" i="10"/>
  <c r="AB1994" i="10"/>
  <c r="V1994" i="10"/>
  <c r="AB1993" i="10"/>
  <c r="V1993" i="10"/>
  <c r="AB1992" i="10"/>
  <c r="V1992" i="10"/>
  <c r="AB1991" i="10"/>
  <c r="V1991" i="10"/>
  <c r="AB1990" i="10"/>
  <c r="V1990" i="10"/>
  <c r="AB1989" i="10"/>
  <c r="V1989" i="10"/>
  <c r="AB1988" i="10"/>
  <c r="V1988" i="10"/>
  <c r="T1986" i="10"/>
  <c r="S1986" i="10"/>
  <c r="R1986" i="10"/>
  <c r="P1986" i="10"/>
  <c r="O1986" i="10"/>
  <c r="N1986" i="10"/>
  <c r="AB1981" i="10"/>
  <c r="V1981" i="10"/>
  <c r="AB1980" i="10"/>
  <c r="V1980" i="10"/>
  <c r="AB1979" i="10"/>
  <c r="V1979" i="10"/>
  <c r="AB1978" i="10"/>
  <c r="V1978" i="10"/>
  <c r="AB1977" i="10"/>
  <c r="V1977" i="10"/>
  <c r="AB1976" i="10"/>
  <c r="V1976" i="10"/>
  <c r="AB1975" i="10"/>
  <c r="V1975" i="10"/>
  <c r="AB1974" i="10"/>
  <c r="V1974" i="10"/>
  <c r="AB1973" i="10"/>
  <c r="V1973" i="10"/>
  <c r="AB1972" i="10"/>
  <c r="V1972" i="10"/>
  <c r="AB1971" i="10"/>
  <c r="V1971" i="10"/>
  <c r="AB1970" i="10"/>
  <c r="V1970" i="10"/>
  <c r="AB1969" i="10"/>
  <c r="V1969" i="10"/>
  <c r="AB1968" i="10"/>
  <c r="V1968" i="10"/>
  <c r="AB1967" i="10"/>
  <c r="V1967" i="10"/>
  <c r="AB1966" i="10"/>
  <c r="V1966" i="10"/>
  <c r="AB1965" i="10"/>
  <c r="V1965" i="10"/>
  <c r="AB1964" i="10"/>
  <c r="V1964" i="10"/>
  <c r="AB1963" i="10"/>
  <c r="V1963" i="10"/>
  <c r="AB1962" i="10"/>
  <c r="V1962" i="10"/>
  <c r="AB1961" i="10"/>
  <c r="V1961" i="10"/>
  <c r="AB1960" i="10"/>
  <c r="V1960" i="10"/>
  <c r="AB1959" i="10"/>
  <c r="V1959" i="10"/>
  <c r="AB1958" i="10"/>
  <c r="V1958" i="10"/>
  <c r="AB1957" i="10"/>
  <c r="V1957" i="10"/>
  <c r="AB1956" i="10"/>
  <c r="V1956" i="10"/>
  <c r="AB1955" i="10"/>
  <c r="V1955" i="10"/>
  <c r="AB1954" i="10"/>
  <c r="V1954" i="10"/>
  <c r="AB1953" i="10"/>
  <c r="V1953" i="10"/>
  <c r="AB1952" i="10"/>
  <c r="V1952" i="10"/>
  <c r="AB1951" i="10"/>
  <c r="V1951" i="10"/>
  <c r="AB1950" i="10"/>
  <c r="V1950" i="10"/>
  <c r="AB1949" i="10"/>
  <c r="V1949" i="10"/>
  <c r="AB1948" i="10"/>
  <c r="V1948" i="10"/>
  <c r="AB1947" i="10"/>
  <c r="V1947" i="10"/>
  <c r="AB1946" i="10"/>
  <c r="V1946" i="10"/>
  <c r="AB1945" i="10"/>
  <c r="V1945" i="10"/>
  <c r="AB1944" i="10"/>
  <c r="V1944" i="10"/>
  <c r="AB1943" i="10"/>
  <c r="V1943" i="10"/>
  <c r="AB1942" i="10"/>
  <c r="V1942" i="10"/>
  <c r="AB1941" i="10"/>
  <c r="V1941" i="10"/>
  <c r="AB1940" i="10"/>
  <c r="V1940" i="10"/>
  <c r="AB1939" i="10"/>
  <c r="V1939" i="10"/>
  <c r="AB1938" i="10"/>
  <c r="V1938" i="10"/>
  <c r="AB1937" i="10"/>
  <c r="V1937" i="10"/>
  <c r="AB1936" i="10"/>
  <c r="V1936" i="10"/>
  <c r="AB1935" i="10"/>
  <c r="V1935" i="10"/>
  <c r="AB1934" i="10"/>
  <c r="V1934" i="10"/>
  <c r="AB1933" i="10"/>
  <c r="V1933" i="10"/>
  <c r="AB1932" i="10"/>
  <c r="V1932" i="10"/>
  <c r="AB1931" i="10"/>
  <c r="V1931" i="10"/>
  <c r="AB1930" i="10"/>
  <c r="V1930" i="10"/>
  <c r="AB1929" i="10"/>
  <c r="V1929" i="10"/>
  <c r="AB1928" i="10"/>
  <c r="V1928" i="10"/>
  <c r="AB1927" i="10"/>
  <c r="V1927" i="10"/>
  <c r="AB1926" i="10"/>
  <c r="V1926" i="10"/>
  <c r="AB1925" i="10"/>
  <c r="V1925" i="10"/>
  <c r="AB1924" i="10"/>
  <c r="V1924" i="10"/>
  <c r="AB1923" i="10"/>
  <c r="V1923" i="10"/>
  <c r="AB1922" i="10"/>
  <c r="V1922" i="10"/>
  <c r="AB1921" i="10"/>
  <c r="V1921" i="10"/>
  <c r="AB1920" i="10"/>
  <c r="V1920" i="10"/>
  <c r="AB1919" i="10"/>
  <c r="V1919" i="10"/>
  <c r="AB1918" i="10"/>
  <c r="V1918" i="10"/>
  <c r="AB1917" i="10"/>
  <c r="V1917" i="10"/>
  <c r="AB1916" i="10"/>
  <c r="V1916" i="10"/>
  <c r="AB1915" i="10"/>
  <c r="V1915" i="10"/>
  <c r="AB1914" i="10"/>
  <c r="V1914" i="10"/>
  <c r="AB1913" i="10"/>
  <c r="V1913" i="10"/>
  <c r="AB1912" i="10"/>
  <c r="V1912" i="10"/>
  <c r="AB1911" i="10"/>
  <c r="V1911" i="10"/>
  <c r="AB1910" i="10"/>
  <c r="V1910" i="10"/>
  <c r="AB1909" i="10"/>
  <c r="V1909" i="10"/>
  <c r="AB1908" i="10"/>
  <c r="V1908" i="10"/>
  <c r="AB1907" i="10"/>
  <c r="V1907" i="10"/>
  <c r="AB1906" i="10"/>
  <c r="V1906" i="10"/>
  <c r="AB1905" i="10"/>
  <c r="V1905" i="10"/>
  <c r="AB1904" i="10"/>
  <c r="V1904" i="10"/>
  <c r="AB1903" i="10"/>
  <c r="V1903" i="10"/>
  <c r="AB1902" i="10"/>
  <c r="V1902" i="10"/>
  <c r="AB1901" i="10"/>
  <c r="V1901" i="10"/>
  <c r="AB1900" i="10"/>
  <c r="V1900" i="10"/>
  <c r="AB1899" i="10"/>
  <c r="V1899" i="10"/>
  <c r="AB1898" i="10"/>
  <c r="V1898" i="10"/>
  <c r="AB1897" i="10"/>
  <c r="V1897" i="10"/>
  <c r="AB1896" i="10"/>
  <c r="V1896" i="10"/>
  <c r="AB1895" i="10"/>
  <c r="V1895" i="10"/>
  <c r="AB1894" i="10"/>
  <c r="V1894" i="10"/>
  <c r="AB1893" i="10"/>
  <c r="V1893" i="10"/>
  <c r="AB1892" i="10"/>
  <c r="V1892" i="10"/>
  <c r="AB1891" i="10"/>
  <c r="V1891" i="10"/>
  <c r="AB1890" i="10"/>
  <c r="V1890" i="10"/>
  <c r="AB1889" i="10"/>
  <c r="V1889" i="10"/>
  <c r="AB1888" i="10"/>
  <c r="V1888" i="10"/>
  <c r="AB1887" i="10"/>
  <c r="V1887" i="10"/>
  <c r="AB1886" i="10"/>
  <c r="V1886" i="10"/>
  <c r="AB1885" i="10"/>
  <c r="V1885" i="10"/>
  <c r="AB1884" i="10"/>
  <c r="V1884" i="10"/>
  <c r="AB1883" i="10"/>
  <c r="V1883" i="10"/>
  <c r="AB1882" i="10"/>
  <c r="V1882" i="10"/>
  <c r="AB1881" i="10"/>
  <c r="V1881" i="10"/>
  <c r="AB1880" i="10"/>
  <c r="V1880" i="10"/>
  <c r="AC1873" i="10"/>
  <c r="AB1873" i="10"/>
  <c r="AB1872" i="10"/>
  <c r="V1872" i="10"/>
  <c r="AB1871" i="10"/>
  <c r="V1871" i="10"/>
  <c r="AB1870" i="10"/>
  <c r="V1870" i="10"/>
  <c r="AB1869" i="10"/>
  <c r="V1869" i="10"/>
  <c r="AB1868" i="10"/>
  <c r="V1868" i="10"/>
  <c r="AB1867" i="10"/>
  <c r="V1867" i="10"/>
  <c r="AB1866" i="10"/>
  <c r="V1866" i="10"/>
  <c r="AB1865" i="10"/>
  <c r="V1865" i="10"/>
  <c r="AB1864" i="10"/>
  <c r="V1864" i="10"/>
  <c r="AB1863" i="10"/>
  <c r="V1863" i="10"/>
  <c r="AB1862" i="10"/>
  <c r="V1862" i="10"/>
  <c r="AB1861" i="10"/>
  <c r="V1861" i="10"/>
  <c r="AB1860" i="10"/>
  <c r="V1860" i="10"/>
  <c r="AB1859" i="10"/>
  <c r="V1859" i="10"/>
  <c r="AB1858" i="10"/>
  <c r="V1858" i="10"/>
  <c r="AB1857" i="10"/>
  <c r="V1857" i="10"/>
  <c r="AB1856" i="10"/>
  <c r="V1856" i="10"/>
  <c r="AB1855" i="10"/>
  <c r="V1855" i="10"/>
  <c r="AB1854" i="10"/>
  <c r="V1854" i="10"/>
  <c r="AB1853" i="10"/>
  <c r="V1853" i="10"/>
  <c r="AB1852" i="10"/>
  <c r="V1852" i="10"/>
  <c r="AB1851" i="10"/>
  <c r="V1851" i="10"/>
  <c r="AB1850" i="10"/>
  <c r="V1850" i="10"/>
  <c r="AB1849" i="10"/>
  <c r="V1849" i="10"/>
  <c r="AB1848" i="10"/>
  <c r="V1848" i="10"/>
  <c r="AB1847" i="10"/>
  <c r="V1847" i="10"/>
  <c r="AB1846" i="10"/>
  <c r="V1846" i="10"/>
  <c r="AB1845" i="10"/>
  <c r="V1845" i="10"/>
  <c r="AB1844" i="10"/>
  <c r="V1844" i="10"/>
  <c r="AB1843" i="10"/>
  <c r="V1843" i="10"/>
  <c r="AB1842" i="10"/>
  <c r="V1842" i="10"/>
  <c r="AB1841" i="10"/>
  <c r="V1841" i="10"/>
  <c r="AB1840" i="10"/>
  <c r="V1840" i="10"/>
  <c r="AB1839" i="10"/>
  <c r="V1839" i="10"/>
  <c r="AB1838" i="10"/>
  <c r="V1838" i="10"/>
  <c r="AB1837" i="10"/>
  <c r="V1837" i="10"/>
  <c r="AB1836" i="10"/>
  <c r="V1836" i="10"/>
  <c r="AB1835" i="10"/>
  <c r="V1835" i="10"/>
  <c r="AB1834" i="10"/>
  <c r="V1834" i="10"/>
  <c r="AB1833" i="10"/>
  <c r="V1833" i="10"/>
  <c r="AB1832" i="10"/>
  <c r="V1832" i="10"/>
  <c r="AB1831" i="10"/>
  <c r="V1831" i="10"/>
  <c r="AB1830" i="10"/>
  <c r="V1830" i="10"/>
  <c r="AB1829" i="10"/>
  <c r="V1829" i="10"/>
  <c r="AB1828" i="10"/>
  <c r="V1828" i="10"/>
  <c r="AB1827" i="10"/>
  <c r="V1827" i="10"/>
  <c r="AB1826" i="10"/>
  <c r="V1826" i="10"/>
  <c r="AB1825" i="10"/>
  <c r="V1825" i="10"/>
  <c r="AB1824" i="10"/>
  <c r="V1824" i="10"/>
  <c r="AB1823" i="10"/>
  <c r="V1823" i="10"/>
  <c r="AB1822" i="10"/>
  <c r="V1822" i="10"/>
  <c r="AB1821" i="10"/>
  <c r="V1821" i="10"/>
  <c r="AB1820" i="10"/>
  <c r="V1820" i="10"/>
  <c r="AB1819" i="10"/>
  <c r="V1819" i="10"/>
  <c r="AB1818" i="10"/>
  <c r="V1818" i="10"/>
  <c r="AB1817" i="10"/>
  <c r="V1817" i="10"/>
  <c r="AB1816" i="10"/>
  <c r="V1816" i="10"/>
  <c r="AB1815" i="10"/>
  <c r="V1815" i="10"/>
  <c r="AB1814" i="10"/>
  <c r="V1814" i="10"/>
  <c r="AB1813" i="10"/>
  <c r="V1813" i="10"/>
  <c r="AB1812" i="10"/>
  <c r="V1812" i="10"/>
  <c r="AB1811" i="10"/>
  <c r="V1811" i="10"/>
  <c r="AB1810" i="10"/>
  <c r="V1810" i="10"/>
  <c r="AB1809" i="10"/>
  <c r="V1809" i="10"/>
  <c r="AB1808" i="10"/>
  <c r="V1808" i="10"/>
  <c r="AB1807" i="10"/>
  <c r="V1807" i="10"/>
  <c r="AB1806" i="10"/>
  <c r="V1806" i="10"/>
  <c r="AB1805" i="10"/>
  <c r="V1805" i="10"/>
  <c r="AB1804" i="10"/>
  <c r="V1804" i="10"/>
  <c r="AB1803" i="10"/>
  <c r="V1803" i="10"/>
  <c r="AB1802" i="10"/>
  <c r="V1802" i="10"/>
  <c r="AB1801" i="10"/>
  <c r="V1801" i="10"/>
  <c r="AB1800" i="10"/>
  <c r="V1800" i="10"/>
  <c r="AB1799" i="10"/>
  <c r="V1799" i="10"/>
  <c r="AB1798" i="10"/>
  <c r="V1798" i="10"/>
  <c r="AB1797" i="10"/>
  <c r="V1797" i="10"/>
  <c r="AB1796" i="10"/>
  <c r="V1796" i="10"/>
  <c r="AB1795" i="10"/>
  <c r="V1795" i="10"/>
  <c r="AB1794" i="10"/>
  <c r="V1794" i="10"/>
  <c r="AB1793" i="10"/>
  <c r="V1793" i="10"/>
  <c r="AB1792" i="10"/>
  <c r="V1792" i="10"/>
  <c r="AB1791" i="10"/>
  <c r="V1791" i="10"/>
  <c r="AB1790" i="10"/>
  <c r="V1790" i="10"/>
  <c r="AB1789" i="10"/>
  <c r="V1789" i="10"/>
  <c r="AB1788" i="10"/>
  <c r="V1788" i="10"/>
  <c r="AB1787" i="10"/>
  <c r="V1787" i="10"/>
  <c r="AB1786" i="10"/>
  <c r="V1786" i="10"/>
  <c r="AB1785" i="10"/>
  <c r="V1785" i="10"/>
  <c r="AB1784" i="10"/>
  <c r="V1784" i="10"/>
  <c r="AB1783" i="10"/>
  <c r="V1783" i="10"/>
  <c r="AB1782" i="10"/>
  <c r="V1782" i="10"/>
  <c r="AB1781" i="10"/>
  <c r="V1781" i="10"/>
  <c r="AB1780" i="10"/>
  <c r="V1780" i="10"/>
  <c r="AB1779" i="10"/>
  <c r="V1779" i="10"/>
  <c r="AB1778" i="10"/>
  <c r="V1778" i="10"/>
  <c r="AB1777" i="10"/>
  <c r="V1777" i="10"/>
  <c r="AB1776" i="10"/>
  <c r="V1776" i="10"/>
  <c r="AB1775" i="10"/>
  <c r="V1775" i="10"/>
  <c r="AB1774" i="10"/>
  <c r="V1774" i="10"/>
  <c r="AB1773" i="10"/>
  <c r="V1773" i="10"/>
  <c r="AB1772" i="10"/>
  <c r="V1772" i="10"/>
  <c r="L1770" i="10"/>
  <c r="L1878" i="10" s="1"/>
  <c r="U1763" i="10"/>
  <c r="T1763" i="10"/>
  <c r="S1763" i="10"/>
  <c r="V1763" i="10" s="1"/>
  <c r="R1763" i="10"/>
  <c r="Q1763" i="10"/>
  <c r="P1763" i="10"/>
  <c r="O1763" i="10"/>
  <c r="N1763" i="10"/>
  <c r="M1763" i="10"/>
  <c r="L1763" i="10"/>
  <c r="K1763" i="10"/>
  <c r="AB1762" i="10"/>
  <c r="AB1761" i="10"/>
  <c r="U1759" i="10"/>
  <c r="T1759" i="10"/>
  <c r="S1759" i="10"/>
  <c r="R1759" i="10"/>
  <c r="Q1759" i="10"/>
  <c r="P1759" i="10"/>
  <c r="O1759" i="10"/>
  <c r="N1759" i="10"/>
  <c r="M1759" i="10"/>
  <c r="L1759" i="10"/>
  <c r="T1755" i="10"/>
  <c r="S1755" i="10"/>
  <c r="R1755" i="10"/>
  <c r="Q1755" i="10"/>
  <c r="P1755" i="10"/>
  <c r="O1755" i="10"/>
  <c r="N1755" i="10"/>
  <c r="M1755" i="10"/>
  <c r="L1755" i="10"/>
  <c r="K1755" i="10"/>
  <c r="J1755" i="10"/>
  <c r="U1753" i="10"/>
  <c r="T1753" i="10"/>
  <c r="Q1753" i="10"/>
  <c r="P1753" i="10"/>
  <c r="M1753" i="10"/>
  <c r="L1753" i="10"/>
  <c r="AB1752" i="10"/>
  <c r="AB1751" i="10"/>
  <c r="AB1750" i="10"/>
  <c r="AB1749" i="10"/>
  <c r="AB1748" i="10"/>
  <c r="AB1747" i="10"/>
  <c r="AB1746" i="10"/>
  <c r="AB1745" i="10"/>
  <c r="U1742" i="10"/>
  <c r="T1742" i="10"/>
  <c r="S1742" i="10"/>
  <c r="R1742" i="10"/>
  <c r="Q1742" i="10"/>
  <c r="P1742" i="10"/>
  <c r="O1742" i="10"/>
  <c r="N1742" i="10"/>
  <c r="M1742" i="10"/>
  <c r="L1742" i="10"/>
  <c r="K1742" i="10"/>
  <c r="J1742" i="10"/>
  <c r="S1741" i="10"/>
  <c r="R1741" i="10"/>
  <c r="R1739" i="10" s="1"/>
  <c r="K1741" i="10"/>
  <c r="J1741" i="10"/>
  <c r="U1739" i="10"/>
  <c r="T1739" i="10"/>
  <c r="S1739" i="10"/>
  <c r="Q1739" i="10"/>
  <c r="P1739" i="10"/>
  <c r="O1739" i="10"/>
  <c r="N1739" i="10"/>
  <c r="M1739" i="10"/>
  <c r="L1739" i="10"/>
  <c r="K1739" i="10"/>
  <c r="J1739" i="10"/>
  <c r="AA1736" i="10"/>
  <c r="AA1739" i="10" s="1"/>
  <c r="AA1742" i="10" s="1"/>
  <c r="AA1753" i="10" s="1"/>
  <c r="AA1755" i="10" s="1"/>
  <c r="U1736" i="10"/>
  <c r="T1736" i="10"/>
  <c r="S1736" i="10"/>
  <c r="R1736" i="10"/>
  <c r="Q1736" i="10"/>
  <c r="P1736" i="10"/>
  <c r="O1736" i="10"/>
  <c r="N1736" i="10"/>
  <c r="M1736" i="10"/>
  <c r="L1736" i="10"/>
  <c r="K1736" i="10"/>
  <c r="J1736" i="10"/>
  <c r="AB1735" i="10"/>
  <c r="AB1734" i="10"/>
  <c r="AB1733" i="10"/>
  <c r="AB1732" i="10"/>
  <c r="AB1731" i="10"/>
  <c r="AB1730" i="10"/>
  <c r="AB1729" i="10"/>
  <c r="AB1728" i="10"/>
  <c r="AB1727" i="10"/>
  <c r="AB1726" i="10"/>
  <c r="AB1725" i="10"/>
  <c r="AB1724" i="10"/>
  <c r="AB1723" i="10"/>
  <c r="AB1722" i="10"/>
  <c r="AB1721" i="10"/>
  <c r="AB1720" i="10"/>
  <c r="AA1717" i="10"/>
  <c r="AB1717" i="10" s="1"/>
  <c r="U1717" i="10"/>
  <c r="T1717" i="10"/>
  <c r="Q1717" i="10"/>
  <c r="P1717" i="10"/>
  <c r="M1717" i="10"/>
  <c r="L1717" i="10"/>
  <c r="J1717" i="10"/>
  <c r="AB1716" i="10"/>
  <c r="AB1715" i="10"/>
  <c r="AB1714" i="10"/>
  <c r="AB1713" i="10"/>
  <c r="AB1712" i="10"/>
  <c r="AA1710" i="10"/>
  <c r="AB1710" i="10" s="1"/>
  <c r="U1710" i="10"/>
  <c r="T1710" i="10"/>
  <c r="S1710" i="10"/>
  <c r="R1710" i="10"/>
  <c r="Q1710" i="10"/>
  <c r="P1710" i="10"/>
  <c r="O1710" i="10"/>
  <c r="N1710" i="10"/>
  <c r="M1710" i="10"/>
  <c r="L1710" i="10"/>
  <c r="K1710" i="10"/>
  <c r="J1710" i="10"/>
  <c r="AB1708" i="10"/>
  <c r="T1708" i="10"/>
  <c r="S1708" i="10"/>
  <c r="R1708" i="10"/>
  <c r="P1708" i="10"/>
  <c r="O1708" i="10"/>
  <c r="N1708" i="10"/>
  <c r="L1708" i="10"/>
  <c r="K1708" i="10"/>
  <c r="J1708" i="10"/>
  <c r="AB1707" i="10"/>
  <c r="AB1706" i="10"/>
  <c r="AB1705" i="10"/>
  <c r="AB1704" i="10"/>
  <c r="AB1703" i="10"/>
  <c r="AB1702" i="10"/>
  <c r="AB1701" i="10"/>
  <c r="AB1700" i="10"/>
  <c r="AB1699" i="10"/>
  <c r="AB1698" i="10"/>
  <c r="AB1697" i="10"/>
  <c r="AB1696" i="10"/>
  <c r="AB1695" i="10"/>
  <c r="AB1694" i="10"/>
  <c r="AB1693" i="10"/>
  <c r="AB1692" i="10"/>
  <c r="AB1691" i="10"/>
  <c r="AB1690" i="10"/>
  <c r="AB1689" i="10"/>
  <c r="AB1688" i="10"/>
  <c r="AB1687" i="10"/>
  <c r="AB1686" i="10"/>
  <c r="AB1685" i="10"/>
  <c r="AB1684" i="10"/>
  <c r="AB1683" i="10"/>
  <c r="AB1682" i="10"/>
  <c r="AB1681" i="10"/>
  <c r="AB1680" i="10"/>
  <c r="AB1679" i="10"/>
  <c r="AB1678" i="10"/>
  <c r="AB1677" i="10"/>
  <c r="AB1676" i="10"/>
  <c r="AB1675" i="10"/>
  <c r="AB1674" i="10"/>
  <c r="AB1673" i="10"/>
  <c r="AB1672" i="10"/>
  <c r="AB1671" i="10"/>
  <c r="AB1670" i="10"/>
  <c r="AB1669" i="10"/>
  <c r="AB1667" i="10"/>
  <c r="U1667" i="10"/>
  <c r="T1667" i="10"/>
  <c r="S1667" i="10"/>
  <c r="R1667" i="10"/>
  <c r="Q1667" i="10"/>
  <c r="P1667" i="10"/>
  <c r="O1667" i="10"/>
  <c r="N1667" i="10"/>
  <c r="M1667" i="10"/>
  <c r="L1667" i="10"/>
  <c r="K1667" i="10"/>
  <c r="AB1666" i="10"/>
  <c r="AB1665" i="10"/>
  <c r="AB1664" i="10"/>
  <c r="AB1663" i="10"/>
  <c r="AB1662" i="10"/>
  <c r="AB1659" i="10"/>
  <c r="U1659" i="10"/>
  <c r="T1659" i="10"/>
  <c r="S1659" i="10"/>
  <c r="R1659" i="10"/>
  <c r="Q1659" i="10"/>
  <c r="P1659" i="10"/>
  <c r="O1659" i="10"/>
  <c r="N1659" i="10"/>
  <c r="M1659" i="10"/>
  <c r="L1659" i="10"/>
  <c r="K1659" i="10"/>
  <c r="J1659" i="10"/>
  <c r="AC1658" i="10"/>
  <c r="AC1657" i="10"/>
  <c r="AC1656" i="10"/>
  <c r="AC1655" i="10"/>
  <c r="AC1654" i="10"/>
  <c r="AB1653" i="10"/>
  <c r="U1653" i="10"/>
  <c r="T1653" i="10"/>
  <c r="S1653" i="10"/>
  <c r="R1653" i="10"/>
  <c r="Q1653" i="10"/>
  <c r="P1653" i="10"/>
  <c r="O1653" i="10"/>
  <c r="N1653" i="10"/>
  <c r="M1653" i="10"/>
  <c r="L1653" i="10"/>
  <c r="K1653" i="10"/>
  <c r="J1653" i="10"/>
  <c r="AB1652" i="10"/>
  <c r="AB1651" i="10"/>
  <c r="AB1650" i="10"/>
  <c r="AB1649" i="10"/>
  <c r="AB1648" i="10"/>
  <c r="AB1647" i="10"/>
  <c r="AB1646" i="10"/>
  <c r="AB1645" i="10"/>
  <c r="AB1644" i="10"/>
  <c r="U1642" i="10"/>
  <c r="T1642" i="10"/>
  <c r="S1642" i="10"/>
  <c r="R1642" i="10"/>
  <c r="Q1642" i="10"/>
  <c r="P1642" i="10"/>
  <c r="O1642" i="10"/>
  <c r="N1642" i="10"/>
  <c r="M1642" i="10"/>
  <c r="L1642" i="10"/>
  <c r="K1642" i="10"/>
  <c r="J1642" i="10"/>
  <c r="AB1640" i="10"/>
  <c r="U1640" i="10"/>
  <c r="T1640" i="10"/>
  <c r="S1640" i="10"/>
  <c r="R1640" i="10"/>
  <c r="Q1640" i="10"/>
  <c r="P1640" i="10"/>
  <c r="O1640" i="10"/>
  <c r="N1640" i="10"/>
  <c r="M1640" i="10"/>
  <c r="L1640" i="10"/>
  <c r="K1640" i="10"/>
  <c r="J1640" i="10"/>
  <c r="AB1639" i="10"/>
  <c r="U1637" i="10"/>
  <c r="T1637" i="10"/>
  <c r="Q1637" i="10"/>
  <c r="P1637" i="10"/>
  <c r="M1637" i="10"/>
  <c r="L1637" i="10"/>
  <c r="L1635" i="10"/>
  <c r="T1635" i="10" s="1"/>
  <c r="K1635" i="10"/>
  <c r="K1770" i="10" s="1"/>
  <c r="J1635" i="10"/>
  <c r="J1770" i="10" s="1"/>
  <c r="B1634" i="10"/>
  <c r="A1634" i="10"/>
  <c r="AB1630" i="10"/>
  <c r="AB1629" i="10"/>
  <c r="AB1628" i="10"/>
  <c r="V1627" i="10"/>
  <c r="AB1626" i="10"/>
  <c r="U1626" i="10"/>
  <c r="U1631" i="10" s="1"/>
  <c r="T1626" i="10"/>
  <c r="T1631" i="10" s="1"/>
  <c r="S1626" i="10"/>
  <c r="S1631" i="10" s="1"/>
  <c r="R1626" i="10"/>
  <c r="R1631" i="10" s="1"/>
  <c r="Q1626" i="10"/>
  <c r="Q1631" i="10" s="1"/>
  <c r="P1626" i="10"/>
  <c r="P1631" i="10" s="1"/>
  <c r="O1626" i="10"/>
  <c r="O1631" i="10" s="1"/>
  <c r="N1626" i="10"/>
  <c r="N1631" i="10" s="1"/>
  <c r="M1626" i="10"/>
  <c r="M1631" i="10" s="1"/>
  <c r="L1626" i="10"/>
  <c r="L1631" i="10" s="1"/>
  <c r="K1626" i="10"/>
  <c r="K1631" i="10" s="1"/>
  <c r="J1626" i="10"/>
  <c r="AB1625" i="10"/>
  <c r="AB1624" i="10"/>
  <c r="AB1623" i="10"/>
  <c r="AB1622" i="10"/>
  <c r="AB1621" i="10"/>
  <c r="AB1620" i="10"/>
  <c r="AB1619" i="10"/>
  <c r="AB1618" i="10"/>
  <c r="AB1617" i="10"/>
  <c r="AB1616" i="10"/>
  <c r="AB1615" i="10"/>
  <c r="AB1614" i="10"/>
  <c r="AB1613" i="10"/>
  <c r="AB1612" i="10"/>
  <c r="AB1611" i="10"/>
  <c r="AB1610" i="10"/>
  <c r="AB1609" i="10"/>
  <c r="AB1608" i="10"/>
  <c r="AB1607" i="10"/>
  <c r="AB1606" i="10"/>
  <c r="AB1605" i="10"/>
  <c r="AB1604" i="10"/>
  <c r="AB1603" i="10"/>
  <c r="AB1602" i="10"/>
  <c r="AB1601" i="10"/>
  <c r="AB1600" i="10"/>
  <c r="AB1599" i="10"/>
  <c r="AB1598" i="10"/>
  <c r="AB1597" i="10"/>
  <c r="AB1596" i="10"/>
  <c r="AB1595" i="10"/>
  <c r="AB1594" i="10"/>
  <c r="AB1593" i="10"/>
  <c r="AB1592" i="10"/>
  <c r="AB1591" i="10"/>
  <c r="AB1590" i="10"/>
  <c r="AB1589" i="10"/>
  <c r="AB1588" i="10"/>
  <c r="AB1587" i="10"/>
  <c r="AB1586" i="10"/>
  <c r="AB1585" i="10"/>
  <c r="AB1584" i="10"/>
  <c r="AB1583" i="10"/>
  <c r="AB1582" i="10"/>
  <c r="AB1581" i="10"/>
  <c r="AB1580" i="10"/>
  <c r="AB1579" i="10"/>
  <c r="AB1578" i="10"/>
  <c r="AB1577" i="10"/>
  <c r="AB1576" i="10"/>
  <c r="AB1575" i="10"/>
  <c r="AB1574" i="10"/>
  <c r="AB1573" i="10"/>
  <c r="AB1572" i="10"/>
  <c r="AB1571" i="10"/>
  <c r="AB1570" i="10"/>
  <c r="AB1569" i="10"/>
  <c r="AB1568" i="10"/>
  <c r="AB1567" i="10"/>
  <c r="AB1566" i="10"/>
  <c r="AB1565" i="10"/>
  <c r="AB1564" i="10"/>
  <c r="AB1563" i="10"/>
  <c r="AB1562" i="10"/>
  <c r="AB1561" i="10"/>
  <c r="AB1560" i="10"/>
  <c r="AB1559" i="10"/>
  <c r="AB1558" i="10"/>
  <c r="AB1557" i="10"/>
  <c r="AB1556" i="10"/>
  <c r="AB1555" i="10"/>
  <c r="AB1554" i="10"/>
  <c r="AB1553" i="10"/>
  <c r="AB1552" i="10"/>
  <c r="AB1551" i="10"/>
  <c r="AB1550" i="10"/>
  <c r="AB1549" i="10"/>
  <c r="AB1548" i="10"/>
  <c r="AB1547" i="10"/>
  <c r="AB1546" i="10"/>
  <c r="AB1545" i="10"/>
  <c r="AB1544" i="10"/>
  <c r="AB1543" i="10"/>
  <c r="AB1542" i="10"/>
  <c r="AB1541" i="10"/>
  <c r="AB1540" i="10"/>
  <c r="AB1539" i="10"/>
  <c r="AB1538" i="10"/>
  <c r="AB1537" i="10"/>
  <c r="AB1536" i="10"/>
  <c r="AB1535" i="10"/>
  <c r="AB1534" i="10"/>
  <c r="T1532" i="10"/>
  <c r="S1532" i="10"/>
  <c r="R1532" i="10"/>
  <c r="P1532" i="10"/>
  <c r="O1532" i="10"/>
  <c r="N1532" i="10"/>
  <c r="M1532" i="10"/>
  <c r="M1635" i="10" s="1"/>
  <c r="B1531" i="10"/>
  <c r="A1531" i="10"/>
  <c r="AB1527" i="10"/>
  <c r="AB1526" i="10"/>
  <c r="AB1525" i="10"/>
  <c r="AB1524" i="10"/>
  <c r="AB1523" i="10"/>
  <c r="AB1522" i="10"/>
  <c r="AB1521" i="10"/>
  <c r="AB1520" i="10"/>
  <c r="AB1519" i="10"/>
  <c r="AB1518" i="10"/>
  <c r="AB1517" i="10"/>
  <c r="AB1516" i="10"/>
  <c r="AB1515" i="10"/>
  <c r="AB1514" i="10"/>
  <c r="AB1513" i="10"/>
  <c r="AB1512" i="10"/>
  <c r="U1510" i="10"/>
  <c r="T1510" i="10"/>
  <c r="S1510" i="10"/>
  <c r="R1510" i="10"/>
  <c r="Q1510" i="10"/>
  <c r="P1510" i="10"/>
  <c r="P1528" i="10" s="1"/>
  <c r="O1510" i="10"/>
  <c r="N1510" i="10"/>
  <c r="M1510" i="10"/>
  <c r="L1510" i="10"/>
  <c r="L1528" i="10" s="1"/>
  <c r="K1510" i="10"/>
  <c r="J1510" i="10"/>
  <c r="AB1509" i="10"/>
  <c r="AB1508" i="10"/>
  <c r="AB1507" i="10"/>
  <c r="AB1506" i="10"/>
  <c r="AB1505" i="10"/>
  <c r="AB1504" i="10"/>
  <c r="AB1503" i="10"/>
  <c r="B1500" i="10"/>
  <c r="A1500" i="10"/>
  <c r="AB1496" i="10"/>
  <c r="AC1496" i="10" s="1"/>
  <c r="AB1495" i="10"/>
  <c r="AC1495" i="10" s="1"/>
  <c r="AB1494" i="10"/>
  <c r="AC1494" i="10" s="1"/>
  <c r="AB1493" i="10"/>
  <c r="AC1493" i="10" s="1"/>
  <c r="AB1492" i="10"/>
  <c r="AC1492" i="10" s="1"/>
  <c r="AB1491" i="10"/>
  <c r="AC1491" i="10" s="1"/>
  <c r="AB1490" i="10"/>
  <c r="AC1490" i="10" s="1"/>
  <c r="AB1489" i="10"/>
  <c r="AC1489" i="10" s="1"/>
  <c r="AB1488" i="10"/>
  <c r="AC1488" i="10" s="1"/>
  <c r="AB1487" i="10"/>
  <c r="AC1487" i="10" s="1"/>
  <c r="AB1486" i="10"/>
  <c r="AC1486" i="10" s="1"/>
  <c r="AB1485" i="10"/>
  <c r="AC1485" i="10" s="1"/>
  <c r="AB1484" i="10"/>
  <c r="AC1484" i="10" s="1"/>
  <c r="AB1483" i="10"/>
  <c r="AC1483" i="10" s="1"/>
  <c r="AB1482" i="10"/>
  <c r="AC1482" i="10" s="1"/>
  <c r="AB1481" i="10"/>
  <c r="AC1481" i="10" s="1"/>
  <c r="AB1480" i="10"/>
  <c r="AC1480" i="10" s="1"/>
  <c r="AB1479" i="10"/>
  <c r="AC1479" i="10" s="1"/>
  <c r="AB1478" i="10"/>
  <c r="AC1478" i="10" s="1"/>
  <c r="AB1477" i="10"/>
  <c r="AC1477" i="10" s="1"/>
  <c r="AB1476" i="10"/>
  <c r="AC1476" i="10" s="1"/>
  <c r="AB1475" i="10"/>
  <c r="AC1475" i="10" s="1"/>
  <c r="AB1474" i="10"/>
  <c r="AC1474" i="10" s="1"/>
  <c r="AB1473" i="10"/>
  <c r="AC1473" i="10" s="1"/>
  <c r="M1471" i="10"/>
  <c r="M1501" i="10" s="1"/>
  <c r="L1471" i="10"/>
  <c r="L1501" i="10" s="1"/>
  <c r="K1471" i="10"/>
  <c r="K1501" i="10" s="1"/>
  <c r="J1471" i="10"/>
  <c r="J1501" i="10" s="1"/>
  <c r="B1470" i="10"/>
  <c r="A1470" i="10"/>
  <c r="AB1466" i="10"/>
  <c r="AB1465" i="10"/>
  <c r="AB1464" i="10"/>
  <c r="AB1463" i="10"/>
  <c r="AA1461" i="10"/>
  <c r="AB1461" i="10" s="1"/>
  <c r="U1461" i="10"/>
  <c r="T1461" i="10"/>
  <c r="S1461" i="10"/>
  <c r="R1461" i="10"/>
  <c r="Q1461" i="10"/>
  <c r="P1461" i="10"/>
  <c r="O1461" i="10"/>
  <c r="N1461" i="10"/>
  <c r="M1461" i="10"/>
  <c r="L1461" i="10"/>
  <c r="K1461" i="10"/>
  <c r="J1461" i="10"/>
  <c r="S1460" i="10"/>
  <c r="AA1452" i="10"/>
  <c r="AB1452" i="10" s="1"/>
  <c r="U1452" i="10"/>
  <c r="T1452" i="10"/>
  <c r="S1452" i="10"/>
  <c r="R1452" i="10"/>
  <c r="Q1452" i="10"/>
  <c r="P1452" i="10"/>
  <c r="O1452" i="10"/>
  <c r="N1452" i="10"/>
  <c r="M1452" i="10"/>
  <c r="L1452" i="10"/>
  <c r="K1452" i="10"/>
  <c r="J1452" i="10"/>
  <c r="AA1450" i="10"/>
  <c r="AB1450" i="10" s="1"/>
  <c r="U1450" i="10"/>
  <c r="T1450" i="10"/>
  <c r="S1450" i="10"/>
  <c r="O1450" i="10"/>
  <c r="K1450" i="10"/>
  <c r="J1450" i="10"/>
  <c r="V1449" i="10"/>
  <c r="V1448" i="10"/>
  <c r="V1447" i="10"/>
  <c r="V1446" i="10"/>
  <c r="V1445" i="10"/>
  <c r="V1444" i="10"/>
  <c r="V1443" i="10"/>
  <c r="AA1438" i="10"/>
  <c r="AB1438" i="10" s="1"/>
  <c r="U1438" i="10"/>
  <c r="T1438" i="10"/>
  <c r="S1438" i="10"/>
  <c r="R1438" i="10"/>
  <c r="Q1438" i="10"/>
  <c r="P1438" i="10"/>
  <c r="O1438" i="10"/>
  <c r="N1438" i="10"/>
  <c r="M1438" i="10"/>
  <c r="L1438" i="10"/>
  <c r="K1438" i="10"/>
  <c r="J1438" i="10"/>
  <c r="AC1431" i="10"/>
  <c r="AA1424" i="10"/>
  <c r="AB1424" i="10" s="1"/>
  <c r="U1424" i="10"/>
  <c r="T1424" i="10"/>
  <c r="S1424" i="10"/>
  <c r="R1424" i="10"/>
  <c r="Q1424" i="10"/>
  <c r="P1424" i="10"/>
  <c r="O1424" i="10"/>
  <c r="N1424" i="10"/>
  <c r="M1424" i="10"/>
  <c r="L1424" i="10"/>
  <c r="K1424" i="10"/>
  <c r="J1424" i="10"/>
  <c r="AB1423" i="10"/>
  <c r="AB1422" i="10"/>
  <c r="AB1421" i="10"/>
  <c r="AB1420" i="10"/>
  <c r="S1412" i="10"/>
  <c r="S1411" i="10"/>
  <c r="S1410" i="10"/>
  <c r="S1409" i="10"/>
  <c r="S1408" i="10"/>
  <c r="AA1406" i="10"/>
  <c r="AB1406" i="10" s="1"/>
  <c r="U1406" i="10"/>
  <c r="T1406" i="10"/>
  <c r="R1406" i="10"/>
  <c r="Q1406" i="10"/>
  <c r="P1406" i="10"/>
  <c r="O1406" i="10"/>
  <c r="N1406" i="10"/>
  <c r="M1406" i="10"/>
  <c r="L1406" i="10"/>
  <c r="K1406" i="10"/>
  <c r="J1406" i="10"/>
  <c r="AA1399" i="10"/>
  <c r="AB1399" i="10" s="1"/>
  <c r="U1399" i="10"/>
  <c r="T1399" i="10"/>
  <c r="S1399" i="10"/>
  <c r="R1399" i="10"/>
  <c r="Q1399" i="10"/>
  <c r="P1399" i="10"/>
  <c r="O1399" i="10"/>
  <c r="N1399" i="10"/>
  <c r="M1399" i="10"/>
  <c r="L1399" i="10"/>
  <c r="K1399" i="10"/>
  <c r="J1399" i="10"/>
  <c r="AC1347" i="10"/>
  <c r="O1317" i="10"/>
  <c r="AA1317" i="10"/>
  <c r="AB1317" i="10" s="1"/>
  <c r="U1317" i="10"/>
  <c r="T1317" i="10"/>
  <c r="S1317" i="10"/>
  <c r="R1317" i="10"/>
  <c r="Q1317" i="10"/>
  <c r="P1317" i="10"/>
  <c r="N1317" i="10"/>
  <c r="M1317" i="10"/>
  <c r="L1317" i="10"/>
  <c r="K1317" i="10"/>
  <c r="J1317" i="10"/>
  <c r="V1316" i="10"/>
  <c r="V1315" i="10"/>
  <c r="V1314" i="10"/>
  <c r="V1313" i="10"/>
  <c r="V1312" i="10"/>
  <c r="V1311" i="10"/>
  <c r="V1310" i="10"/>
  <c r="AA1301" i="10"/>
  <c r="AB1301" i="10" s="1"/>
  <c r="U1301" i="10"/>
  <c r="T1301" i="10"/>
  <c r="S1301" i="10"/>
  <c r="R1301" i="10"/>
  <c r="Q1301" i="10"/>
  <c r="P1301" i="10"/>
  <c r="O1301" i="10"/>
  <c r="N1301" i="10"/>
  <c r="M1301" i="10"/>
  <c r="L1301" i="10"/>
  <c r="K1301" i="10"/>
  <c r="J1301" i="10"/>
  <c r="AB1300" i="10"/>
  <c r="AB1299" i="10"/>
  <c r="AB1298" i="10"/>
  <c r="AB1297" i="10"/>
  <c r="AB1296" i="10"/>
  <c r="AB1293" i="10"/>
  <c r="U1293" i="10"/>
  <c r="T1293" i="10"/>
  <c r="S1293" i="10"/>
  <c r="R1293" i="10"/>
  <c r="Q1293" i="10"/>
  <c r="P1293" i="10"/>
  <c r="O1293" i="10"/>
  <c r="N1293" i="10"/>
  <c r="M1293" i="10"/>
  <c r="L1293" i="10"/>
  <c r="K1293" i="10"/>
  <c r="J1293" i="10"/>
  <c r="AB1292" i="10"/>
  <c r="AB1291" i="10"/>
  <c r="AB1290" i="10"/>
  <c r="AA1287" i="10"/>
  <c r="AB1287" i="10" s="1"/>
  <c r="U1287" i="10"/>
  <c r="T1287" i="10"/>
  <c r="S1287" i="10"/>
  <c r="R1287" i="10"/>
  <c r="Q1287" i="10"/>
  <c r="P1287" i="10"/>
  <c r="O1287" i="10"/>
  <c r="N1287" i="10"/>
  <c r="M1287" i="10"/>
  <c r="L1287" i="10"/>
  <c r="K1287" i="10"/>
  <c r="J1287" i="10"/>
  <c r="AA1282" i="10"/>
  <c r="AB1282" i="10" s="1"/>
  <c r="U1282" i="10"/>
  <c r="T1282" i="10"/>
  <c r="S1282" i="10"/>
  <c r="R1282" i="10"/>
  <c r="Q1282" i="10"/>
  <c r="P1282" i="10"/>
  <c r="O1282" i="10"/>
  <c r="N1282" i="10"/>
  <c r="M1282" i="10"/>
  <c r="L1282" i="10"/>
  <c r="K1282" i="10"/>
  <c r="J1282" i="10"/>
  <c r="AA1274" i="10"/>
  <c r="AB1274" i="10" s="1"/>
  <c r="Z1274" i="10"/>
  <c r="Y1274" i="10"/>
  <c r="X1274" i="10"/>
  <c r="W1274" i="10"/>
  <c r="S1274" i="10"/>
  <c r="R1274" i="10"/>
  <c r="O1274" i="10"/>
  <c r="N1274" i="10"/>
  <c r="K1274" i="10"/>
  <c r="J1274" i="10"/>
  <c r="S1272" i="10"/>
  <c r="S1250" i="10" s="1"/>
  <c r="R1272" i="10"/>
  <c r="R1250" i="10" s="1"/>
  <c r="O1272" i="10"/>
  <c r="O1250" i="10" s="1"/>
  <c r="N1272" i="10"/>
  <c r="N1250" i="10" s="1"/>
  <c r="K1272" i="10"/>
  <c r="K1250" i="10" s="1"/>
  <c r="J1272" i="10"/>
  <c r="J1250" i="10" s="1"/>
  <c r="AA1250" i="10"/>
  <c r="AB1250" i="10" s="1"/>
  <c r="U1250" i="10"/>
  <c r="T1250" i="10"/>
  <c r="Q1250" i="10"/>
  <c r="P1250" i="10"/>
  <c r="M1250" i="10"/>
  <c r="L1250" i="10"/>
  <c r="O1235" i="10"/>
  <c r="AB1235" i="10"/>
  <c r="U1235" i="10"/>
  <c r="T1235" i="10"/>
  <c r="S1235" i="10"/>
  <c r="R1235" i="10"/>
  <c r="Q1235" i="10"/>
  <c r="P1235" i="10"/>
  <c r="N1235" i="10"/>
  <c r="M1235" i="10"/>
  <c r="L1235" i="10"/>
  <c r="K1235" i="10"/>
  <c r="J1235" i="10"/>
  <c r="U1233" i="10"/>
  <c r="U1471" i="10" s="1"/>
  <c r="T1233" i="10"/>
  <c r="S1233" i="10"/>
  <c r="R1233" i="10"/>
  <c r="Q1233" i="10"/>
  <c r="Q1471" i="10" s="1"/>
  <c r="P1233" i="10"/>
  <c r="O1233" i="10"/>
  <c r="N1233" i="10"/>
  <c r="B1232" i="10"/>
  <c r="A1232" i="10"/>
  <c r="AB1225" i="10"/>
  <c r="AB1224" i="10"/>
  <c r="AB1223" i="10"/>
  <c r="AB1222" i="10"/>
  <c r="AB1221" i="10"/>
  <c r="AB1220" i="10"/>
  <c r="AB1219" i="10"/>
  <c r="AA1216" i="10"/>
  <c r="AB1216" i="10" s="1"/>
  <c r="U1216" i="10"/>
  <c r="T1216" i="10"/>
  <c r="S1216" i="10"/>
  <c r="R1216" i="10"/>
  <c r="Q1216" i="10"/>
  <c r="P1216" i="10"/>
  <c r="O1216" i="10"/>
  <c r="N1216" i="10"/>
  <c r="M1216" i="10"/>
  <c r="L1216" i="10"/>
  <c r="K1216" i="10"/>
  <c r="J1216" i="10"/>
  <c r="AA1210" i="10"/>
  <c r="AA1229" i="10" s="1"/>
  <c r="U1210" i="10"/>
  <c r="T1210" i="10"/>
  <c r="S1210" i="10"/>
  <c r="R1210" i="10"/>
  <c r="Q1210" i="10"/>
  <c r="P1210" i="10"/>
  <c r="O1210" i="10"/>
  <c r="N1210" i="10"/>
  <c r="M1210" i="10"/>
  <c r="L1210" i="10"/>
  <c r="K1210" i="10"/>
  <c r="J1210" i="10"/>
  <c r="AB1209" i="10"/>
  <c r="AB1208" i="10"/>
  <c r="AB1207" i="10"/>
  <c r="AB1206" i="10"/>
  <c r="AC1198" i="10"/>
  <c r="AA1006" i="10"/>
  <c r="AB1006" i="10" s="1"/>
  <c r="U1006" i="10"/>
  <c r="T1006" i="10"/>
  <c r="S1006" i="10"/>
  <c r="R1006" i="10"/>
  <c r="Q1006" i="10"/>
  <c r="P1006" i="10"/>
  <c r="O1006" i="10"/>
  <c r="N1006" i="10"/>
  <c r="M1006" i="10"/>
  <c r="L1006" i="10"/>
  <c r="K1006" i="10"/>
  <c r="J1006" i="10"/>
  <c r="AC796" i="10"/>
  <c r="AC716" i="10"/>
  <c r="AA618" i="10"/>
  <c r="AB618" i="10" s="1"/>
  <c r="U618" i="10"/>
  <c r="T618" i="10"/>
  <c r="S618" i="10"/>
  <c r="R618" i="10"/>
  <c r="Q618" i="10"/>
  <c r="P618" i="10"/>
  <c r="O618" i="10"/>
  <c r="N618" i="10"/>
  <c r="M618" i="10"/>
  <c r="L618" i="10"/>
  <c r="K618" i="10"/>
  <c r="J618" i="10"/>
  <c r="S601" i="10"/>
  <c r="S593" i="10"/>
  <c r="S590" i="10"/>
  <c r="S589" i="10"/>
  <c r="S588" i="10"/>
  <c r="AC573" i="10"/>
  <c r="AA446" i="10"/>
  <c r="AB446" i="10" s="1"/>
  <c r="U446" i="10"/>
  <c r="T446" i="10"/>
  <c r="R446" i="10"/>
  <c r="Q446" i="10"/>
  <c r="P446" i="10"/>
  <c r="O446" i="10"/>
  <c r="N446" i="10"/>
  <c r="M446" i="10"/>
  <c r="L446" i="10"/>
  <c r="K446" i="10"/>
  <c r="J446" i="10"/>
  <c r="AC440" i="10"/>
  <c r="AC364" i="10"/>
  <c r="AA251" i="10"/>
  <c r="AB251" i="10" s="1"/>
  <c r="U251" i="10"/>
  <c r="T251" i="10"/>
  <c r="S251" i="10"/>
  <c r="R251" i="10"/>
  <c r="Q251" i="10"/>
  <c r="P251" i="10"/>
  <c r="O251" i="10"/>
  <c r="N251" i="10"/>
  <c r="M251" i="10"/>
  <c r="L251" i="10"/>
  <c r="K251" i="10"/>
  <c r="J251" i="10"/>
  <c r="AC250" i="10"/>
  <c r="AB250" i="10"/>
  <c r="AB249" i="10"/>
  <c r="AC249" i="10" s="1"/>
  <c r="AC248" i="10"/>
  <c r="AB248" i="10"/>
  <c r="AB247" i="10"/>
  <c r="AC247" i="10" s="1"/>
  <c r="AC246" i="10"/>
  <c r="AB246" i="10"/>
  <c r="AB245" i="10"/>
  <c r="AC245" i="10" s="1"/>
  <c r="AC244" i="10"/>
  <c r="AB244" i="10"/>
  <c r="AB243" i="10"/>
  <c r="AC243" i="10" s="1"/>
  <c r="AC242" i="10"/>
  <c r="AB242" i="10"/>
  <c r="AB241" i="10"/>
  <c r="AC241" i="10" s="1"/>
  <c r="AC240" i="10"/>
  <c r="AB240" i="10"/>
  <c r="AB238" i="10"/>
  <c r="AB237" i="10"/>
  <c r="AB236" i="10"/>
  <c r="AB235" i="10"/>
  <c r="AB234" i="10"/>
  <c r="AB233" i="10"/>
  <c r="AA231" i="10"/>
  <c r="AB231" i="10" s="1"/>
  <c r="U231" i="10"/>
  <c r="T231" i="10"/>
  <c r="S231" i="10"/>
  <c r="R231" i="10"/>
  <c r="Q231" i="10"/>
  <c r="P231" i="10"/>
  <c r="O231" i="10"/>
  <c r="N231" i="10"/>
  <c r="M231" i="10"/>
  <c r="L231" i="10"/>
  <c r="K231" i="10"/>
  <c r="J231" i="10"/>
  <c r="AA154" i="10"/>
  <c r="AB154" i="10" s="1"/>
  <c r="U154" i="10"/>
  <c r="T154" i="10"/>
  <c r="S154" i="10"/>
  <c r="R154" i="10"/>
  <c r="Q154" i="10"/>
  <c r="P154" i="10"/>
  <c r="O154" i="10"/>
  <c r="O1229" i="10" s="1"/>
  <c r="N154" i="10"/>
  <c r="M154" i="10"/>
  <c r="L154" i="10"/>
  <c r="K154" i="10"/>
  <c r="K1229" i="10" s="1"/>
  <c r="J154" i="10"/>
  <c r="AB13" i="10"/>
  <c r="U13" i="10"/>
  <c r="T13" i="10"/>
  <c r="T1229" i="10" s="1"/>
  <c r="S13" i="10"/>
  <c r="R13" i="10"/>
  <c r="Q13" i="10"/>
  <c r="P13" i="10"/>
  <c r="P1229" i="10" s="1"/>
  <c r="O13" i="10"/>
  <c r="N13" i="10"/>
  <c r="M13" i="10"/>
  <c r="L13" i="10"/>
  <c r="L1229" i="10" s="1"/>
  <c r="K13" i="10"/>
  <c r="J13" i="10"/>
  <c r="U11" i="10"/>
  <c r="T11" i="10"/>
  <c r="S11" i="10"/>
  <c r="R11" i="10"/>
  <c r="Q11" i="10"/>
  <c r="P11" i="10"/>
  <c r="O11" i="10"/>
  <c r="N11" i="10"/>
  <c r="V1461" i="10" l="1"/>
  <c r="AC1461" i="10" s="1"/>
  <c r="N2028" i="10"/>
  <c r="R2028" i="10"/>
  <c r="AC2247" i="10"/>
  <c r="S446" i="10"/>
  <c r="V1287" i="10"/>
  <c r="AC1287" i="10" s="1"/>
  <c r="J1229" i="10"/>
  <c r="N1229" i="10"/>
  <c r="R1229" i="10"/>
  <c r="M1229" i="10"/>
  <c r="Q1229" i="10"/>
  <c r="U1229" i="10"/>
  <c r="O2028" i="10"/>
  <c r="S2028" i="10"/>
  <c r="J2216" i="10"/>
  <c r="O2216" i="10"/>
  <c r="S2216" i="10"/>
  <c r="J1631" i="10"/>
  <c r="AC2246" i="10"/>
  <c r="V1450" i="10"/>
  <c r="V1510" i="10"/>
  <c r="V1528" i="10" s="1"/>
  <c r="O1635" i="10"/>
  <c r="V2008" i="10"/>
  <c r="AC2008" i="10" s="1"/>
  <c r="S1406" i="10"/>
  <c r="T1528" i="10"/>
  <c r="V1626" i="10"/>
  <c r="AC1626" i="10" s="1"/>
  <c r="S1635" i="10"/>
  <c r="M1765" i="10"/>
  <c r="Q1765" i="10"/>
  <c r="U1765" i="10"/>
  <c r="J1765" i="10"/>
  <c r="N1765" i="10"/>
  <c r="R1765" i="10"/>
  <c r="V2206" i="10"/>
  <c r="S1229" i="10"/>
  <c r="V2236" i="10"/>
  <c r="V2248" i="10"/>
  <c r="T1878" i="11"/>
  <c r="P1878" i="11"/>
  <c r="M1878" i="11"/>
  <c r="Q1770" i="11"/>
  <c r="U1770" i="11"/>
  <c r="R1878" i="11"/>
  <c r="N1878" i="11"/>
  <c r="S1878" i="11"/>
  <c r="O1878" i="11"/>
  <c r="X1452" i="11"/>
  <c r="Y1452" i="11" s="1"/>
  <c r="Y1450" i="11"/>
  <c r="X446" i="11"/>
  <c r="Y251" i="11"/>
  <c r="V2228" i="10"/>
  <c r="L2216" i="10"/>
  <c r="N2216" i="10"/>
  <c r="P2216" i="10"/>
  <c r="T2216" i="10"/>
  <c r="V2145" i="10"/>
  <c r="V2167" i="10"/>
  <c r="V2123" i="10"/>
  <c r="V2141" i="10"/>
  <c r="V2147" i="10"/>
  <c r="V1653" i="10"/>
  <c r="AC1653" i="10" s="1"/>
  <c r="V1659" i="10"/>
  <c r="AC1659" i="10" s="1"/>
  <c r="V1667" i="10"/>
  <c r="AC1667" i="10" s="1"/>
  <c r="V1710" i="10"/>
  <c r="AC1710" i="10" s="1"/>
  <c r="V1717" i="10"/>
  <c r="AC1717" i="10" s="1"/>
  <c r="V1736" i="10"/>
  <c r="V1739" i="10"/>
  <c r="V1742" i="10"/>
  <c r="V1753" i="10"/>
  <c r="K1765" i="10"/>
  <c r="O1765" i="10"/>
  <c r="S1765" i="10"/>
  <c r="AB1736" i="10"/>
  <c r="V1759" i="10"/>
  <c r="AC1450" i="10"/>
  <c r="V1406" i="10"/>
  <c r="AC1406" i="10" s="1"/>
  <c r="V1424" i="10"/>
  <c r="AC1424" i="10" s="1"/>
  <c r="V1438" i="10"/>
  <c r="AC1438" i="10" s="1"/>
  <c r="V1274" i="10"/>
  <c r="AC1274" i="10" s="1"/>
  <c r="V1301" i="10"/>
  <c r="AC1301" i="10" s="1"/>
  <c r="M1467" i="10"/>
  <c r="V1235" i="10"/>
  <c r="V1282" i="10"/>
  <c r="V1293" i="10"/>
  <c r="V1317" i="10"/>
  <c r="AC1317" i="10" s="1"/>
  <c r="V1399" i="10"/>
  <c r="AC1399" i="10" s="1"/>
  <c r="Q1467" i="10"/>
  <c r="U1467" i="10"/>
  <c r="V446" i="10"/>
  <c r="AC446" i="10" s="1"/>
  <c r="V618" i="10"/>
  <c r="AC618" i="10" s="1"/>
  <c r="V1006" i="10"/>
  <c r="AC1006" i="10" s="1"/>
  <c r="V1210" i="10"/>
  <c r="V1216" i="10"/>
  <c r="AC1216" i="10" s="1"/>
  <c r="V154" i="10"/>
  <c r="AC154" i="10" s="1"/>
  <c r="V231" i="10"/>
  <c r="V251" i="10"/>
  <c r="AC251" i="10" s="1"/>
  <c r="AB1210" i="10"/>
  <c r="AC1235" i="10"/>
  <c r="AC1772" i="10"/>
  <c r="AC1773" i="10"/>
  <c r="AC1774" i="10"/>
  <c r="AC1776" i="10"/>
  <c r="AC1777" i="10"/>
  <c r="AC1778" i="10"/>
  <c r="AC1780" i="10"/>
  <c r="AC1781" i="10"/>
  <c r="AC1782" i="10"/>
  <c r="AC1784" i="10"/>
  <c r="AC1785" i="10"/>
  <c r="AC1786" i="10"/>
  <c r="AC1788" i="10"/>
  <c r="AC1789" i="10"/>
  <c r="AC1790" i="10"/>
  <c r="AC1792" i="10"/>
  <c r="AC1793" i="10"/>
  <c r="AC1794" i="10"/>
  <c r="AC1796" i="10"/>
  <c r="AC1797" i="10"/>
  <c r="AC1798" i="10"/>
  <c r="AC1800" i="10"/>
  <c r="AC1801" i="10"/>
  <c r="AC1802" i="10"/>
  <c r="AC1804" i="10"/>
  <c r="AC1805" i="10"/>
  <c r="AC1806" i="10"/>
  <c r="AC1808" i="10"/>
  <c r="AC1809" i="10"/>
  <c r="AC1810" i="10"/>
  <c r="AC1812" i="10"/>
  <c r="AC1813" i="10"/>
  <c r="AC1814" i="10"/>
  <c r="AC1816" i="10"/>
  <c r="AC1817" i="10"/>
  <c r="AC1818" i="10"/>
  <c r="AC1820" i="10"/>
  <c r="AC1821" i="10"/>
  <c r="AC1822" i="10"/>
  <c r="AC1824" i="10"/>
  <c r="AC1825" i="10"/>
  <c r="AC1826" i="10"/>
  <c r="AC1828" i="10"/>
  <c r="AC1829" i="10"/>
  <c r="AC1830" i="10"/>
  <c r="AC1832" i="10"/>
  <c r="AC1833" i="10"/>
  <c r="AC1834" i="10"/>
  <c r="AC1836" i="10"/>
  <c r="AC1837" i="10"/>
  <c r="AC1838" i="10"/>
  <c r="AC1840" i="10"/>
  <c r="AC1841" i="10"/>
  <c r="AC1842" i="10"/>
  <c r="AC1844" i="10"/>
  <c r="AC1845" i="10"/>
  <c r="AC1846" i="10"/>
  <c r="AC1848" i="10"/>
  <c r="AC1849" i="10"/>
  <c r="AC1850" i="10"/>
  <c r="AC1852" i="10"/>
  <c r="AC1853" i="10"/>
  <c r="AC1854" i="10"/>
  <c r="AC1856" i="10"/>
  <c r="AC1857" i="10"/>
  <c r="AC1858" i="10"/>
  <c r="AC1860" i="10"/>
  <c r="AC1861" i="10"/>
  <c r="AC1862" i="10"/>
  <c r="AC1864" i="10"/>
  <c r="AC1865" i="10"/>
  <c r="AC1866" i="10"/>
  <c r="AC1868" i="10"/>
  <c r="AC1869" i="10"/>
  <c r="AC1870" i="10"/>
  <c r="AC1872" i="10"/>
  <c r="AC1880" i="10"/>
  <c r="AC1881" i="10"/>
  <c r="AC1883" i="10"/>
  <c r="AC1884" i="10"/>
  <c r="AC1885" i="10"/>
  <c r="AC1887" i="10"/>
  <c r="AC1888" i="10"/>
  <c r="AC1889" i="10"/>
  <c r="AC1891" i="10"/>
  <c r="AC1892" i="10"/>
  <c r="AC1893" i="10"/>
  <c r="AC1895" i="10"/>
  <c r="AC1896" i="10"/>
  <c r="AC1897" i="10"/>
  <c r="AC1899" i="10"/>
  <c r="AC1900" i="10"/>
  <c r="AC1901" i="10"/>
  <c r="AC1903" i="10"/>
  <c r="AC1904" i="10"/>
  <c r="AC1905" i="10"/>
  <c r="AC1907" i="10"/>
  <c r="AC1908" i="10"/>
  <c r="AC1909" i="10"/>
  <c r="AC1911" i="10"/>
  <c r="AC1912" i="10"/>
  <c r="AC1913" i="10"/>
  <c r="AC1915" i="10"/>
  <c r="AC1916" i="10"/>
  <c r="AC1917" i="10"/>
  <c r="AC1919" i="10"/>
  <c r="AC1920" i="10"/>
  <c r="AC1921" i="10"/>
  <c r="AC1923" i="10"/>
  <c r="AC1924" i="10"/>
  <c r="AC1925" i="10"/>
  <c r="AC1927" i="10"/>
  <c r="AC1928" i="10"/>
  <c r="AC1929" i="10"/>
  <c r="AC1931" i="10"/>
  <c r="AC1932" i="10"/>
  <c r="AC1933" i="10"/>
  <c r="AC1935" i="10"/>
  <c r="AC1936" i="10"/>
  <c r="AC1937" i="10"/>
  <c r="AC1938" i="10"/>
  <c r="AC1940" i="10"/>
  <c r="AC1941" i="10"/>
  <c r="AC1942" i="10"/>
  <c r="AC1944" i="10"/>
  <c r="AC1945" i="10"/>
  <c r="AC1946" i="10"/>
  <c r="AC1948" i="10"/>
  <c r="AC1949" i="10"/>
  <c r="AC1950" i="10"/>
  <c r="AC1952" i="10"/>
  <c r="AC1953" i="10"/>
  <c r="AC1954" i="10"/>
  <c r="AC1956" i="10"/>
  <c r="AC1957" i="10"/>
  <c r="AC1958" i="10"/>
  <c r="AC1960" i="10"/>
  <c r="AC1961" i="10"/>
  <c r="AC1962" i="10"/>
  <c r="AC1964" i="10"/>
  <c r="AC1965" i="10"/>
  <c r="AC1966" i="10"/>
  <c r="AC1968" i="10"/>
  <c r="AC1969" i="10"/>
  <c r="AC1970" i="10"/>
  <c r="AC1972" i="10"/>
  <c r="AC1973" i="10"/>
  <c r="AC1974" i="10"/>
  <c r="AC1976" i="10"/>
  <c r="AC1977" i="10"/>
  <c r="AC1978" i="10"/>
  <c r="AC1980" i="10"/>
  <c r="AC1981" i="10"/>
  <c r="AC2248" i="10"/>
  <c r="V1229" i="10"/>
  <c r="R1501" i="10"/>
  <c r="N1501" i="10"/>
  <c r="T1501" i="10"/>
  <c r="P1501" i="10"/>
  <c r="AC231" i="10"/>
  <c r="K1467" i="10"/>
  <c r="O1467" i="10"/>
  <c r="V1250" i="10"/>
  <c r="AC1250" i="10" s="1"/>
  <c r="AC1282" i="10"/>
  <c r="M1770" i="10"/>
  <c r="M1986" i="10"/>
  <c r="M2032" i="10" s="1"/>
  <c r="M2220" i="10" s="1"/>
  <c r="M2243" i="10" s="1"/>
  <c r="V1452" i="10"/>
  <c r="AC1452" i="10" s="1"/>
  <c r="P1467" i="10"/>
  <c r="R1467" i="10"/>
  <c r="T1467" i="10"/>
  <c r="S1467" i="10"/>
  <c r="N1471" i="10"/>
  <c r="R1471" i="10"/>
  <c r="J1878" i="10"/>
  <c r="R1770" i="10"/>
  <c r="N1770" i="10"/>
  <c r="AB1755" i="10"/>
  <c r="AA1759" i="10"/>
  <c r="V13" i="10"/>
  <c r="AC13" i="10" s="1"/>
  <c r="J1467" i="10"/>
  <c r="L1467" i="10"/>
  <c r="N1467" i="10"/>
  <c r="S1501" i="10"/>
  <c r="O1501" i="10"/>
  <c r="U1501" i="10"/>
  <c r="Q1501" i="10"/>
  <c r="P1471" i="10"/>
  <c r="T1471" i="10"/>
  <c r="Q1532" i="10"/>
  <c r="Q1635" i="10" s="1"/>
  <c r="Q1986" i="10" s="1"/>
  <c r="Q2032" i="10" s="1"/>
  <c r="Q2220" i="10" s="1"/>
  <c r="Q2243" i="10" s="1"/>
  <c r="U1532" i="10"/>
  <c r="U1635" i="10" s="1"/>
  <c r="U1986" i="10" s="1"/>
  <c r="U2032" i="10" s="1"/>
  <c r="U2220" i="10" s="1"/>
  <c r="U2243" i="10" s="1"/>
  <c r="V1631" i="10"/>
  <c r="S1770" i="10"/>
  <c r="O1770" i="10"/>
  <c r="K1878" i="10"/>
  <c r="V1640" i="10"/>
  <c r="AC1640" i="10" s="1"/>
  <c r="V1755" i="10"/>
  <c r="T1878" i="10"/>
  <c r="P1878" i="10"/>
  <c r="P1770" i="10"/>
  <c r="T1770" i="10"/>
  <c r="V2028" i="10"/>
  <c r="R2216" i="10"/>
  <c r="V2216" i="10" s="1"/>
  <c r="V2093" i="10"/>
  <c r="V2226" i="10"/>
  <c r="AC2226" i="10" s="1"/>
  <c r="O1471" i="10"/>
  <c r="S1471" i="10"/>
  <c r="N1635" i="10"/>
  <c r="P1635" i="10"/>
  <c r="R1635" i="10"/>
  <c r="L1765" i="10"/>
  <c r="P1765" i="10"/>
  <c r="T1765" i="10"/>
  <c r="V1708" i="10"/>
  <c r="AC1708" i="10" s="1"/>
  <c r="AB1739" i="10"/>
  <c r="AC1739" i="10" s="1"/>
  <c r="AB1742" i="10"/>
  <c r="AB1753" i="10"/>
  <c r="AC1753" i="10" s="1"/>
  <c r="AC1775" i="10"/>
  <c r="AC1779" i="10"/>
  <c r="AC1783" i="10"/>
  <c r="AC1787" i="10"/>
  <c r="AC1791" i="10"/>
  <c r="AC1795" i="10"/>
  <c r="AC1799" i="10"/>
  <c r="AC1803" i="10"/>
  <c r="AC1807" i="10"/>
  <c r="AC1811" i="10"/>
  <c r="AC1815" i="10"/>
  <c r="AC1819" i="10"/>
  <c r="AC1823" i="10"/>
  <c r="AC1827" i="10"/>
  <c r="AC1831" i="10"/>
  <c r="AC1835" i="10"/>
  <c r="AC1839" i="10"/>
  <c r="AC1843" i="10"/>
  <c r="AC1847" i="10"/>
  <c r="AC1851" i="10"/>
  <c r="AC1855" i="10"/>
  <c r="AC1859" i="10"/>
  <c r="AC1863" i="10"/>
  <c r="AC1867" i="10"/>
  <c r="AC1871" i="10"/>
  <c r="AC1882" i="10"/>
  <c r="AC1886" i="10"/>
  <c r="AC1890" i="10"/>
  <c r="AC1894" i="10"/>
  <c r="AC1898" i="10"/>
  <c r="AC1902" i="10"/>
  <c r="AC1906" i="10"/>
  <c r="AC1910" i="10"/>
  <c r="AC1914" i="10"/>
  <c r="AC1918" i="10"/>
  <c r="AC1922" i="10"/>
  <c r="AC1926" i="10"/>
  <c r="AC1930" i="10"/>
  <c r="AC1934" i="10"/>
  <c r="V1996" i="10"/>
  <c r="AC1996" i="10" s="1"/>
  <c r="AC1939" i="10"/>
  <c r="AC1943" i="10"/>
  <c r="AC1947" i="10"/>
  <c r="AC1951" i="10"/>
  <c r="AC1955" i="10"/>
  <c r="AC1959" i="10"/>
  <c r="AC1963" i="10"/>
  <c r="AC1967" i="10"/>
  <c r="AC1971" i="10"/>
  <c r="AC1975" i="10"/>
  <c r="AC1979" i="10"/>
  <c r="V2018" i="10"/>
  <c r="V2034" i="10"/>
  <c r="AC2034" i="10" s="1"/>
  <c r="V2048" i="10"/>
  <c r="AA2093" i="10"/>
  <c r="AB2048" i="10"/>
  <c r="V2190" i="10"/>
  <c r="K2239" i="10"/>
  <c r="M2239" i="10"/>
  <c r="O2239" i="10"/>
  <c r="Q2239" i="10"/>
  <c r="S2239" i="10"/>
  <c r="V2239" i="10" s="1"/>
  <c r="U2239" i="10"/>
  <c r="AA2228" i="10"/>
  <c r="V2251" i="10"/>
  <c r="V1765" i="10" l="1"/>
  <c r="AC1210" i="10"/>
  <c r="AC1736" i="10"/>
  <c r="U1878" i="11"/>
  <c r="Q1878" i="11"/>
  <c r="X618" i="11"/>
  <c r="Y446" i="11"/>
  <c r="AC1742" i="10"/>
  <c r="AC1755" i="10"/>
  <c r="AB2228" i="10"/>
  <c r="AC2228" i="10" s="1"/>
  <c r="AA2236" i="10"/>
  <c r="AB2236" i="10" s="1"/>
  <c r="AC2236" i="10" s="1"/>
  <c r="AC2048" i="10"/>
  <c r="AA1763" i="10"/>
  <c r="AB1763" i="10" s="1"/>
  <c r="AC1763" i="10" s="1"/>
  <c r="AB1759" i="10"/>
  <c r="AC1759" i="10" s="1"/>
  <c r="R1878" i="10"/>
  <c r="N1878" i="10"/>
  <c r="AA2123" i="10"/>
  <c r="AB2093" i="10"/>
  <c r="AC2093" i="10" s="1"/>
  <c r="S1878" i="10"/>
  <c r="O1878" i="10"/>
  <c r="V1467" i="10"/>
  <c r="U1770" i="10"/>
  <c r="Q1770" i="10"/>
  <c r="M1878" i="10"/>
  <c r="X1006" i="11" l="1"/>
  <c r="Y618" i="11"/>
  <c r="U1878" i="10"/>
  <c r="Q1878" i="10"/>
  <c r="AA2141" i="10"/>
  <c r="AB2123" i="10"/>
  <c r="AC2123" i="10" s="1"/>
  <c r="X1210" i="11" l="1"/>
  <c r="Y1006" i="11"/>
  <c r="AA2147" i="10"/>
  <c r="AA2145" i="10"/>
  <c r="AB2145" i="10" s="1"/>
  <c r="AC2145" i="10" s="1"/>
  <c r="AB2141" i="10"/>
  <c r="AC2141" i="10" s="1"/>
  <c r="X1216" i="11" l="1"/>
  <c r="Y1210" i="11"/>
  <c r="AA2167" i="10"/>
  <c r="AB2147" i="10"/>
  <c r="AC2147" i="10" s="1"/>
  <c r="X1229" i="11" l="1"/>
  <c r="Y1229" i="11" s="1"/>
  <c r="Y1216" i="11"/>
  <c r="AA2190" i="10"/>
  <c r="AB2167" i="10"/>
  <c r="AC2167" i="10" s="1"/>
  <c r="AA2206" i="10" l="1"/>
  <c r="AB2206" i="10" s="1"/>
  <c r="AC2206" i="10" s="1"/>
  <c r="AB2190" i="10"/>
  <c r="AC2190" i="10" s="1"/>
  <c r="V1710" i="11" l="1"/>
  <c r="W1710" i="11" s="1"/>
  <c r="Z1710" i="11" s="1"/>
  <c r="V2248" i="11" l="1"/>
  <c r="X2226" i="11" l="1"/>
  <c r="Y2226" i="11" s="1"/>
  <c r="X2228" i="11" l="1"/>
  <c r="Y2228" i="11" s="1"/>
  <c r="X2048" i="11"/>
  <c r="Y2048" i="11" s="1"/>
  <c r="X2093" i="11" l="1"/>
  <c r="Y2093" i="11" s="1"/>
  <c r="V1708" i="11"/>
  <c r="W1708" i="11" s="1"/>
  <c r="Z1708" i="11" s="1"/>
  <c r="X2236" i="11" l="1"/>
  <c r="Y2236" i="11" s="1"/>
  <c r="X2123" i="11"/>
  <c r="Y2123" i="11" s="1"/>
  <c r="X2239" i="11" l="1"/>
  <c r="X2141" i="11"/>
  <c r="Y2141" i="11" s="1"/>
  <c r="V1626" i="11" l="1"/>
  <c r="W1626" i="11" s="1"/>
  <c r="Z1626" i="11" s="1"/>
  <c r="X2147" i="11"/>
  <c r="Y2147" i="11" s="1"/>
  <c r="X2145" i="11" l="1"/>
  <c r="Y2145" i="11" s="1"/>
  <c r="V1631" i="11"/>
  <c r="W1631" i="11" s="1"/>
  <c r="Z1631" i="11" s="1"/>
  <c r="X2167" i="11"/>
  <c r="Y2167" i="11" s="1"/>
  <c r="X2190" i="11" l="1"/>
  <c r="Y2190" i="11" s="1"/>
  <c r="X2206" i="11" l="1"/>
  <c r="Y2206" i="11" s="1"/>
  <c r="X2216" i="11" l="1"/>
  <c r="Y2216" i="11" s="1"/>
  <c r="V1763" i="11" l="1"/>
  <c r="W1763" i="11" s="1"/>
  <c r="Z1763" i="11" s="1"/>
  <c r="O24" i="1"/>
  <c r="N24" i="1"/>
  <c r="M24" i="1"/>
  <c r="L24" i="1"/>
  <c r="K24" i="1"/>
  <c r="J24" i="1"/>
  <c r="I24" i="1"/>
  <c r="F24" i="1"/>
  <c r="O18" i="1"/>
  <c r="N18" i="1"/>
  <c r="M18" i="1"/>
  <c r="L18" i="1"/>
  <c r="K18" i="1"/>
  <c r="J18" i="1"/>
  <c r="I18" i="1"/>
  <c r="F18" i="1"/>
  <c r="O15" i="1"/>
  <c r="N15" i="1"/>
  <c r="N10" i="1" s="1"/>
  <c r="M15" i="1"/>
  <c r="L15" i="1"/>
  <c r="L10" i="1" s="1"/>
  <c r="K15" i="1"/>
  <c r="J15" i="1"/>
  <c r="J10" i="1" s="1"/>
  <c r="I15" i="1"/>
  <c r="F15" i="1"/>
  <c r="F10" i="1" s="1"/>
  <c r="O10" i="1"/>
  <c r="M10" i="1"/>
  <c r="K10" i="1"/>
  <c r="I10" i="1"/>
  <c r="M7" i="1"/>
  <c r="K7" i="1"/>
  <c r="N7" i="1" s="1"/>
  <c r="G7" i="1"/>
  <c r="E7" i="1"/>
  <c r="H7" i="1" s="1"/>
  <c r="E24" i="1" l="1"/>
  <c r="L7" i="1"/>
  <c r="O7" i="1" s="1"/>
  <c r="F7" i="1"/>
  <c r="I7" i="1" s="1"/>
  <c r="G18" i="1" l="1"/>
  <c r="G15" i="1" s="1"/>
  <c r="H24" i="1"/>
  <c r="E18" i="1"/>
  <c r="E15" i="1" s="1"/>
  <c r="E10" i="1" s="1"/>
  <c r="H18" i="1"/>
  <c r="H15" i="1" s="1"/>
  <c r="G24" i="1" l="1"/>
  <c r="D18" i="1"/>
  <c r="D15" i="1" s="1"/>
  <c r="H10" i="1"/>
  <c r="D24" i="1"/>
  <c r="D10" i="1" s="1"/>
  <c r="G10" i="1"/>
  <c r="V2008" i="11" l="1"/>
  <c r="W2008" i="11" s="1"/>
  <c r="Z2008" i="11" s="1"/>
  <c r="V1753" i="11" l="1"/>
  <c r="W1753" i="11" s="1"/>
  <c r="Z1753" i="11" s="1"/>
  <c r="V1759" i="11"/>
  <c r="W1759" i="11" s="1"/>
  <c r="Z1759" i="11" s="1"/>
  <c r="N12" i="2"/>
  <c r="M12" i="2" l="1"/>
  <c r="J12" i="2"/>
  <c r="I12" i="2"/>
  <c r="F12" i="2"/>
  <c r="E12" i="2"/>
  <c r="V2028" i="11" l="1"/>
  <c r="W2028" i="11" s="1"/>
  <c r="Z2028" i="11" s="1"/>
  <c r="V1996" i="11"/>
  <c r="W1996" i="11" s="1"/>
  <c r="Z1996" i="11" s="1"/>
  <c r="P9" i="3"/>
  <c r="O9" i="3"/>
  <c r="N9" i="3"/>
  <c r="M9" i="3"/>
  <c r="L9" i="3"/>
  <c r="K9" i="3"/>
  <c r="V2236" i="11" l="1"/>
  <c r="Z2236" i="11" s="1"/>
  <c r="V2145" i="11"/>
  <c r="Z2145" i="11" s="1"/>
  <c r="V2223" i="11"/>
  <c r="Z2223" i="11" s="1"/>
  <c r="V2147" i="11"/>
  <c r="Z2147" i="11" s="1"/>
  <c r="V2226" i="11"/>
  <c r="Z2226" i="11" s="1"/>
  <c r="V2228" i="11"/>
  <c r="Z2228" i="11" s="1"/>
  <c r="V2141" i="11"/>
  <c r="Z2141" i="11" s="1"/>
  <c r="V2206" i="11"/>
  <c r="Z2206" i="11" s="1"/>
  <c r="V1510" i="11"/>
  <c r="V2239" i="11" l="1"/>
  <c r="V2167" i="11"/>
  <c r="Z2167" i="11" s="1"/>
  <c r="V2190" i="11"/>
  <c r="Z2190" i="11" s="1"/>
  <c r="V1528" i="11"/>
  <c r="V2216" i="11" l="1"/>
  <c r="Z2216" i="11" s="1"/>
  <c r="V1717" i="11"/>
  <c r="W1717" i="11" s="1"/>
  <c r="Z1717" i="11" s="1"/>
  <c r="V1755" i="11" l="1"/>
  <c r="W1755" i="11" s="1"/>
  <c r="Z1755" i="11" s="1"/>
  <c r="V1742" i="11"/>
  <c r="W1742" i="11" s="1"/>
  <c r="Z1742" i="11" s="1"/>
  <c r="V1739" i="11"/>
  <c r="W1739" i="11" s="1"/>
  <c r="Z1739" i="11" s="1"/>
  <c r="V1736" i="11" l="1"/>
  <c r="W1736" i="11" s="1"/>
  <c r="Z1736" i="11" s="1"/>
  <c r="V1667" i="11"/>
  <c r="W1667" i="11" s="1"/>
  <c r="Z1667" i="11" s="1"/>
  <c r="V1274" i="11" l="1"/>
  <c r="W1274" i="11" s="1"/>
  <c r="Z1274" i="11" s="1"/>
  <c r="V1659" i="11"/>
  <c r="W1659" i="11" s="1"/>
  <c r="Z1659" i="11" s="1"/>
  <c r="V1287" i="11"/>
  <c r="W1287" i="11" s="1"/>
  <c r="Z1287" i="11" s="1"/>
  <c r="V1653" i="11"/>
  <c r="W1653" i="11" s="1"/>
  <c r="Z1653" i="11" s="1"/>
  <c r="V1235" i="11"/>
  <c r="W1235" i="11" s="1"/>
  <c r="Z1235" i="11" s="1"/>
  <c r="V1452" i="11" l="1"/>
  <c r="W1452" i="11" s="1"/>
  <c r="Z1452" i="11" s="1"/>
  <c r="V1301" i="11"/>
  <c r="W1301" i="11" s="1"/>
  <c r="Z1301" i="11" s="1"/>
  <c r="V1461" i="11"/>
  <c r="W1461" i="11" s="1"/>
  <c r="Z1461" i="11" s="1"/>
  <c r="V1399" i="11"/>
  <c r="W1399" i="11" s="1"/>
  <c r="Z1399" i="11" s="1"/>
  <c r="V1450" i="11"/>
  <c r="W1450" i="11" s="1"/>
  <c r="Z1450" i="11" s="1"/>
  <c r="V1282" i="11"/>
  <c r="W1282" i="11" s="1"/>
  <c r="Z1282" i="11" s="1"/>
  <c r="V1640" i="11"/>
  <c r="W1640" i="11" s="1"/>
  <c r="Z1640" i="11" s="1"/>
  <c r="V1216" i="11"/>
  <c r="W1216" i="11" s="1"/>
  <c r="Z1216" i="11" s="1"/>
  <c r="V231" i="11"/>
  <c r="W231" i="11" s="1"/>
  <c r="Z231" i="11" s="1"/>
  <c r="V1406" i="11" l="1"/>
  <c r="W1406" i="11" s="1"/>
  <c r="Z1406" i="11" s="1"/>
  <c r="V1765" i="11"/>
  <c r="W1765" i="11" s="1"/>
  <c r="Z1765" i="11" s="1"/>
  <c r="V1229" i="11" l="1"/>
  <c r="W1229" i="11" s="1"/>
  <c r="Z1229" i="11" s="1"/>
  <c r="Y2239" i="11" l="1"/>
  <c r="K24" i="3"/>
  <c r="V2093" i="11"/>
  <c r="Z2093" i="11" s="1"/>
  <c r="V2034" i="11"/>
  <c r="Z2034" i="11" s="1"/>
  <c r="V1250" i="11"/>
  <c r="W1250" i="11" s="1"/>
  <c r="Z1250" i="11" s="1"/>
  <c r="V1317" i="11"/>
  <c r="W1317" i="11" s="1"/>
  <c r="Z1317" i="11" s="1"/>
  <c r="V1424" i="11"/>
  <c r="W1424" i="11" s="1"/>
  <c r="Z1424" i="11" s="1"/>
  <c r="V1438" i="11"/>
  <c r="W1438" i="11" s="1"/>
  <c r="Z1438" i="11" s="1"/>
  <c r="V251" i="11"/>
  <c r="W251" i="11" s="1"/>
  <c r="Z251" i="11" s="1"/>
  <c r="V446" i="11"/>
  <c r="W446" i="11" s="1"/>
  <c r="Z446" i="11" s="1"/>
  <c r="V1210" i="11"/>
  <c r="W1210" i="11" s="1"/>
  <c r="Z1210" i="11" s="1"/>
  <c r="V13" i="11"/>
  <c r="W13" i="11" s="1"/>
  <c r="Z13" i="11" s="1"/>
  <c r="AB2248" i="11" s="1"/>
  <c r="AC2248" i="11" s="1"/>
  <c r="V2123" i="11" l="1"/>
  <c r="Z2123" i="11" s="1"/>
  <c r="V2048" i="11"/>
  <c r="Z2048" i="11" s="1"/>
  <c r="V154" i="11"/>
  <c r="W154" i="11" s="1"/>
  <c r="Z2239" i="11"/>
  <c r="P24" i="3" l="1"/>
  <c r="O24" i="3"/>
  <c r="N24" i="3"/>
  <c r="M24" i="3"/>
  <c r="L24" i="3"/>
  <c r="M92" i="3" l="1"/>
  <c r="O92" i="3"/>
  <c r="K92" i="3"/>
  <c r="P83" i="3"/>
  <c r="L83" i="3"/>
  <c r="N83" i="3"/>
  <c r="M69" i="3"/>
  <c r="O69" i="3"/>
  <c r="K69" i="3"/>
  <c r="P62" i="3"/>
  <c r="L62" i="3"/>
  <c r="N62" i="3"/>
  <c r="K62" i="3" l="1"/>
  <c r="M62" i="3"/>
  <c r="O62" i="3"/>
  <c r="L69" i="3"/>
  <c r="N69" i="3"/>
  <c r="P69" i="3"/>
  <c r="K83" i="3"/>
  <c r="M83" i="3"/>
  <c r="O83" i="3"/>
  <c r="L92" i="3"/>
  <c r="N92" i="3"/>
  <c r="P92" i="3"/>
  <c r="L13" i="2" l="1"/>
  <c r="L14" i="2"/>
  <c r="D14" i="2"/>
  <c r="H13" i="2"/>
  <c r="D13" i="2"/>
  <c r="H14" i="2"/>
  <c r="V618" i="11" l="1"/>
  <c r="W618" i="11" s="1"/>
  <c r="Z618" i="11" s="1"/>
  <c r="L11" i="2" l="1"/>
  <c r="D12" i="2"/>
  <c r="G12" i="2" s="1"/>
  <c r="H11" i="2"/>
  <c r="H12" i="2"/>
  <c r="K12" i="2" s="1"/>
  <c r="D11" i="2"/>
  <c r="L12" i="2"/>
  <c r="O12" i="2" s="1"/>
  <c r="G11" i="2" l="1"/>
  <c r="K11" i="2"/>
  <c r="O11" i="2"/>
  <c r="V1006" i="11" l="1"/>
  <c r="W1006" i="11" s="1"/>
  <c r="Z1006" i="11" s="1"/>
  <c r="V1293" i="11" l="1"/>
  <c r="W1293" i="11" s="1"/>
  <c r="Z1293" i="11" s="1"/>
  <c r="V1467" i="11" l="1"/>
  <c r="W1467" i="11" s="1"/>
  <c r="Z1467" i="11" s="1"/>
</calcChain>
</file>

<file path=xl/comments1.xml><?xml version="1.0" encoding="utf-8"?>
<comments xmlns="http://schemas.openxmlformats.org/spreadsheetml/2006/main">
  <authors>
    <author>Автор</author>
  </authors>
  <commentList>
    <comment ref="W1510" authorId="0" shapeId="0">
      <text>
        <r>
          <rPr>
            <b/>
            <sz val="9"/>
            <color indexed="81"/>
            <rFont val="Tahoma"/>
            <family val="2"/>
            <charset val="204"/>
          </rPr>
          <t>Автор:</t>
        </r>
        <r>
          <rPr>
            <sz val="9"/>
            <color indexed="81"/>
            <rFont val="Tahoma"/>
            <family val="2"/>
            <charset val="204"/>
          </rPr>
          <t xml:space="preserve">
для данного уровня напряжения только СТС
</t>
        </r>
      </text>
    </comment>
  </commentList>
</comments>
</file>

<file path=xl/sharedStrings.xml><?xml version="1.0" encoding="utf-8"?>
<sst xmlns="http://schemas.openxmlformats.org/spreadsheetml/2006/main" count="7385" uniqueCount="1798">
  <si>
    <t>N п/п</t>
  </si>
  <si>
    <t>Показатели</t>
  </si>
  <si>
    <t>1.</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</si>
  <si>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</si>
  <si>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</si>
  <si>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</si>
  <si>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</si>
  <si>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</si>
  <si>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</si>
  <si>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</si>
  <si>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</si>
  <si>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</si>
  <si>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</si>
  <si>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</si>
  <si>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</si>
  <si>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</si>
  <si>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</si>
  <si>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</si>
  <si>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</si>
  <si>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</si>
  <si>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</si>
  <si>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</si>
  <si>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</si>
  <si>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</si>
  <si>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</si>
  <si>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</si>
  <si>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</si>
  <si>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</si>
  <si>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</si>
  <si>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</si>
  <si>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</si>
  <si>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</si>
  <si>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</si>
  <si>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</si>
  <si>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 прочие обоснованные расходы</t>
  </si>
  <si>
    <t>1.6.4.</t>
  </si>
  <si>
    <t>- денежные выплаты социального характера (по Коллективному договору)</t>
  </si>
  <si>
    <t>Наименование мероприятий</t>
  </si>
  <si>
    <t>Информация для расчета стандартизированной тарифной ставки С1</t>
  </si>
  <si>
    <t>Расходы согласно приложению 3 по каждому мероприятию (руб.)</t>
  </si>
  <si>
    <t>Объем максимальной мощности (кВт)</t>
  </si>
  <si>
    <t>Расходы на одно присоединение (руб. на одно ТП)</t>
  </si>
  <si>
    <t>2.</t>
  </si>
  <si>
    <t>Количество технологических присоединений, шт.</t>
  </si>
  <si>
    <t>тыс.руб.</t>
  </si>
  <si>
    <t>Пропускная способность, кВт</t>
  </si>
  <si>
    <t>Расходы на строительство, тыс.руб</t>
  </si>
  <si>
    <t>ВЛ 6-10 кВ</t>
  </si>
  <si>
    <t>КЛ 0,4 кВ</t>
  </si>
  <si>
    <t>КЛ 6-10 кВ</t>
  </si>
  <si>
    <t>до 25 кВА</t>
  </si>
  <si>
    <t>25-100 кВА</t>
  </si>
  <si>
    <t>100-250 кВА</t>
  </si>
  <si>
    <t>250-500 кВА</t>
  </si>
  <si>
    <t>500-900 кВА</t>
  </si>
  <si>
    <t>свыше 900 кВА</t>
  </si>
  <si>
    <t>Объем строительства, шт.</t>
  </si>
  <si>
    <t>Однотрансформаторные</t>
  </si>
  <si>
    <t>Двухтрансформаторные и более</t>
  </si>
  <si>
    <t>до 50 вкл.</t>
  </si>
  <si>
    <t>50 - 100</t>
  </si>
  <si>
    <t>100 - 200</t>
  </si>
  <si>
    <t>200-500</t>
  </si>
  <si>
    <t>500-800</t>
  </si>
  <si>
    <t>сталеалюминиевый</t>
  </si>
  <si>
    <t>аллюминевый</t>
  </si>
  <si>
    <t>изолированный</t>
  </si>
  <si>
    <t>неизолированный</t>
  </si>
  <si>
    <t>свыше 800</t>
  </si>
  <si>
    <t>Способ прокладки КЛ</t>
  </si>
  <si>
    <t>территории городских населенных пунктов</t>
  </si>
  <si>
    <t>в траншеях</t>
  </si>
  <si>
    <t>одножильный</t>
  </si>
  <si>
    <t>резиновая и пластмассовая изоляция</t>
  </si>
  <si>
    <t>бумажная изоляция</t>
  </si>
  <si>
    <t xml:space="preserve">многожильный </t>
  </si>
  <si>
    <t>в каналах</t>
  </si>
  <si>
    <t>в туннелях и коллекторах</t>
  </si>
  <si>
    <t>в галереях и эстакадах</t>
  </si>
  <si>
    <t>территории, не относящиеся к территориям городских населенных пунктов</t>
  </si>
  <si>
    <t>Материал опоры</t>
  </si>
  <si>
    <t>железобетонные опоры</t>
  </si>
  <si>
    <t>до 100 А включительно</t>
  </si>
  <si>
    <t>100-250 А</t>
  </si>
  <si>
    <t>250-500 А</t>
  </si>
  <si>
    <t>500-1000 А</t>
  </si>
  <si>
    <t>свыше 1000 А</t>
  </si>
  <si>
    <t xml:space="preserve">Реклоузеры </t>
  </si>
  <si>
    <t>РП</t>
  </si>
  <si>
    <t>ПП</t>
  </si>
  <si>
    <t>С5. Строительство трансформаторных подстанций (ТП), за исключением распределительных трансформаторных подстанций (РТП), с уровнем напряжения до 35 кВ</t>
  </si>
  <si>
    <t>С4. Строительство пунктов секционирования</t>
  </si>
  <si>
    <t>С7. Строительство центров питания, подстанций уровнем напряжения 35 кВ и выше (ПС)</t>
  </si>
  <si>
    <t>Трансформаторная мощность, кВА</t>
  </si>
  <si>
    <t>ПС - 35 кВ</t>
  </si>
  <si>
    <t xml:space="preserve">ПС - 110 кВ и выше </t>
  </si>
  <si>
    <t>постоянная схема электроснабжения</t>
  </si>
  <si>
    <t>С2. Строительство воздушных линий</t>
  </si>
  <si>
    <t>С3. Строительство кабельных линий</t>
  </si>
  <si>
    <t>руб.</t>
  </si>
  <si>
    <t>(рекомендуемый образец)</t>
  </si>
  <si>
    <t xml:space="preserve">временная схема электроснабжения, в том числе для обеспечения электрической энергией передвижных энергопринимающих устройств с максимальной мощностью до 150 кВт включительно (с учетом мощности ранее присоединенных в данной точке присоединения энергопринимающих устройств) </t>
  </si>
  <si>
    <t>- работы и услуги непроизводственного характера, в том числе:</t>
  </si>
  <si>
    <t>Подготовка и выдача сетевой организацией технических условий (далее - ТУ) Заявителю и их согласование с СО и ССО (при необходимости)</t>
  </si>
  <si>
    <t>Схема электроснабжения</t>
  </si>
  <si>
    <t xml:space="preserve">Постоянная схема электроснабжения </t>
  </si>
  <si>
    <t>Подготовка и выдача сетевой организацией технических условий (ТУ) Заявителю</t>
  </si>
  <si>
    <t xml:space="preserve">Подготовка и выдача сетевой организацией ТУ Заявителю </t>
  </si>
  <si>
    <t>Проверка сетевой организацией выполнения Заявителем ТУ (включая процедуры, предусмотренные подпунктами "г" - "е" пункта 7 Правил ТП)</t>
  </si>
  <si>
    <t>Проверка сетевой организацией выполнения Заявителем ТУ в соответствии с разделом IX Правил ТП (включая процедуры, предусмотренные подпунктами "г" - "е" пункта 7 Правил ТП)</t>
  </si>
  <si>
    <t>Пропускная способность, кВт / Максимальная мощность, кВт</t>
  </si>
  <si>
    <t>Расходы на строительство объекта, тыс.руб</t>
  </si>
  <si>
    <t>№ п/п</t>
  </si>
  <si>
    <t xml:space="preserve"> Тип кабеля</t>
  </si>
  <si>
    <t>Материал изоляции</t>
  </si>
  <si>
    <r>
      <t>Сечение провода, мм</t>
    </r>
    <r>
      <rPr>
        <vertAlign val="superscript"/>
        <sz val="11"/>
        <rFont val="Times New Roman"/>
        <family val="1"/>
        <charset val="204"/>
      </rPr>
      <t>2</t>
    </r>
  </si>
  <si>
    <t>Тип провода</t>
  </si>
  <si>
    <t>Материал провода</t>
  </si>
  <si>
    <t xml:space="preserve">горизонтально-направленное бурение </t>
  </si>
  <si>
    <t>Тип территории</t>
  </si>
  <si>
    <t>Тип пунктов секционирования</t>
  </si>
  <si>
    <t>Номинальный ток, А</t>
  </si>
  <si>
    <t>Расходы на строительство, тыс.руб.</t>
  </si>
  <si>
    <t>Тип ТП</t>
  </si>
  <si>
    <t>С6. Строительство распределительных трансформаторных подстанций (РТП)</t>
  </si>
  <si>
    <t>Тип ПС</t>
  </si>
  <si>
    <t>Тип РТП</t>
  </si>
  <si>
    <t>Объект электросетевого хозяйства</t>
  </si>
  <si>
    <t>Протяженность (для линий электропередачи), м</t>
  </si>
  <si>
    <t>Максимальная мощность, кВт</t>
  </si>
  <si>
    <t>ИЦП по подразделу "Строительство" раздела "Капитальные вложения (инвестиции)" МЭР РФ</t>
  </si>
  <si>
    <t>Отклонение СТС (среднефакт. от ТБР), %</t>
  </si>
  <si>
    <t>Отклонение СП (среднефакт. от ТБР), %</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</si>
  <si>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филиалов ПАО "МРСК Юга"</t>
  </si>
  <si>
    <t>Приложение 1 к Методическим указаниям ФАС России от 29.08.2017г. №1135/17</t>
  </si>
  <si>
    <t>Приложение 3 к Методическим указаниям ФАС России от 29.08.2017г. №1135/17</t>
  </si>
  <si>
    <t>Приложение 2 к Методическим указаниям ФАС России от 29.08.2017г. №1135/17</t>
  </si>
  <si>
    <t>среднее значение 2015-2017</t>
  </si>
  <si>
    <t>Установленные СТС на 2018 год (в  ценах 2019 - с учётом ИЦП)</t>
  </si>
  <si>
    <t>в ценах 2019 года</t>
  </si>
  <si>
    <t>Установленные СТС на 2018 год (в ценах 2018г.)</t>
  </si>
  <si>
    <t>СТС С2 (в ценах 2019 года), тыс. руб./км</t>
  </si>
  <si>
    <t>СТС С6 (в ценах 2019 года), тыс. руб./кВт</t>
  </si>
  <si>
    <t>Расходы на выполнение мероприятий по технологическому присоединению, предусмотренным подпунктами «а» и «в» пункта 16 Методических указаний ФАС России, за 2015-2017 годы</t>
  </si>
  <si>
    <t>Расчет фактических расходов на выполнение мероприятий по технологическому присоединению, предусмотренных подпунктами «а» и «в» пункта 16 Методических указаний ФАС России, за 2015-2017 годы</t>
  </si>
  <si>
    <t>Приложение №4
к приказу ПАО "МРСК Юга"
от "___"__________2018 г. №____</t>
  </si>
  <si>
    <t>СП С2 max на 2019 год</t>
  </si>
  <si>
    <t>Установленные СП на 2018 год (в ценах 2018г.)</t>
  </si>
  <si>
    <t>Установленные СП на 2018 год (в ценах 2019г.)</t>
  </si>
  <si>
    <t xml:space="preserve">Заместитель директора по развитию и реализации услуг </t>
  </si>
  <si>
    <t>________________________________</t>
  </si>
  <si>
    <t>Заместитель начальника департамента ТП - начальник отдела ТП и контроля исполнения договоров по Ростовской области</t>
  </si>
  <si>
    <t xml:space="preserve">Заместитель директора по капитальному строительству </t>
  </si>
  <si>
    <t>Начальник отдела капитального строительства по Ростовской области</t>
  </si>
  <si>
    <t xml:space="preserve">Заместителя директора по экономике и финансам </t>
  </si>
  <si>
    <t>Главный специалист сектора тарифообразования по Ростовской области</t>
  </si>
  <si>
    <t>исп.</t>
  </si>
  <si>
    <t>тел. исп.</t>
  </si>
  <si>
    <t>Примечание:</t>
  </si>
  <si>
    <t>по филиалу ПАО "МРСК Юга" - "Ростовэнерго"</t>
  </si>
  <si>
    <t>ВЛ 35 кВ</t>
  </si>
  <si>
    <t>ВЛ 110 кВ</t>
  </si>
  <si>
    <t>КЛ 35 кВ</t>
  </si>
  <si>
    <t>КЛ 110 кВ</t>
  </si>
  <si>
    <r>
      <t>Сечение провода, мм</t>
    </r>
    <r>
      <rPr>
        <vertAlign val="superscript"/>
        <sz val="11"/>
        <rFont val="Times New Roman"/>
        <family val="1"/>
        <charset val="204"/>
      </rPr>
      <t>2 *</t>
    </r>
  </si>
  <si>
    <t>Количество цепей на опоре</t>
  </si>
  <si>
    <t>Количество кабеля в траншее и число жил провода</t>
  </si>
  <si>
    <t>Для ГНБ - количество труб и кабеля в трубе</t>
  </si>
  <si>
    <t xml:space="preserve">ВЛ 0,4 кВ </t>
  </si>
  <si>
    <t>План (в случае отсутствия фактических значений)</t>
  </si>
  <si>
    <t>-</t>
  </si>
  <si>
    <t>Строительство   участка  ВЛ-0,4кВ от  РУ -0,4кВ  КТП № 135  для подключения устройства катодной защиты газопроводов ОАО «Азовмежрайгаз» ул. Победы,50 г. Азов  Ростовской области</t>
  </si>
  <si>
    <t>Строительство   участка  ВЛ-0,4кВ от сборных шин  0,4кВ КТП  10/0,4кВ № 7   для подключения жилого дома заявителя Болдыревой Е.Н.  г. Зерноград Зерноградский  района Ростовской области</t>
  </si>
  <si>
    <t>Строительство ВЛ-0,4 кВ от опоры №2-00/14  ВЛ-0,4кВ №2 от КТП-194 по ВЛ-10 кВ №2  ПС 110/35/10 кВ «Целинская» до опоры №1-00/17 (2-00/14-1)  ВЛ-0,4кВ №1 от КТП-194 по ВЛ-10 кВ №2  ПС 110/35/10 кВ «Целинская» для электроснабжения частного домовладения по адресу: Ростовская область, Целинский район, п. Лиманный, ул. Сиреневая 5,  заявитель Лохова Е.А.</t>
  </si>
  <si>
    <t>Строительство ВЛ-0,4кВ от ВЛ-0,4кВ №1 КТП-10/0,4кВ №109 по ВЛ-10кВ №3 ПС 110/35/10кВ "Целинская" для технологического присоединения жилого дома в п. Целина, Целинского района, Ростовской области, заявитель Чехов А.В.</t>
  </si>
  <si>
    <t>Строительство ВЛ-0,4 кВ от опоры №3-00/8 ВЛ-0,4кВ №3 КТП-10/0,4кВ №502 по ВЛ-10кВ №1 ПС 35/10кВ «Фрунзе-1» для технологического присоединения здания ангара, в п. Степной Курган, Сальского района, Ростовской области, заявитель Саркисян О.С.</t>
  </si>
  <si>
    <t>Строительство отпаечной ВЛ-0,4 кВ от ВЛ-0,4кВ №1 КТП-10/0,4кВ №21 по ВЛ-10кВ №7 ПС 35/10кВ «Ново-Егорлыкская» для технологического присоединения здания аптеки, в с. Новый Егорлык, Сальского района, Ростовской области, заявитель Неговора А.П.</t>
  </si>
  <si>
    <t>Строительство ВЛ-0,4 кВ от КТП-10/0,4кВ №83 по ВЛ-10кВ №3 ПС 35/10кВ «Чапаевская» для технологического присоединения здания ангара, в с. Романовка, Сальского района, Ростовской области, заявитель Москалец А.И.</t>
  </si>
  <si>
    <t>Строительство ВЛ-0,4 кВ от опоры №1-00/3 ВЛ-0,4кВ №1 КТП-10/0,4кВ №31 по ВЛ-10кВ №4 ПС 35/10кВ «Красный Партизан» для технологического присоединения бытового строения, расположенного по адресу: ул. Производственная, 2, п. Белозёрный, Сальского района, Ростовской области. Заявитель Горелов А.И.</t>
  </si>
  <si>
    <t>Строительство участка ВЛ-0,4кВ от ВЛ-0,4кВ №2 ТП-912 по ВЛ-10кВ №2 ПС 110/35/10кВ "Ганчуковская", для электроснабжения нежилого строения в х.Ганчуков, Пролетарского района, Ростовской области, заявитель Бабенко В.В.</t>
  </si>
  <si>
    <t>Строительство участка ВЛ-0,4кВ от ВЛ-0,4кВ №1 ТП-348 по ВЛ-10кВ №2 ПС 110/35/10 кВ «Развиленская» для электроснабжения шиномонтажной мастерской в с. Развильное, Песчанокопского района, Ростовской области, заявитель Ларин С.В.</t>
  </si>
  <si>
    <t>Строительство участка ВЛ-0,4кВ от ВЛ-0,4кВ №2 КТП-10/0,4кВ №15 по ВЛ-10кВ №3 ПС 35/10кВ "Жуковская" для электроснабжения модульной бойни по убою КРС вблизи с. Жуковское, Песчанокопского района, Ростовской области, заявитель СССПК «Песчанокопскагроснаб» Гридин С.П.</t>
  </si>
  <si>
    <t>Строительство ВЛ-0,4кВ от опоры 18/8 по ВЛ-0,4 кВ №2 КТП 10/0,4кВ №17 по ВЛ-10 кВ №5 ПС "Каргинская"</t>
  </si>
  <si>
    <t>Строительство ВЛ-0,4кВ от опоры 6/11 по ВЛ-0,4 кВ №1 КТП 10/0,4кВ №100 по ВЛ-10 кВ №6 ПС "Боковская"</t>
  </si>
  <si>
    <t>Строительство ВЛ-0,4кВ от опоры №8 по ВЛ-0,4 кВ №1 КТП 10/0,4кВ №100 по ВЛ-10 кВ №6 ПС "Боковская"</t>
  </si>
  <si>
    <t>Строительство ВЛ-0,4 кВ от КТП №56 по ВЛ-10 кВ № 3 ПС 110/35/10 кВ «Кашарская»</t>
  </si>
  <si>
    <t>Строительство ВЛ-0,4 кВ КТП 10/0,4 кВ №332 по ВЛ-10 кВ №2 ПС 35/10 кВ "Терновская 2"</t>
  </si>
  <si>
    <t>Строительство ВЛ-0,4кВ от опоры №2/13 ВЛ-0,4кВ №1 КТП-10/0,4кВ по №104 ВЛ-10кВ №1 ПС 35/10 "Базковская"</t>
  </si>
  <si>
    <t>Строительство ВЛ-10 кВ от опоры №79 по ВЛ-10 кВ №1 ПС 110/10 кВ "Миллеровская" с установкой КТП и строительство ВЛ-0,4 кВ от установленного КТП"</t>
  </si>
  <si>
    <t xml:space="preserve">Строительство ВЛ-0,4 кВ от опоры № 11 по ВЛ-0,4 кВ № 1 КТП 10/0,4 кВ № 195 по ВЛ 10 кВ №2 ПС 110/35/10 кВ "Тиховская" </t>
  </si>
  <si>
    <t>Строительство ВЛ-0,4 кВ от опоры № 1/1/2 по ВЛ-0,4 кВ № 1 КТП 10/0,4 кВ № 206 по ВЛ-10 кВ №1 ПС 110/10 кВ "Дегтевская"</t>
  </si>
  <si>
    <t>Строительство ВЛ-0,4 кВ от вновь построенного КТП 10/0,4 кВ от опоры №129 по ВЛ-10 кВ №1 ПС 110/27,5/10 кВ "Ст. Станица"</t>
  </si>
  <si>
    <t>Строительство ВЛ-0,4 кВ от опоры № 31 ВЛ 0,4 кВ№ 2 КТП 10/0,4 кВ№ 182 по ВЛ 10 кВ№ 2 ПС 110/35/10 кВ "Тиховская"</t>
  </si>
  <si>
    <t>Строительство  ВЛ-0,4 кВ до границы земельного участка ст. Усть-Быстрнская, пер. Почтовый, 3 (Пыжова Г.В.)</t>
  </si>
  <si>
    <t>Строительство ВЛ-0,4кВ до границы земельного участка ст. Усть-Быстрянская ул. Набережная, 1А (Илларионов В.П.)</t>
  </si>
  <si>
    <t>Строительство ВЛ-0,4 кВ до границы земельного участка сл. Родионово- Несветайская ул. Панфиловцев, 69 (Лисицкий А.В.)</t>
  </si>
  <si>
    <t xml:space="preserve"> Строительство  ВЛ-0,4 кВ до границы земельного участка сл. Красюковская,  ул. Береговая, д. 2-б. Октябрьского  района Ростовской области (Егорушкина Г.У.)</t>
  </si>
  <si>
    <t xml:space="preserve">Строительство  ВЛ-0,4кВ для электроснабжения нежилого помещения, расположенного по адресу: Ростовская область, Красносулинский район п. Донлесхоз, автомагистраль «Дон-2», 981 км </t>
  </si>
  <si>
    <t xml:space="preserve"> Строительство ВЛ-0,4кВ от оп. 4/1 ВЛ-0,4 кВ МТП № 49 (Шендра Л.В.)</t>
  </si>
  <si>
    <t>Строительство ВЛ-0,4кВ от оп. 19 ВЛ-0,4 кВ КТП № 249 (КриничныйА.В.)</t>
  </si>
  <si>
    <t>Строительство  отпаечнойВЛ-0,4 кВ для  электроснабжения ЭЗУ,УКЗТ-ОПЭ-ТМ-1-24/48-У1, расположенного по адресу: Ростовская область, г.Красный Сулин, х. Клевцов</t>
  </si>
  <si>
    <t>Строительство ВЛ-0,4кВ от оп.3/3 ВЛ-0,4 кВ  №3 КТП № 64Усть-Донецкий район (Силина Т.А.)</t>
  </si>
  <si>
    <t>Строительство   участка  ВЛ-0,4кВ  для подключения  жилого дома Кравченко М.А. х. Новоалександровка Азовский район  Ростовская область</t>
  </si>
  <si>
    <t>Строительство участка ВЛ-0,4кВ от опоры № 21-1 ВЛ-0,4кВ № 1 ЗТП-10/0,4кВ № 29 для подключения энергопринимающих устройств «СДЮСШОР № 9» с. Кулешовка Азовского района Ростовской области</t>
  </si>
  <si>
    <t>Строительство  ВЛ- 0,4кВ   от КТП-10/0,4 кВ № 149 по ВЛ-10 кВ № 803 от ПС 35/10 кВ «ЗР-8» для подключения базовой станции сотовой связи БС-61-529, для заявителя ОАО «Мобильные ТелеСистемы   в  х. Донском  ул. Цветной Бульвар д. 29 «В», Зерноградского  района Ростовской области</t>
  </si>
  <si>
    <t>Строительство участка ВЛ-0,4кВ для подключения жилого дома Ланг И.Е., ст. Кировская Кагальникский район РО</t>
  </si>
  <si>
    <t>Строительство участка ВЛ-0,4кВ для подключения жилого дома заявителя Школьникова В.М.,п. Малиновка Кагальникский район РО</t>
  </si>
  <si>
    <t>Строительство участка ВЛ-0,4кВ для подключения холодильника заявителя Думбасар А.А., п. Каяльский, Азовский район,РО</t>
  </si>
  <si>
    <t>Строительство   участка  ВЛ-0,4кВ  для подключения жилого дома  заявителя Цецера Т.И., с. Кагальник, Азовский район Ростовская область</t>
  </si>
  <si>
    <t>Строительство участка ВЛ-0,4кВ от опоры №11-19 для подключения жилого дома Литвинова С.В. П.Тимирязевский Азовского района Ростовской области</t>
  </si>
  <si>
    <t>Строительство   участка  ВЛ-0,4кВ для подключения  жилого дома заявителя Кучма Д.Д.   с. Кагальник Азовский район  Ростовская область</t>
  </si>
  <si>
    <t>Строительство участка ВЛ-0,4 кВ для подключения объектов сельскохозяйственного назначения Давыдов Е.П. и Давыдова С.А. с. Головатовка Азовского района Ростовской области</t>
  </si>
  <si>
    <t>Строительство участка ВЛ-0,4 кВ для подключения жилого дома заявителя Муштоватая С.А., х. Колузаево, Азовский район, Ростовской области</t>
  </si>
  <si>
    <t>Строительство участка ВЛ-0,4кВ для подключения здания ремонтной мастерской  Чеботаревой Т.П., х. Войнов Егорлыкский  район Ростовская область</t>
  </si>
  <si>
    <t>Строительство   участка  ВЛ-0,4кВ  для подключения жилого дома  заявителя Кмедь Д.Е., с. Займо-Обрыв, Азовский район Ростовская область</t>
  </si>
  <si>
    <t>Строительство участка ВЛ-0,4кВ для подключения жилого дома заявителя Недотекина И.М., ст. Кировская Кагальницкий район Ростовская область</t>
  </si>
  <si>
    <t>Строительство участка ВЛ-0,4кВ для подключения жилого дома заявителя Терещенко О.А., ст. Кировская Ростовская область, Кагальницкий район</t>
  </si>
  <si>
    <t>Строительство участка ВЛИ-0,4кВ для подключения жилого дома заявителя Богачева И.В., х. Колузаево, Азовский район, Ростовская область</t>
  </si>
  <si>
    <t>Строительство участка ЛЭП-0,4кВ для подключения офисного помещения заявителя Петренко Е.Ю., с. Кагальник, Азовский район, Ростовская область</t>
  </si>
  <si>
    <t>Строительство участка ВЛ-0,4кВ для подключения жилого дома заявителя Назаров А.М., х. Усть-койсуг Азовский район, Ростовская область</t>
  </si>
  <si>
    <t>Строительство участка ВЛИ-0,4кВ для подключения жилого дома заявителя Хваловой Е.А., в с.Пешково, Азовский район, Ростовская область</t>
  </si>
  <si>
    <t>Строительство ВЛ-0,4кВ от существующей ТП-58 по ВЛ-10 кВ №16  ПС 220/110/10 кВ «Сальская» для электроснабжения объекта  розничной торговли в г. Сальск, Сальского района, Ростовской области, заявитель Филоненко Ю.С.</t>
  </si>
  <si>
    <t>Строительство ВЛ-10кВ и ВЛ-0,4кВ с установкой КТПН, для электроснабжения садовых и жилых домов СНТ «Южное» г. Азов Ростовской области</t>
  </si>
  <si>
    <t>Строительство   участка  ВЛ-0,4кВ  от  РУ-0,4кВ КТП 10/0,4кВ №26 ВЛ-10кВ № 1813 ПС 35/10 кВ «ЗР-18» для подключения жилого дома заявителя  Обертышевой В.С. г. Зерноград  Ростовской области</t>
  </si>
  <si>
    <t>Строительство ВЛ-0,4кВ от опоры №8 линейное отв. от опоры №75 по ВЛ-0,4 кВ №2 КТП 10/0,4кВ №621 по ВЛ-10 кВ №1 ПС 110/27,5/10 кВ "Старая Станица"»</t>
  </si>
  <si>
    <t>Строительство ВЛ-0,4 кВ от РУ-0,4 кВ КТП 10/0,4 кВ №243 по ВЛ-10 кВ № 6 ПС  110/35/10 кВ «Вешенская-1»</t>
  </si>
  <si>
    <t>Реконструкция ВЛ-0,4 кВ от КТП 10/0,4 кВ №211 по ВЛ-10 кВ №1 ПС "Вешенская 1" с выносом КТП</t>
  </si>
  <si>
    <t>Строительство ВЛ-0,4 кВ от опоры №3 по ВЛ-0,4 кВ №1 КТП 10/0,4 кВ №86 по ВЛ-10 кВ № 1 ПС  35/10 кВ «Базковская»</t>
  </si>
  <si>
    <t>Строительство ВЛ-0,4 кВ от РУ-0,4 кВ КТП 10/0,4 кВ №333 по ВЛ-10 кВ № 2 ПС  35/10 кВ «Терновская-2»</t>
  </si>
  <si>
    <t>Строительство ВЛ-0,4кВ для электроснабжения фермы расположенной на территории Владимировского сельсовета примерно в 500м от х.Малое Зверево по направлению на юго-восток Красносулинского района Ростовской области</t>
  </si>
  <si>
    <t>Строительство ТП -10/0,4 кВ и ВЛ -0,4 кВ для электроспабжения жилого дома по ул. Степная, 10, х. Курлаки, Родионово-Несветайского района Ростовской обдасти</t>
  </si>
  <si>
    <t xml:space="preserve">Строительство ВЛ-0,4 кВ до границы земельного участка р.п. Усть-Донецкий, ул. Школьная, 42 (Лунева И.Э.) </t>
  </si>
  <si>
    <t>Строительство  ВЛ-0,4 кВ  для электроснабжения жилого дома в ст. Заплавская, ул. Дачная, д.9, Октябрьского района Ростовской области</t>
  </si>
  <si>
    <t>Строительство ответвления ВЛ 0,4кВ для электроснабжения жилого дома в сл. Родионово-Несветайская ул. 30.лет Победы 17</t>
  </si>
  <si>
    <t>Строительство ВЛ-0,4 кВ для электроснабжения сторожки, Ростовская область, Красносулинский р-н, СПК "Родина" в 0,5 км на север от х.Зайцевка</t>
  </si>
  <si>
    <t>Строительство ответвления ВЛ 0,4кВ для электроснабжения жилого дома в сл. Кутейниково, ул. Безымянная,1Е Родионово-Несветайского района Ростовской области</t>
  </si>
  <si>
    <t>Строительство ВЛ 0,4кВ для электроснабжения жилого дома в х. Каменный Брод ул. Курсантов РАУ, Родионово-Несветайский район, Ростовской области</t>
  </si>
  <si>
    <t>Строительство ВЛ-0,4кВ до границы земельного участка ст.Раздорская ул.Лесная 20 (Драчев Н.С.)</t>
  </si>
  <si>
    <t>Строительство ВЛ-0,4кВ от РУ-0,4кВ КТП №48 Усть-Донецкий р-н х. Апаринский (Миронов О.Е.)</t>
  </si>
  <si>
    <t>Строительство участка ВЛ-0,4 кВ от опоры 181-34 ВЛ-0,4 кВ №1 от КТП-10/0,4кВ №181 для подключения жилого дома заявителя Назарян Л.В. с/т "Надежда-6", Азовского района Ростовской области</t>
  </si>
  <si>
    <t>Строительство участка ВЛ-0,4кВ от опоры №41-20 ВЛ-0,4 кВ №1КТП-10/0,4кВ № 41по ВЛ-10кВ №103 ПС 110/35/10кВ «Звонкая» для подключения жилого дома заявителя Масленникова С.В., п. Березовая Роща Кагальницкий район Ростовской области</t>
  </si>
  <si>
    <t>Строительство   участка  ВЛ-0,4кВ от опоры  № 211-23 ВЛ-0,4кВ № 2 КТП 10/0,4кВ № 211 для подключения жилых домов заявителей  Аванесян С.С., Арутюнов Э.Ю. по ул. Молодежной х. Шаумяновский Егорлыкского  района Ростовской области</t>
  </si>
  <si>
    <t>Строительство участка ВЛ-0,4кВ для подключения жилого дома жилого дома Пучка Г.И., ДНТ «Ягодка» Азовский район Ростовская область</t>
  </si>
  <si>
    <t>Строительство   участка  ВЛ-0,4кВ  для подключения жилого дома  заявителя Сиволоб В.С., х. Рогожкино Азовский район Ростовская область</t>
  </si>
  <si>
    <t>Строительство   участка  ВЛ-0,4кВ  для подключения жилого дома Залещук А.В. п. Мокрый Батай Кагальницкий район  Ростовская область</t>
  </si>
  <si>
    <t>Строительство участка ВЛ-0,4кВ для подключения жилых домов заявители Риттер И.А., Овсянников М.М., Семенко А.В., х. Чернышевка ,Зерноградский район,РО</t>
  </si>
  <si>
    <t>Строительство участка ВЛ-0,4кВ для подключения жилого дома заявителя Гапонова А.П., х. Обуховка, Азовский район,РО</t>
  </si>
  <si>
    <t>Строительство   участка  ВЛ-0,4кВ  для подключения МБОУ Новотроицкой основной общеобразовательной школы, с. Новотроицкое,  Азовский район Ростовская область</t>
  </si>
  <si>
    <t>Строительство участка ВЛ-0,4кВ для подключения жилых домов заявителей Скорятина С.В.,Борохова Ю.А., город Азов,РО</t>
  </si>
  <si>
    <t>Строительство участка ВЛ-0,4 кВ для подключения жилого дома Бородуля Т.Н. с.Круглое Азовский район, Ростовской области</t>
  </si>
  <si>
    <t>Строительство участка ВЛ-0,4кВ для подключения жилых домов заявителей Забитова Ш.Ш.,Хвостиковой Н.А., с. Пешково,Азовский район РО</t>
  </si>
  <si>
    <t>Строительство   участка  ВЛ-0,4кВ  для подключения жилого дома Кравченко Р.С., х. Каменный Зерноградский район Ростовская область</t>
  </si>
  <si>
    <t>Строительство   участка  ВЛ-0,4кВ  для подключения жилого дома Кривцова Г.Г., с. Кагальник, Азовский район Ростовская область</t>
  </si>
  <si>
    <t>Строительство   участка  ВЛ-0,4кВ  для подключения жилого дома заявителя Вятлевой Н.В., п. Каяльский, Азовский район Ростовская область</t>
  </si>
  <si>
    <t>Строительство   участка  ВЛ-0,4кВ  для подключения жилого дома  заявителя Чупринин В.А., х. Галагановка, Азовский район Ростовская область</t>
  </si>
  <si>
    <t>Строительство участка ВЛ-0,4кВ для подключения жилого дома заявителя Смирнова К.И., х. Коса, Ростовская область, Азовский район</t>
  </si>
  <si>
    <t>Строительство участка ВЛ-0,4кВ для подключения жилого дома заявителя Канюка А.Б., х.Победа Азовский район Ростовская область</t>
  </si>
  <si>
    <t>Строительство участка ВЛ-0,4кВ для подключения жилого дома Тетенко В.В., станица Кировская Кагальницкий район РО</t>
  </si>
  <si>
    <t>Строительство   участка  ВЛ-0,4кВ  для подключения жилого дома Лебецкого С.А., ст. Кировская, Кагальницкий район Ростовская область</t>
  </si>
  <si>
    <t>Строительство   участка  ВЛ-0,4кВ  для подключения жилых домов заявителей Маркова В.Н. и  Коновалова В.А.,   п. Берёзовая Роща Кагальницкий район Ростовская область</t>
  </si>
  <si>
    <t>Строительство   участка  ВЛ-0,4кВ  для подключения жилого дома Дороничева А.В., п. Мокрый Батай Кагальницкий район Ростовская область</t>
  </si>
  <si>
    <t>Строительство   участка  ВЛ-0,4кВ  для подключения жилого дома Чувилиной Г.П., с. Новобатайск Кагальницкий район Ростовская область</t>
  </si>
  <si>
    <t>Строительство участка ВЛ-10кВ КТП-10/0,4 кВ и ВЛ-0,4кВ для подключения жилого дома заявителя Статва А.В. Г. Зерноград Зерноградский район РО</t>
  </si>
  <si>
    <t>Строительство участка ВЛ-0,4кВ для подключения жилых домов Лагутина А.А., Ширай А.В.,Хижняк Г.Н.,Лунев В.И.,Якушева Г.В. с. Новокузнецовка Зерноградский район Ростовская область</t>
  </si>
  <si>
    <t>Строительство участка ВЛ-0,4кВ для подключения жилого дома заявителя Коротыч С.Д., ст. Кировская, Ростовская область, Кагальницкий район</t>
  </si>
  <si>
    <t>Строительство   участка  ВЛ-0,4кВ  для подключения жилого дома заявителя Проскуряковой В.А., станица Елизаветинская Азовский район Ростовская область</t>
  </si>
  <si>
    <t>Строительство участка ВЛ-0,4кВ для подключения жилого дома заявителя Масько Л.А. , х. Коса  Азовский район Ростовская область</t>
  </si>
  <si>
    <t>Монтаж провода ВЛ-0,4 кВ для подключения жилого дома Шевцовой Н.П., в х. Новоалександровка, Ростовская область</t>
  </si>
  <si>
    <t>Строительство участка ВЛ-0,4кВ для подключения жилого дома заявителя Гришакова А.И., х.Колузаево Азовский район Ростовская область</t>
  </si>
  <si>
    <t>Строительство   участка  ВЛ-0,4кВ  для подключения магазина ИП Галдин А.В., ст. Кировская Кагальницкий район Ростовская область</t>
  </si>
  <si>
    <t>Строительство участка ВЛ-0,4кВ для подключения жилого дома заявителя Землякова А.В., х. Колузаево, Азовский район Ростовской области</t>
  </si>
  <si>
    <t>Строительство участка ВЛ-0,4кВ для подключения жилого дома заявителя Вышловой Т.В., п. Овощной, Азовский район Ростовской области</t>
  </si>
  <si>
    <t>Строительство участка  ВЛ-0,4 кВ  для подключения  жилого дома  заявителя Диденко Е.И. ст. Елизаветинская Азовский  района Ростовской области</t>
  </si>
  <si>
    <t>Строительство участка ВЛ-0,4 кВ для подключения  жилого дома заявителя Калинина Е.А. с. Пешково Азовский района Ростовской области</t>
  </si>
  <si>
    <t>Строительство отпаечной ВЛ-10 кВ, установка КТП-10/0,4 кВ, строительство ВЛ-0,4кВ для технологического присоединения жилого дома Бондарчук М.Е. г. Зерноград, РО</t>
  </si>
  <si>
    <t>Строительство участка ВЛ-0,4кВ  для подключения жилого дома заявителя Брюховецкая Н.А., с. Пешково, Азовский район Ростовская область</t>
  </si>
  <si>
    <t>Строительство участка ВЛ 10 кВ ,установка КТП, Строительство ВЛ 0,4 кВ  для подключения жилых домов заявителей Миронова Ю.В., Лесняк Н.Д., Пащенко А.А., Максимова Е.В. ,с. Головатовка ,  Азовский район, Ростовская область</t>
  </si>
  <si>
    <t>Строительство участка ВЛ-0,4кВ для подключения жилых домов заявителей Перцева Т.С., Максименко В.П., Пивненко С.Н., с. Самарское Ростовская область,Азовский район</t>
  </si>
  <si>
    <t>Техническое перевооружение участка ВЛ-0,4 кВ для подключения жилого дома заявителя Шаповаловой К.Ю. ст. Кировская, Кагальницкий район Ростовская область</t>
  </si>
  <si>
    <t>Строительство участка ВЛ-0,4 кВ для подключения жилого дома Шаповаловой К.Ю. ст. Кировская, Кагальницкий район Ростовская область</t>
  </si>
  <si>
    <t>Строительство участка ВЛ-0,4 кВ для подключения жилого дома заявителя Чирва Н.Н. ст. Кировская, Кагальницкий район Ростовской области</t>
  </si>
  <si>
    <t>Строительство участка ВЛ-0,4кВ для подключения жилого дома заявителя Кулешова Е.А. г. Зерноград, Зерноградский район Ростовская область</t>
  </si>
  <si>
    <t>Строительство участка ВЛ-0,4 кВ для подключения жилого дома Ничипорук Ю.М., г. Зерноград, Зерноградского района, Ростовской области</t>
  </si>
  <si>
    <t>Строительство   участка  ВЛ-0,4кВ  для подключения жилого дома Воровсковой Л.Н, ст. Кировская Кагальницкий район Ростовская область</t>
  </si>
  <si>
    <t>Строительство участка ВЛ-0,4кв для подключения жилого дома заявителя Сибиль М.Н., с. Кагальник, Азовского района, Ростовской области</t>
  </si>
  <si>
    <t>Строительство   участка  ВЛ-0,4кВ  для подключения жилого дома заявителя Булгаковой С.И., х. Колузаево, Азовский район Ростовская область</t>
  </si>
  <si>
    <t>Строительство участка ВЛ-0,4кв для подключения жилых домов заявителей Дворниченко А.В., Лазюта А.И., Акимова Н.В., с. Пешково, Азовского района, Ростовской области</t>
  </si>
  <si>
    <t>Строительство участка ВЛ-0,4кв для подключения жилого дома заявителя Боевой А.С., с. Головатовка, Азовского района, Ростовской области</t>
  </si>
  <si>
    <t>Строительство   участка  ВЛ-0,4кВ  для подключения жилого дома  заявителя Шейко В.Н., х. Обуховка, Азовский район Ростовская область</t>
  </si>
  <si>
    <t>Строительство   участка  ВЛ-0,4кВ от опоры  № 59-91 ВЛ-0,4кВ №2 КТП 10/0,4кВ № 59 ВЛ-10кВ  № 202 ПС 35/10кВ А-2  для подключения  жилого дома заявителя  Гузенко В.А. ДНТ Ягодка Азовского района Ростовской области</t>
  </si>
  <si>
    <t>Строительство участка ВЛ-0,4 кВ для подключения базовой станции сотовой связи №61-1193 ОАО "Мобильные ТелеСистемы", с. Кагальник. Азовский район, Ростовская область</t>
  </si>
  <si>
    <t>Строительство участка ВЛ-0,4кВ для подключения жилого дома заявителя Линевой Т.Ю., с. Пешково, Азовский район Ростовской области</t>
  </si>
  <si>
    <t>Строительство участка ВЛ-0,4кВ для подключения жилого дома заявителя Исоченко Л.Ш., с. Круглое Азовский район Ростовская область</t>
  </si>
  <si>
    <t>Строительство отпаечной ВЛ-10кВ, установка КТП-10/0,4кВ для технологического присоединения МБОУ Кулешовская СОШ № 17 с. Кулешовка Азовский район  Ростовской области</t>
  </si>
  <si>
    <t>Строительство отпаечной ВЛ-0,4 кВ от ВЛ-0,4 кВ №1 КТП-10/0,4 кВ №16 ВЛ-10 кВ №202Н ПС 110/6/10 кВ «НС-2» для электроснабжения мобильного здания ФАП МБУЗ «ЦРБ» ул. Кольцевая, п.Тимирязевский, Азовского района Ростовской области.</t>
  </si>
  <si>
    <t>Строительство   участка  ВЛ-0,4кВ от РУ-0,4кВ КТП 10/0,4кВ № 184   для подключения  склада и административного здания заявителя Барсегян В.А. х. Победа Азовского района Ростовской области</t>
  </si>
  <si>
    <t>Строительство отпаечной ВЛ-0,4кВ от ВЛ-0,4кВ №1 КТП 10/0,4кВ №250 для электроснабжения жилого дома Пилипенко Е.В. в х. Новая-Деревня Егорлыкского района Ростовской области</t>
  </si>
  <si>
    <t>Строительство отпаечной ВЛ-0,4кВ по ВЛ-0,4кВ № 1от КТП 10/0,4кВ №11по ВЛ-10кВ №803 ПС 35/10кВ А-8 для электроснабжения магазина заявителя ИП Кудряшова Е.А.,с.Семибалки  Азовского района Ростовской области</t>
  </si>
  <si>
    <t>Строительство отпаечной ВЛ-0,4кВ от опоры №160-59 КТП-10/0,4кв №160 ВЛ-10кВ №1702 ПС 35/10кВ А-17 для электроснабжения жилого дома Борисова Ю.С.- ул. Комсомольская 2, с. Стефанидинодар, Азовского района, Ростовской области</t>
  </si>
  <si>
    <t>Строительство   участка  ВЛ-0,4кВ для подключения  газораспределительного пункта с. Пешково  Азовского района Ростовской области</t>
  </si>
  <si>
    <t>Строительство участка ВЛ-0,4 кв от опоры №2 ВЛ-0,4 кВ №1 от  КТП  №8116 мощностью 160 кВА по ВЛ-10 кВ №6 ПС 35/10 кВ "Виноградная" для присоединения гаража ,расположенного по адресу Волгодонской р-н п.Прогресс ул.Первомайская д.12</t>
  </si>
  <si>
    <t>Подвес трехфазного провода от опоры №11 до опоры №1/3 ВЛ-0,4 кВ №1 КТП  8489/160кВА по ВЛ-6 кВ № 14 ПС "Романовская" для подключения жилого дома куковякина</t>
  </si>
  <si>
    <t>Подвес трехфазного провода от опоры №5 до опоры №3/12 ВЛ-0,4 кВ №1 КТП-8530/250кВА по ВЛ-6 кВ № 14 ПС "Романовская" для подключения жилого дома Семенова</t>
  </si>
  <si>
    <t>Подвес трехфазного провода от опоры №5 до опоры №3/6 ВЛ-0,4 кВ №1 КТП-8530/250кВА по ВЛ-6 кВ № 14 ПС "Романовская" для подключения жилого дома Лопуховой</t>
  </si>
  <si>
    <t>Подвес трехфазного провода от опоры №6 до опоры №2/3 ВЛ-0,4 кВ №1 КТП-8485/160 кВА по ВЛ-6 кВ №5 ПС "Романовская" для подключения жилого дома гордиенко</t>
  </si>
  <si>
    <t>Строительство участка ВЛ-0,4 кВ от опоры №26 ВЛ-0,4 кВ КТП-8133 мощностью 100 кВА по ВЛ-10 кВ №3 ПС «Большовская» для присоединения жилого дома Кушнир Л.И.</t>
  </si>
  <si>
    <t>Строительство участка ВЛ-0,4кВ от опоры №2/1 ВЛ-0,4 кВ №4 от КТП-10/0,4 кВ №1365 мощностью 250 кВА по ВЛ-10 кВ №1 ПС 35/10 кВ "ЖБИ" для присоединения магазина Аракеляна А. Р.</t>
  </si>
  <si>
    <t>Строительство участка ВЛ-0,4кВ от опоры №18 ВЛ-0,4кВ №2 КТП-8034/63кВА по ВЛ-10кВ №1 ПС 35/10 кВ "Рябичевская" для присоединения жилого дома Капканова Н.Н.</t>
  </si>
  <si>
    <t>Строительство   участка  ВЛ-0,4кВ от опоры  № 13-7 ВЛ-0,4 кВ №1 КТП-10/0,4 кВ № 13  для подключения жилого дома заявителя Лободина П.В. ст. Хомутовская Кагальницкого района  Ростовской области</t>
  </si>
  <si>
    <t>Строительство участка ВЛ-0,4 кВ от опоры №9 ВЛ-0,4 кВ №1 КТП8372/160 кВА по ВЛ-6 кВ №5 "Романовская" для присоединения объекта незавершенного строительства Штельмах И.А.</t>
  </si>
  <si>
    <t xml:space="preserve">Строительство участка ВЛ-0,4кВ от опоры №1/22, №1/21, №1/19  ВЛ-0,4кВ №1 КТП-8461/400кВА по ВЛ-6кВ №11 ПС 35/6кВ "Шлюзовая" для присоединения жилого дома Ковалева А.О. </t>
  </si>
  <si>
    <t>Строительство участка ВЛ -0,4 кВ (с подвесом двух фазных проводов) от опоры 1/3 до опоры 1/4 ВЛ-0,4 кВ №2 КТП №8379 по ВЛ-6 кВ №2 ПС 35/6 кВ "Потаповская" для присоединения магазина расположенного по адресу Волгодонской район х. Потапов ул. Комсомольская 65Б, заявитель Сухонос А.Ф.</t>
  </si>
  <si>
    <t>Строительство участка ВЛ-0,4кВ от опоры №2/2 ВЛ-0,4кВ №1 КТП-8473/100кВА по ВЛ-6кВ №14 ПС 35/6кВ "Романовская" для присоединения магазина "Дон" Гурьева А.И.</t>
  </si>
  <si>
    <t>Строительства участка ВЛ-0,4 кВ от опоры №19 ВЛ-0,4 кВ №2 КТП-8459/160 кВА по ВЛ-6 кВ №14 ПС 35/6 кВ "Романовская" для присоединения объекта "ВЛ-0,4 кВ 15 кВт" ООО "Альтернатива"</t>
  </si>
  <si>
    <t>Строительство участка ВЛ-0,4кВ от опоры №3 ВЛ-0,4кВ №1 КТП-8543/160кВА по ВЛ-10кВ №12 ПС 110/10кВ "ВПТФ" для присоединения жилого дома Грачева И.П.</t>
  </si>
  <si>
    <t>Строительство  участка ВЛ-0,4кВ от опоры №2/16 ВЛ-0,4 кВ №3 КТП-8490/250 кВА по ВЛ-6 кВ №5 ПС 35/6 кВ  «Романовская» для присоединения  жилого дома Молоканова Г.В.</t>
  </si>
  <si>
    <t>Строительство  участка ВЛ-0,4кВ от опоры №23 ВЛ-0,4кВ №3 КТП-1411/160кВА по ВЛ-10 №7 ПС 35/10 кВ «Крутовская» для присоединения жилого дома Рычкова А.А.</t>
  </si>
  <si>
    <t xml:space="preserve">Строительство  участка ВЛ-0,4кВ от опоры №1/10 ВЛ-0,4 кВ №2 КТП 8461/400 кВА по ВЛ-6 кВ №5 ПС 35/6 кВ  «Шлюзовая» для присоединения индивидуального жилого дома Левченко Р.С.  </t>
  </si>
  <si>
    <t>Строительство участка ВЛ-0,4кВ от ВЛ-0,4кВ №1 ТП-257 по ВЛ-10кВ №6 ПС 110/35/10 кВ "Развиленская" для электроснабжения жилого дома в с. Развильное, Песчанокопского района,РО,заявитель Питинова Л.Ф.</t>
  </si>
  <si>
    <t>Строительство ВЛ-0,4кВ от ТП-11 по ВЛ-10кВ №5 ПС 35/110 кВ "Раздольненская" для электроснабжения здания конюшни в с. Михайловка, Целинского района,РО,заявитель Щетинин В.Н.</t>
  </si>
  <si>
    <t>Строительство ВЛ-0,4кВ от существующей ТП-137 по ВЛ-10кВ №2 ПС 35/10 кВ "Коневод" для электроснабжения плотины №2 кирпичного завода в х. Образцовый, Целинского района,РО,заявитель Краснокутский С.П.</t>
  </si>
  <si>
    <t>Строительство ВЛ-0,4кВ от существующей ТП-192 по ВЛ-10кВ №2 ПС 110/35/10 кВ "Целинская" для электроснабжения нежилого помещения в с. Степное, Целинского района РО,заявитель Тарасов И.Н.</t>
  </si>
  <si>
    <t>«Строительство  ВЛИ 0,4 кВ ответвлением от ВЛ 0,4 кВ №1, КТП-653, ВЛ 10 кВ № 403  для электроснабжения  жилого дома Бромерг-Тоцкого Е.С.  в  х . Ленина, Аксайского района, Ростовской области».</t>
  </si>
  <si>
    <t>Реконструкция ВЛ 0,4 кВ №2, КП-207, ВЛ 10 кВ №, ПС Б.Салы для электроснабжения жилого дома Климович В.М. в п. Возрожденный Аксайского района Ростовской области</t>
  </si>
  <si>
    <t>Строительство ВЛИ-0,4кВ от КТП-180 ВЛ-6кВ №804 для электроснабжения дома Белоусовой А.Ю. по пер. Ежевичному, д.10 в пос. Российском,Аксайского района,РО</t>
  </si>
  <si>
    <t>«Строительство ВЛ 0,4 кВ ул. Крестьянская, 44-а, ул. Крестьянская, 44-б от КТП-175 в п. Щепкин, Аксайского района, Ростовской области».</t>
  </si>
  <si>
    <t>Строительство ВЛИ-0,4 кВ  от КТП-7 ВЛ 10 кВ № 657 для энергоснабжения ж/дома Алексеенко Л.В. в ст. Старочеркасская, пер. Партизанский, д. 1</t>
  </si>
  <si>
    <t>Строительство ВЛ-0,4кВ от КТП-10/0,4 кВ №58 для электроснабжения жилого дома Климова С.П. по ул. Первомайская №22 а в п. Веселый, Веселовского района,РО</t>
  </si>
  <si>
    <t>Строительство ВЛ-0,4кВ от ВЛ-0,4кВ № 3 КТП-10/0,4 кВ №13 для электроснабжения жилого дома Пономаренко Д.Ю. по ул. Первомайская, №94 "а" в п. Веселый,Веселовского района,РО</t>
  </si>
  <si>
    <t>Строительство ВЛИ 0,4 кВ ответвлением от ВЛ 0,4 кВ №1 КТП-108 ВЛ-10 кВ №1406 для электроснабжения жилого дома Захаревич С.В. в п. Ковалевка, Аксайского района Ростовской области</t>
  </si>
  <si>
    <t>«Строительство ВЛ 0,4 кВ для электроснабжения жилого дома Старостиной М.В. в п. Октябрьский, ул. Новоселов, д.18,  Аксайского района, Ростовской области»</t>
  </si>
  <si>
    <t>«Строительство ВЛ-0,4 кВ от опоры  №22 ВЛ-0,4 кВ №2 КТП-10/0,4 кВ №15 по ВЛ-10 кВ №259 ПС 110/35/10/6 кВ БГ-2 для электроснабжения индивидуального дома Ощепкова М.Ю. по ул. Озерная,  2-г, ст. Манычская Багаевского района Ростовской области»    «Реконструкция ВЛ-0,4 кВ от опоры №20 до опоры №22 ВЛ-0,4 кВ №2 КТП-10/0,4 кВ №15 по ВЛ-10 кВ №259 ПС 110/35/10/6 кВ БГ-2 для электроснабжения индивидуального дома Ощепкова М.Ю. по ул. Озерная,  2-г, ст. Манычская Багаевского района Ростовской области»</t>
  </si>
  <si>
    <t>«Строительство ВЛ-0,4 кВ от опоры №15 ВЛ-0,4 кВ №2 КТП-10/0,4 кВ №137 по ВЛ-10 кВ №108 ПС 110/35/10 кВ БГ-1 для электроснабжения торгового переносного павильона Черячукина  А. А. по пер. Северный,  дом 29-б  в х. Елкин Багаевского района Ростовской области»</t>
  </si>
  <si>
    <t>«Строительство ВЛ-0,23 кВ от опоры №20 ВЛ-0,4 кВ №2 КТП-10/0,4 кВ №163 по ВЛ-10 кВ №605 ПС 110/10 кВ БГ-6 для электроснабжения жилого дома Балашовой Е.И. по ул. Центральная,  д. 2  в х. Карповка Багаевского района Ростовской области»</t>
  </si>
  <si>
    <t>Строительство ВЛИ-0,4 кВ от ВЛИ-0,4 кВ №1 КТП-294 ВЛ-6кВ №805 35/6 кВ ПС АС-8 для энергоснабжения ж/дома Романовского А.А. в х. Большой Лог,Аксайского района,РО</t>
  </si>
  <si>
    <t>Строительство ВЛИ-0,4кВ от ВЛ-0,4кВ №3 КТП №184 ВЛ-6кВ №804 35/6 кВ ПС АС-8 для энергоснабжения жилого дома Димитровой Л.Н. в х. Большой Лог,Аксайского РО</t>
  </si>
  <si>
    <t>Строительство ВЛ-0,4кВ от ВЛ-0,4кВ №5 КТП-10/0,4 кВ №24 для электроснабжения магазина Левченко Ю.Г. По ул. Октябрьская, №87-б в п. Веселый, Веселовского района,РО</t>
  </si>
  <si>
    <t>«Строительство ВЛ-0,4кВ от ВЛ-0,4кВ № 1, КТП-10/0,4 кВ № 39 для электроснабжения  гаража Карелиной Л. Н.  по ул. Октябрьская,  № 200/2 в п. Веселый, Веселовского района, Ростовской области» .</t>
  </si>
  <si>
    <t>Строительство ВЛ-0,4кВ от ВЛ-0,4кВ № 2, КТП-10/0,4 кВ № 67 для электроснабжения  гаража Соболевой В. В.  по пер. Промышленный,  № 20, гараж № 1в п. Веселый, Веселовского района, Ростовской обла</t>
  </si>
  <si>
    <t>Строительство ВЛ-0,4 кВ от ВЛ-0,4 кВ №1 КТП-10/0,4 кВ №51 для электроснабжения жилого дома Цвид С.И. по ул. Донская №63 в п. Веселый,Веселовского района Ростовская область</t>
  </si>
  <si>
    <t>Строительство ВЛ 0,4 кВ № 2 от ВЛ 0,4 кВ КТП-497 ВЛ 10 кВ № 1101 ПС АС-11 для электроснабжения жилого дома в Ткачева Р.Г. в ст. Мишкинская, Аксайского ра-на РО</t>
  </si>
  <si>
    <t>Строительство ВЛ-0,4кВ от ВЛ-0,4кВ №1, КТП 10/0,4кВ №51 для электроснабжения жилого дома Литовченко С.В. По ул.Донская, 74 в п.Веселый, Веселовского района, Ростовской области</t>
  </si>
  <si>
    <t>«Строительство ВЛ-0,4кВ,  КТП-10/0.4кВ от опоры №5 ВЛ-10кВ №263ПС 110/35/10/6кВ БГ-2,   для электроснабжения квартиры Кирпу Н.Р. по ул. Советская 1-а,  кв. 1 в х. Арпачин Багаевского р-на Ростовской обл.»</t>
  </si>
  <si>
    <t>Строительство  участка ВЛ-0,4кВ от опоры №2/14 ВЛ-0,4 кВ №3 КТП-8490/250 кВА по ВЛ-6 кВ №5 ПС 35/6 кВ  «Романовская» для присоединения  жилого дома Фуля  И.С.</t>
  </si>
  <si>
    <t>Строительство участка ВЛ-0,4 кВ от опоры №1/12 ВЛ-0,4 кВ №1 КТП 8494/100 кВА по ВЛ-6 кВ №14 ПС 35/6 кВ "Романовская" для присоединения жилого дома Азизова Р.А.</t>
  </si>
  <si>
    <t>Строительство участка ВЛ-0,23 кВ от опоры №10 ВЛ-0,4кВ №1 КТП-6583 ВЛ-10кВ №12 ПС 110/35/10 "Комаровская" для присоединения квартиры Тищенко Ю.А. по адресу РО, Мартыновский район, сл. Большая Орловка,ул. Сальская д.8 кв.1</t>
  </si>
  <si>
    <t>Строительство участка ВЛИ-0,4 кВ от опоры №13 ВЛ-0,4кВ №3 КТП-8390/160 кВА по ВЛ-6кВ №6 ПС "Потаповская" для присоединения жилого дома Грошевой Л.А.</t>
  </si>
  <si>
    <t>Строительство  участка ВЛИ-0,4кВ от опоры №1/2 ВЛИ-0,4 кВ №3 КТП 1411/160 кВА по ВЛ-10 кВ №7 ПС  «Крутовская» для присоединения жилого дома Карпеевой Е.С.</t>
  </si>
  <si>
    <t>Строительство участка ВЛИ-0,4кВ от опоры №3/3 ВЛ-0,4 кВ №3 КТП 1443/400кВА по ВЛ-10кВ №7 ПС Крутовская для присоединения жилого дома Андреева Е.А.</t>
  </si>
  <si>
    <t>Строительство  участка ВЛ-0,4кВ от опоры №31 ВЛ-0,4 №2 КТП№1463/250 кВА по ВЛ-10 кВ №11 ПС  «Камышевская» для присоединения жилого дома Рыбаковой Н.И.</t>
  </si>
  <si>
    <t>Строительство ВЛ-0,4кВ от РУ-0,4кВ КТП №105 по ВЛ-10кВ №202 с заменой КТП-10/0,4кВ №105 для подключения жилых домов заявителей Петрова А.Н., Нестеренко Г.А. в х. Новоалександровка Азовского района Ростовской области</t>
  </si>
  <si>
    <t>Строительство   участка  ВЛ-0,4кВ от опоры  № 225-29  ВЛ-0,4кВ № 1 КТП 10/0,4кВ № 225  для подключения жилых домов заявителя Сергиенко С.К. в х. Коса  Азовского района Ростовской области</t>
  </si>
  <si>
    <t>Строительство  участков  ВЛ-0,4кВ от КТП -10/0,4 кВ № 135 по ВЛ-10 кВ № 805 ПС 110/10 кВ  «БОС» до поры № 135-58 и от опоры № 135-68 до границ земельного участка заявителя Самарского С.В. п. Мокрый Батай Кагальницкого района Ростовской области</t>
  </si>
  <si>
    <t>Строительство отпаечной ВЛ-0,4 кВ от опоры №28-27 ВЛ-0,4 кВ №1 ЗТП-10/0,4 кВ №28 ВЛ-10 кв №313 ПС 35/10 кВ «КГ-3» для электроснабжения жилого дома Лыбиной О.А. ул. Новостройки, 31, ст. Кировская, Кагальницкого района, Ростовской области</t>
  </si>
  <si>
    <t>Строительство   участка  ВЛ-0,4кВ от  КТП 10/0,4кВ № 135 ВЛ-10кВ № 805 ПС 110/10кВ БОС  для подключения  жилого дома заявителя Щукина Д.В.,  п. Мокрый Батай Кагальницкий район Ростовской области</t>
  </si>
  <si>
    <t>Строительство участка ВЛ-0,4кВ от опоры №117-5 ВЛ-0,4кВ №1 КТП-10/0,4кВ №117 ВЛ-10кВ №805 ПС 110/10 «БОС» для подключения жилого дома заявителя Уманского В.П., п. Мокрый Батай Кагальницкого района Ростовской области</t>
  </si>
  <si>
    <t>Строительство ВЛ-0,4кВ №2 КТП-120 ВЛ-10кВ №319 ПС 35кВ КГ-3 реконструкция ВЛ-0,4кВ от опоры №120-15 до опоры №120-23 протяженностью L=150м  для электроснабжения жилого дома Бородина А.Н. по адресу: Ростовская область, Кагальницкий район, ст. Кировская, ул. Декабристов,14</t>
  </si>
  <si>
    <t>Строительство   участка  ВЛ-0,4кВ от опоры  № 166-13ВЛ-0,4кВ № 1 КТП 10/0,4кВ № 166  для подключения жилого дома заявителя Годуновой И.Д. х. Павловка  Азовского района Ростовской область</t>
  </si>
  <si>
    <t>Строительство отпаечной ВЛ-0,4 кВ от опоры №44-7 КТП 10/0,4 кВ №44 по ВЛ-10 кВ №1107 ПС 35/10 кВ А-11 для электроснабжения жилого дома заявителя Кликовка В.А в с.Кагальник Азовского района Ростовской области</t>
  </si>
  <si>
    <t xml:space="preserve">Строительство  отпаечной  ВЛ-0,4кВ от опоры  №88-5 ВЛ-0,4кВ №1 КТП - 10/0,4кВ №88 по ВЛ-10кВ № 3127 ПС 110/35/10кВ А-31 для электроснабжения жилых домов заявителя Малюгина В.А. по ул. Буденного 45 В,45 Г с. Займо-Обрыв Азовского района Ростовской области </t>
  </si>
  <si>
    <t>Строительство отпаечной ВЛ-0,4 кВ от ВЛ-0,4 кВ №2 КТП-10/0,4 кВ №180 ВЛ-10 кВ №1020 ПС 110/35/10 кВ «Самарская» для электроснабжения жилого дома заявителя Белоненко Н.В. с/т «Надежда-6» Азовского района, Ростовской области.</t>
  </si>
  <si>
    <t>"Строительство участка ВЛ-0,4 кВ от опоры №1/2 ВЛ-0,4 кВ №1 КТП-8475/160 кВА по ВЛ-6 кВ №14 ПС 35/6 кВ "Романовская" для присоединения объекта незавершенного строительства Бойчук Е.В."</t>
  </si>
  <si>
    <t xml:space="preserve">Строительство участка ВЛИ-0,4кВ от опоры №18  ВЛ-0,4 кВ №1 от КТП  №3410  по ВЛ-10 кВ №24 ПС "Жуковская" для присоединения жилого дома Гаховой Н.В. </t>
  </si>
  <si>
    <t>Строительство  участка ВЛ-0,4кВ №3  КТП-1439/160кВА по ВЛ-10 №12 ПС 35/10 кВ «Камышевская» для присоединения разведочно-эксплуатационной буровой на воду скважины №4 Администрации Лозновского сельского поселения    Цимлянский район, ст.Камышевская.</t>
  </si>
  <si>
    <t>Строительство участка ВЛ-0,4 кВ от опоры №8 ВЛ-0,4 кВ №1 КТП-8052/100 кВА по Л-10 кВ №3 ПС 110/35/10 к "Дубенцовская" и реконструкция КТП с заменой транформатора с мощностью 100 кВА на трансформатор мощностью 160 кВА КТП-8052 для присоединения жилых домов Баклановой Л.И., Хрипуновой З.Г."</t>
  </si>
  <si>
    <t>Строительство  участка ВЛИ-0,4кВ от оп. № 10 и подвес двух дополнительных проводов от опоры №2  до опоры №11 по ВЛ-0,4 кВ №1 КТП 10/0,4кВ №4210  по ВЛ-10кВ №8 ПСПодгорненская, для технологического присоединения  жилого дома  б/н по ул.Почтовая в х. Веселый Ремонтненского  района. ( Погребняк Т.В.)</t>
  </si>
  <si>
    <t>Строительство   участка  ВЛ-0,4кВ  от  опоры № 122-85 ВЛ-0,4кВ  № 2 КТП 10/0,4кВ  №122  для подключения  жилого дома Лесняк  А.П. с. Кагальник  Азовского района  Ростовской области</t>
  </si>
  <si>
    <t>Строительство   участка  ВЛ-0,4кВ от опоры № 101-37 ВЛ-0,4 кВ № 1  КТП-10/0,4 кВ № 101  для подключения  жилого дома Фомичева В.П.х. Полушкин  Азовского района  Ростовской области</t>
  </si>
  <si>
    <t>Строительство ВЛИ 0,4кВ от опоры №192-13 ВЛ-0,4 кВ №1 от  КТП №192 до существующей опоры №125 (двойной подвес), ВЛ 10кВ №605 ПС 35кВ "Е-6" для электроснабжения здания свинарника ИП Кочегарова Е.А. в х. Кавалерский Егорлыкского района  Ростовской области</t>
  </si>
  <si>
    <t>Строительство участка ВЛ-0,4кВ от опоры № 119-16 ВЛ-0,4кВ № 1 КТП 10/0,4кВ №119 для подключения жилого дома Черепко А.А. с. Кагальник Азовского района Ростовской области</t>
  </si>
  <si>
    <t>Строительство участка ВЛ-0,4кВ от опоры №21 ВЛ-0,4кВ №2 КТП 10/0,4кВ №1555/250кВА по ВЛ-10кВ №7 ПС 35/10кВ "Крутовская" с техническим перевооружением ВЛ-0,4кВ подвес дополнительного третьего фазного провода от опоры №17 до опоры №21 КТП 10/0,4кВ №1555/250кВА по ВЛ-10кВ №7 ПС 35/10кВ "Крутовская" для присоединения жилого дома Беседина И.А.</t>
  </si>
  <si>
    <t>Строительство участка ВЛ-0,4кВ от опоры №2/8 ВЛ-0,4кВ № КТП-1432/160кВА по ВЛ-10 №1 РП "Маркинская" для присоединения жилого дома Толстяковой Е.С.</t>
  </si>
  <si>
    <t>Строительство участка ВЛ-0,4кВ  от опоры №4/8 ВЛ-0,4кВ №2 КТП-1443/400кВА по ВЛ-10кВ  №7 ПС 35/10 кВ «Крутовская» для присоединения  жилого дома  Геворкян Г.С.</t>
  </si>
  <si>
    <t>Стрительство участка ВЛИ-0,4 кВ от опоры №14 ВЛ-0,4 кВ №1 КТП-1463/63 кВА по ВЛ-10 кВ №11 ПС 35/10 кВ "Камышевская" для присоединения жилого дома Мишкина В.М.</t>
  </si>
  <si>
    <t>Строительство участка ВЛИ-0,4 кВ от опоры №2/7 ВЛ-0,4 кВ №2 КТП-1687/400 кВА по ВЛ-10 кВ №5 ПС 35/10 кВ "Лозовская" для присоединения магазина Ворониной И.В.</t>
  </si>
  <si>
    <t>Строительство участка ВЛИ-0,4 кВ от опоры №14 ВЛ-0,4 кВ №1 КТП-1601/160 кВА по ВЛ-10 кВ №1ПС 35/10 кВ "ЖБИ" для присоединения жилого дома Петерс А.В.</t>
  </si>
  <si>
    <t>Строительство  участка ВЛ-0,4кВ от опоры №2/5 ВЛ-0,4 кВ №1 КТП-8525/250 кВА по ВЛ-10 кВ №12 ПС 110/10 кВ  «ВПТФ» для присоединения  жилого дома Пак Г.Н.</t>
  </si>
  <si>
    <t>Строительство ВЛ-0,4 кВ от опоры №1/18 ВЛ 0,4 кВ №1 и подвес 2-х фазных проводов от опоры №1/1 до опоры №1/18 от КТП 4205/63 кВА по ВЛ 10 кВ №8 ПС 35/10 кВ "Подгорненская" для присоединения жилого дома расположенного по адресу: Ростовская область, Ремонтненский р-он, х. Веселый, ул. Почтовая, дом б/н</t>
  </si>
  <si>
    <t>Строительство участка ВЛ-0,4 кВ от опоры №12 ВЛ-0,4 кВ №1 КТП 8352/100 кВА по ВЛ-6 кВ  №1 ПС 35/6 кВ "Потаповская" совместным совместным подвесом провода на опоре №1/5 ВЛ 6 кВ "Потаповская"  для присоединения жилого дома Смольникова В.М.  по адресу: Волгодонский р-н, х. Потапов, пер. Чехова д. 2б</t>
  </si>
  <si>
    <t>Строительство участка ВЛ-0,4 кВ от опоры №3/5 ВЛ-0,4 кВ №1 КТП 1639/63 кВА по ВЛ-10 кВ №17 ПС "Цимлянская" для присоединения жилого дома Сиохина Е.Н</t>
  </si>
  <si>
    <t>Строительство участка ВЛ-0,4 кВ от опоры №1/1 ВЛ-0,4 кВ №1 КТП 1369/100 кВА по ВЛ-10 кВ №2 ПС "ЖБИ" для присоединения жилого дома Семенцева К.А.</t>
  </si>
  <si>
    <t>Строительство ВЛИ-0,4 кВ для электроснабжения жилых домов в х. Бобров, в 65 м на юго-восток от дома №31 по ул. Бургустинская Киселевского сельского поселения, красносулинского района Ростовской области</t>
  </si>
  <si>
    <t>Строительство ВЛ-0,4кВ до границ земельного участка для подключения жилого дома в х. Апаринский, ул. Набережная, д.50 (Иваницкая Л.П.)</t>
  </si>
  <si>
    <t>Строительство ВЛ-0,4кВ до границы замельного участка х. Пухляковский,примерно 48 м от строения расположенного по адресу пер. Школьный ,8 (кад. №61:39:0090101:921)(Муттер А.В.)</t>
  </si>
  <si>
    <t>Строительство ВЛ-0,4кВ для электроснабжения жилого дома в х. Яново-Грушевский,ул. Весенняя,д. 10,Октябрьского района РО</t>
  </si>
  <si>
    <t>Строительство  ответвления ВЛ-0,4 кВ к вводу для электроснабжения жилого дома  в сл. Родионово-Несветайская ул. Панфиловцев, 65, Родионово-Несветайского  района Ростовской области</t>
  </si>
  <si>
    <t>Строительство ВЛ-0,4кВ до границ земельного участка для подключения жилого дома в х. Апаринский, ул. Набережная, д.27 (Мешков А.Н.)</t>
  </si>
  <si>
    <t>Строительство ВЛ-0,4 кВ для электроснабжения жилого дома в сл. Родионово-Несветаевская, ул. Айвовая, д.  2, Родионово-Несветаевского района Ростовской области</t>
  </si>
  <si>
    <t>Строительство ВЛ-0,4кВ.  до границ земельного участка для подключения жилого дома в ст.Мелиховской, пер.19, д.1 (Емельянова Е.В.)</t>
  </si>
  <si>
    <t>Строительство ВЛ-0,4кВ для электроснабжения жилого дома в х. Марьевка, ул. Садовая,д.12, Октябрьского района РО</t>
  </si>
  <si>
    <t>Строительство ВЛ-0,4кВ для электроснабжения жилого дома в х. Калинин, ул. Донская, д. 2-е Октябрьского района РО</t>
  </si>
  <si>
    <t>Строительство ответвления ВЛИ-0,4 кВ для электроснабжения жилого дома в х. Дарьевка, ул. Центральная 7а, Радионово-Несветайского района РО</t>
  </si>
  <si>
    <t>Строительство ВЛ-0,4 кВ для электроснабжения жилого дома в х. Костиков, ул. Глубокая, Октябрьского района Ростовской области</t>
  </si>
  <si>
    <t>Строительство ВЛ-0,4кВ от существующей ТП-33 по ВЛ-10кВ №2 ПС 35/10 кВ "Коневод" для элетроснабжения молочной фермы, расположенной в 750 метрах от х. Партизан,Целинского района,РО. Заявитель ИП Фещенко В.П.</t>
  </si>
  <si>
    <t>Строительство ВЛ-0,4кВ от существующей ТП-317 по ВЛ-10кВ №4 ПС 35/10 кВ "Степная" для электроснабжения объекта "разведочно-эксплуатациоонная буровая на воду скважина" в х. Николаевский 2-й, Пролетарского района,РО</t>
  </si>
  <si>
    <t>Строительство ВЛ-0,4кВ от опоры №2/11 по ВЛ-0,4кВ №1 КТП №100 по ВЛ-10кВ №6 ПС 35/10 Боковская</t>
  </si>
  <si>
    <t>Строительство ВЛ-0,4кВ от опоры №9 по ВЛ-0,4 кВ №1 КТП-10/0,4 кВ №24 по ВЛ-10 кВ №6 ПС 35/10 кВ "Боковская"</t>
  </si>
  <si>
    <t>Строительство ВЛ-0,4кВ от опоры №11 по ВЛ-0,4кВ №1 КТП №26 по ВЛ-10кВ №4 ПС 110/35/10 "Кашарская"</t>
  </si>
  <si>
    <t>"Строительство ВЛ-0,4 кВ от опоры №22 по ВЛ-0,4 кВ №1 МТП №296 по ВЛ-10 кВ №8 ПС 35/10 кВ "Ореховская""</t>
  </si>
  <si>
    <t>Строительство ВЛ-0,4 кВ от опоры  №14 по ВЛ-0,4 кВ №1 КТП №552 по ВЛ-10 кВ №8 ПС 110/10 кВ "Миллеровская"</t>
  </si>
  <si>
    <t>Строительство ВЛ-0,4 кВ  от опоры  3/11 по ВЛ-0,4 кВ № 2 КТП-10/0,4 кВ № 198 по ВЛ-10 кВ № 2 ПС 110/35/10 "Каргинская"</t>
  </si>
  <si>
    <t>Строительство ВЛИ-0,4 кВ  от опоры  №7 по ВЛ-0,4 кВ №2 КТП 10/0,4 кВ №581 ВЛ-10 кВ №5 ПС 110/35/10 кВ "ГОК"</t>
  </si>
  <si>
    <t>Реконструкция участка ВЛ-0,4кВ №1 КТП №31 с подвесом дополнительного провода для технологического присоединения жилого дома Морозовой А.В. В ст. Калитвенская, Каменского района ,РО</t>
  </si>
  <si>
    <t>Строительство участка ВЛ-0,4кВ для технологического присоединения жилого дома Ковалева Ю.Н. в х. Ушаковка Тарасовского района РО</t>
  </si>
  <si>
    <t>Строительство участка ВЛ-0,4кВ для технологического присоединения жилого здания Нор-Аревяна А.Г. В х. Верхнекрасный,Каменского района,РО</t>
  </si>
  <si>
    <t>Строительство участка ВЛ-0,4кВ для технологического присоединения квартиры Нагорного И.Г., в п. Тарасовский, Тарасовского района ,РО</t>
  </si>
  <si>
    <t>Строительство ВЛ-0,4кВ для технологического присоединения строящегося дома Кабанковой О.Н.,в х. Нижнемитякин, Тарасовского района,РО</t>
  </si>
  <si>
    <t>Строительство ВЛ-0,4кВ для технологического присоединения строящегося дома Китайгора Н.А., в х. Васильевка, Тарасовского района,РО</t>
  </si>
  <si>
    <t>Строительство ВЛ-0,4кВ для технологического присоединения строящегося дома Удодова В.Н.,в х. Васильевка, Тарасовского района,РО</t>
  </si>
  <si>
    <t>Строительство участка ВЛ-0,4кВ для технологического присоединения торгового павильона Фокина М.С., в х. Прогной ,Тарасовского района,Ростовской области</t>
  </si>
  <si>
    <t>"Строительство участка ВЛ-0,4кВ №2, КТП №224 для технологического присоединения строящегося жилого дома Ищенко А.В. в х. Старая Станица, Каменского района, Ростовской области"</t>
  </si>
  <si>
    <t>Строительство участка ВЛИ-0,4 кВ для технологического присоединения не жилого  здания Межова А.В. Примерно в 1 км от п. Жирнов, Тацинского района, Ростовской области</t>
  </si>
  <si>
    <t>«Строительство ВЛ-0,4 кВ для технологического присоединения под строительство жилого дома Смирнова О.А., в х. Чеботовка, Тарасовского района, Ростовской области»</t>
  </si>
  <si>
    <t>Строительство участка ВЛ-0,4 кВ для технологического присоединения склада Ноздрина А.И. в х. Покровский, Морозовского района, Ростовской области</t>
  </si>
  <si>
    <t>Строительство участка ВЛ-0,4кВ для технологического присоединения здания Сахно А.С. В х. Коньков,Милютинского района,РО</t>
  </si>
  <si>
    <t>Смонтировать дополнительно в промежутке опор №1-11, ВЛ-0,4 кВ №1, КТП №351, ВЛ-6 кВ "Курьерский карьер" ПС 110/6 кВ Б-2 два дополнительных провода и установка 6 ж/б опор</t>
  </si>
  <si>
    <t>Строительство участка ВЛ-0,4кВ для технологического присоединения нежилого здания в х. Старокузнецов, Милютинского района,РО</t>
  </si>
  <si>
    <t>Строительство участка ВЛ-0,4кВ для технологического присоединения стороящегося жилого дома Ажогин А.М., Белокалитвинского района РО</t>
  </si>
  <si>
    <t>Строительство участка ВЛ-0,4кВ для технологического присоединения стороящегося жилого дома Анохиной Т.Д., Белокалитвенского района РО</t>
  </si>
  <si>
    <t>Строительство участка ВЛ-0,4кВ для технологического присоединения жилого дома Бородина А.А. в х. Красновка, Каменского района,РО</t>
  </si>
  <si>
    <t>«Строительство ВЛ-0,4кВ от ВЛ-0,4кВ № 2, КТП-10/0,4 кВ № 95 для электроснабжения  магазина ИП Мартыненко А. Н.  по ул. Октябрьская,  № 1-е в п. Веселый, Веселовского района, Ростовской области».</t>
  </si>
  <si>
    <t>«Строительство ВЛ-0,4кВ от ВЛ-0,4кВ № 2, КТП-10/0,4 кВ № 2 для электроснабжения  вагончика Харжиева В. С.  по ул. Старая,  № 64 б в х. Каракашев, Веселовского района, Ростовской области».</t>
  </si>
  <si>
    <t>Строительство ВЛ-0,4кВ от ВЛ-0,4кВ №1 ул. Западная п. Щепкин Аксайского района Ростовской области.</t>
  </si>
  <si>
    <t>Строительство ВЛ-0,23кВ от опоры №17 ВЛ-0.23кВ №3 КТП-10/0.4кВ №104 по ВЛ-10кВ №305 ПС 110/35/10/6кВ БГ-3 для электроснабжения личного подсобного хозяйства Рзаевой Ж.С. по ул. Садовая, д. 2-б  в х. Белянин Багаевского района Ростовская области</t>
  </si>
  <si>
    <t>Строительство участка ВЛ-0,4 кВ от опоры №180-43 ВЛ-0,4 кВ №2 КТП 10/0,4 кВ №180  для подключения жилого дома Манукян Н.А. "с/т Надежда-6"  Азовский район Ростовская область</t>
  </si>
  <si>
    <t>Строительство участка ВЛ-0,4кВ от опоры № 25-110 ВЛ-0,4кВ № 1 КТП-10/0,4кВ № 25 для подключения жилых домов заявителей Кокорина Л.М. и Цой И.И. в х. Колузаево Азовского района Ростовской области</t>
  </si>
  <si>
    <t>Строительство   участка  ВЛ-0,4кВ от  опоры № 100-47 ВЛ-0,4 кВ №2 КТП-10/0,4 кВ № 100  для подключения  жилого дома Платоновой  Е.В.х. Лагутник  Азовского района  Ростовской области</t>
  </si>
  <si>
    <t>Строительство   участка  ВЛ-0,4кВ от опоры  № 27-19 ВЛ-0,4кВ №1 КТП 10/0,4кВ № 27   для подключения  жилого дома заявителя Желтобрюхова С.А. х. Городище Азовского района Ростовской области</t>
  </si>
  <si>
    <t>Строительство участка ВЛ-10кВ от оп. №203 по ВЛ-10кВ №15 ПС-110/35/10кВ ПС "Константиновская" с монтажом ТП-10/0,4кВ и строительство участка ВЛ-0,4кВ от проектированного ТП, техническое перевооружение ВЛ-0,4кВ №1 от КТП-10/0,4кВ №7010по ВЛ-10кВ №15 ПС "Константиновская" для присоединения жилых домов Узденовой И.В.</t>
  </si>
  <si>
    <t>Строительство участка ВЛ-0,4 кВ от опоры №1/16 ВЛ-0,4 кВ №1 КТП 8461/400 кВА по ВЛ-6 кВ №11 ПС "Шлюзовая" для присоединения жилого дома присоедиения жилого дома Чеснокова А.А.</t>
  </si>
  <si>
    <t>Строительство участка ВЛ-0,4кВ от опоры №1/13 ВЛ-0,4 кВ №2 КТП 8524/100 кВА по ВЛ-10 кВ №12 ПС "ВПТФ" для присоединения жилых домов Калаевой Н.Н., Горбачева С.В.</t>
  </si>
  <si>
    <t>«Строительство  участка ВЛ-0,4кВ от опоры №2/1 ВЛ-0,4 кВ №3 КТП 1407/250 кВА по ВЛ-10 кВ №17 ПС 110/35/10 кВ  «Цимлянская» для присоединения  жилого дома Изюмченко А.В. по адресу: Цимлянский р-н, ст. Красноярская, ул.Молодежная,  д. 1-б»</t>
  </si>
  <si>
    <t>Строительство участка ВЛИ-0,4 кВ от опоры №6 ВЛИ-0,4 кВ №1 КТП 1375/100 кВА по ВЛ-10 кВ №2 ПС 35/10 кВ "ЖБИ" ждя присоединения жилого дома Захарьевой Т.М. по адресу: Цимлянский р-он, ст. Краснояская , пер. Средний,д. 8</t>
  </si>
  <si>
    <t>Строительство участка ВЛ-0,4кВ от опоры №1/17 ВЛ-0,4кВ №1 КТП 8461/400 кВА по ВЛ-6кВ №11 ПС 35/6 кВ "Шлюзовая" для присоединения жилого дома Осина М.П.</t>
  </si>
  <si>
    <t>Строительство участка ВЛ-0,4кВ от опоры №1/10 ВЛ-0,4кВ №1 КТП 8397/100 кВА по ВЛ-6кВ №11 ПС 35/6 кВ "Шлюзовая" для присоединения жилого дома Тихонова В.А.</t>
  </si>
  <si>
    <t>Строительство ВЛ-0,4кВ от оп. №8 ВЛ-0,4кВ №2 от КТП 4181/100 кВА по ВЛ-10кВ №3 ПС 35/10кВ "Подгорненская" для присоединения Продовольственного,непродовольственного магазина,расположенного по адресу 347491 РО,Ремонтненский район,с. Подгорное ,ул. Ленинская дом б/н</t>
  </si>
  <si>
    <t>Строительство участка ВЛ-10кВ от опоры №5/19 ВЛ-10кВ №12 ПС 35/10кВ "Нижнежуравская" с монтажом ТП-10/0,4кВ и строительство участка ВЛ-0,4кВ от проектируемой ТП-10/0,4кВ по ВЛ-10кВ №12 ПС 35/10кВ "Нижнежуравская" для присоединения жилого дома Петренко О.В.</t>
  </si>
  <si>
    <t>Строительство ВЛИ-0,4кВ №1 от опоры №1/12 КТП-10/0,4кВ №1336 мощностью 400кВА по ВЛ-10кВ №7 ПС 35/10кВ "Крутовская" для присоединения жилого дома Буруниной С.А.</t>
  </si>
  <si>
    <t>Строительство участка ВЛ-0,23кВ от опоры №3\4 ВЛ-0,4кВ №1 КТП-6126 ВЛ-10кВ №6 ПС Мартыновская для присоединения квартиры Ковалевой Н.Н. по адресу РО Мартыновский район,х. Кривой Лиман, ул. Набережная д.23 кв.2</t>
  </si>
  <si>
    <t>Строительство участка ВЛ-0,4кВ от опоры №11 ВЛ-0,4кВ №3 КТП 8470/250 кВА по ВЛ-6кВ №14 ПС "Романовская" для присоединения жилого дома Борисовой Н.В.</t>
  </si>
  <si>
    <t>Строительство участка ВЛ-0,4кВ от опоры №1/14 ВЛ-0,4кВ №1 КТП 8461/400 кВА по ВЛ-6кВ №11 ПС "Шлюзовая" для присоединения жилого дома Шевченко Д.А,</t>
  </si>
  <si>
    <t>Строительство  участка ВЛ-0,4кВ от опоры №5 ВЛ-0,4 кВ №3 КТП 8390/160 кВА по ВЛ-6 кВ №6 ПС «Потаповская» для присоединения  квартиры Молчанова В.А.</t>
  </si>
  <si>
    <t>Строительство  участка ВЛ-0,4кВ от опоры №27 ВЛ-0,4 кВ №3 КТП 8390/160 кВА по ВЛ-6 кВ №6 ПС «Потаповская» для присоединения жилого дома Лысенко А.П.</t>
  </si>
  <si>
    <t>Строительство участка ВЛ-0,4 кВ от опоры №2 ВЛ-0,4 кВ №1 КТП 8582/400 кВА по ВЛ-6 кВ №5 ПС "Романовская" для присоединения жилого дома Букатовой И.А.</t>
  </si>
  <si>
    <t>Строительство участка ВЛ-0,4 кВ от КТП 8413/40 кВА по ВЛ-6 кВ №5 ПС 35/6 кВ "НС-13" для присоединения бытовки Абросимова С.В.</t>
  </si>
  <si>
    <t>Строительство участка ВЛ-0,4 кВ от опоры №13 ВЛ 0,4 кВ №1 КТП 8472/160 кВА по ВЛ-6 кВ №14 ПС "Романовская" с техническим перевооружением ВЛ-0,4 кВ - подвесом трехфазного провода от опоры №9 до опоры №13ВЛ 0,4 кВ №1 КТП 8472/160 кВА по ВЛ-6 кВ №14 ПС 35/6 кВ "Романовская"   для присоединения жилого дома Бузуверова П.Н. по адресу: Волгодонской р-н, ст. Романовская, пер. Советский, д.55</t>
  </si>
  <si>
    <t>Строительство ВЛ-0,22 кВ для технологического присоединения жилого дома Кустовой С.А. в х. Красный Яр, Каменского района, Ростовской области</t>
  </si>
  <si>
    <t>Строительство участка ВЛ-0,4 кВ для технологического присоединения строящегося жилого дома Шафоростова Ю.А. в ст. Калитвенская, Каменского района, Ростовской области</t>
  </si>
  <si>
    <t xml:space="preserve">Строительство ВЛ-0,4кВ от ВЛ-0,4кВ №2 КТП №109 ВЛ-10кВ №1212 электроснабжения ж/дома Лузина В.А.,ул.Школьная,15/1,п.Октябрьский,Акс.р-на,РО </t>
  </si>
  <si>
    <t>троительство ВЛ-0,4кВ от ВЛ-0,4кВ №2 КТП №120 ВЛ-10кВ №1212 электроснабжения ж/дома Вышковского Р.В.,ул.Производственная,11, п.Октябрьский,Акс.р-наРО</t>
  </si>
  <si>
    <t>Строительство ВЛ-0,4кВ от  КТП-10/0,4 кВ №582 по ВЛ-10 кВ №704 ПС 35/10 кВ БГ-7  для электроснабжения насоса для полива Артемовой А.Я. по адресу:  х. Красный, в границах плана ЗАО "Красновское", западная окраина х. Красный, Багаевского района Ростовской области</t>
  </si>
  <si>
    <t>Строительство КТП-10/0,4кВ, ВЛ-10кВ от опоры№21 ВЛ-10кВ №259 ПС110/35/10/6кВ БГ-2 электроснабжения малоэтажной жилой застройки ул. Советская,187«и» ст.Маныческая</t>
  </si>
  <si>
    <t>Строительство ВЛ-0,4 кВ от КТП-10/0,4 кВ №105 по ВЛ-10 кВ №305 ПС 35/10 кВ БГ-3  для электроснабжения сельскохозяйственного производства (пастбища) Суковатова В.А. по адресу: в 0,2 км к югу от х. Краснодонский  Багаевского района Ростовской области</t>
  </si>
  <si>
    <t>Строительство ВЛ-0,4 кВ от опоры  №70 ВЛ-0,4 кВ №2 КТП-10/0,4 кВ №163 по ВЛ-10 кВ №605 ПС 110/10 кВ БГ-6  для электроснабжения жилого дома Чернышова А.Н. по адресу: ул. Центральная  2-г х. Карповка Багаевского района Ростовской области</t>
  </si>
  <si>
    <t>Строительство ВЛ 0,4кВ от КТП 10/0,4кВ №9 для электроснабжения жилого дома Боячук Е.В. по пер. Литунова, №2 в п. Веселый, Веселовского района Ростовской области</t>
  </si>
  <si>
    <t>Строительство ВЛ 0,4кВ,  КТП 10/0,4кВ для электроснабжения жилого дома Антоненко П.Н. по ул. Коллективной, № 19 г. в х. Новоселовка, Веселовского района Ростовской области</t>
  </si>
  <si>
    <t>Строительство ВЛ-0,4 кВ от опоры №5 ВЛ-0,4 кВ №2 КТП-10/0,4 кВ №50 по ВЛ-10 кВ №257 ПС 110/35/10/6 кВ БГ-2 для энергоснабжения личного подсобного хозяйства Давришева Ш.Ш. по адресу: перекресток улиц Молодежная-Братская в х. Усьман  Багаевского района Ростовской области</t>
  </si>
  <si>
    <t>Строительство ВЛ-0,4 кВ от опоры №24 ВЛ-0,4 кВ №3 КТП-10/0,4 кВ №126 по ВЛ-10 кВ №307 ПС 35/10 кВ БГ-3 для энергоснабжения нежилых помещений Манченковой Н.А. по адресу: ул. Новая,  д. 55-а в х. Кудинов  Багаевского района Ростовской области</t>
  </si>
  <si>
    <t>Строительство ВЛ-0,23 кВ от опоры №29 ВЛ-0,4 кВ №2 КТП-10/0,4 кВ №128 по ВЛ-10 кВ №108 ПС 110/35/10 кВ БГ-1 для энергоснабжения личного подсобного хозяйства Абдуллаева Ф. по адресу: пер. Северный, 40 в х. Елкин  Багаевского района Ростовской области</t>
  </si>
  <si>
    <t>Строительство ВЛИ-0,4кВ от ВЛ-0,4кВ №2 КТП-299 ВЛ-6кВ №807 ПС АС-8 для электроснабжения жилого дома Панченко Н.К. по ул. Земная, д. 17, в х. Большой Лог, Аксайского района, Ростовской области</t>
  </si>
  <si>
    <t>Строительство ВЛ-0,4 кВ от ВЛ-0,4кВ №1 КТП №666 ВЛ-10кВ №111 для электроснабжения складских помещений Сорокина И.С. В х. Ленина, Аксайского района,РО</t>
  </si>
  <si>
    <t>Строительство ВЛ-0,23 кВ от РПС 1 ВЛ-0,4 кВ №2 КТП-10/0,4 кВ №109 по ВЛ-10 кВ №305 ПС 35/10 кВ БГ-3 для энергоснабжения личного подсобного хозяйства Сулейманова Т.Д. по адресу: ул. Степная 7 в х. Белянин  Багаевского района Ростовской области</t>
  </si>
  <si>
    <t>Строительство ВЛ-0,4 кВ от опоры №35 ВЛ-0,4 кВ №1 КТП-10/0,4 кВ №123 по ВЛ-10 кВ №108 ПС 110/35/10 кВ БГ-1 для энергоснабжения насоса для полива Менщиковой Е.А. по адресу: Участок находится примерно в 430 м. от ориентира по направлению на юго-запад. Ориентир перекресток пер. Новый - ул. Кооперативная  в х. Елкин  Багаевского района Ростовской области</t>
  </si>
  <si>
    <t>Строительство ВЛ-0,4 кВ от опоры №2 ВЛ-0,4 кВ №1 КТП-10/0,4 кВ №48 по ВЛ-10 кВ №257 ПС 110/35/10/6 кВ БГ-2 для энергоснабжения дачного дома Долбнева Д.Г. по адресу: ул. Братская, 91-а в х. Усьман  Багаевского района Ростовской области</t>
  </si>
  <si>
    <t>Строительство ВЛ-0,4 кВ от ВЛ-0,4 кВ № 1 КТП № 129 ВЛ-10 кВ № 1212 для электроснабжения жилого дома на уч-ке с кад. ном.  61:02:0080103:531 в п. Октябрьский, Аксайского района,   Ростовской области (Данченко)</t>
  </si>
  <si>
    <t>Строительство ВЛ-0,4 кВ от ВЛ-0,4 кВ № 1 КТП № 616 ВЛ-10 кВ № 101для электроснабжения жилого дома Поляковой В. С. по ул. Кузнецкая, д. 91, корп. «Г» в ст. Ольгинская, Аксайского района, Ростовской области</t>
  </si>
  <si>
    <t>Строительство ВЛ-0,4 кВ от ВЛ-0,4 кВ № 2 КТП № 129 ВЛ-10 кВ № 1212 для электроснабжения жилого дома Украинского С. В. по ул. Котовского, д. 5, корп. “А” в п. Октябрьский, Аксайского района, Ростовской области</t>
  </si>
  <si>
    <t>Строительство ВЛ-0,4 кВ от ВЛ-0,4 кВ № 3 КТП № 225 ВЛ-10 кВ № 3  для электроснабжения жилого дома на участке с кадастровым номером  61:02:0600006:5421 в п. Щепкин, Аксайского района, Ростовской области (Олейник)</t>
  </si>
  <si>
    <t>Строительство ВЛИ-0,4кВ №1 КТП-295 для электроснабжения ж/д Семенова И.В.,Рудченко Ю.Н. на участках с кадастровым номерами 61:02:0600010:5057,61:02:0600010:4602 в х. Большой Лог, Аксайский район,РО</t>
  </si>
  <si>
    <t>Строительство ВЛИ-0,4 кВ от ВЛ-0,4кВ №1 КТП №616 ВЛ-10кВ №105 ПС 110/35/10 кВ АС-1 для электроснабжения жилого дома Николаенко А.П. в ст. Ольгинская, Аксайского района,РО</t>
  </si>
  <si>
    <t>Строительство ВЛ-0,23 кВ от опоры №1 ВЛ-0,4 кВ №1 КТП-10/0,4 кВ №131 по ВЛ-10 кВ №108  ПС 110/35/10 кВ БГ-1 для энергоснабжения личного подсобного хозяйства Мурадова В.Д.О. по пер. Новый, 7-г в х. Елкин  Багаевского района Ростовской области</t>
  </si>
  <si>
    <t>Строительство  ВЛ-0,4 кВ от КТП-10/0,4 кВ №39  по ВЛ-10 кВ №263 ПС 110/35/10/6 кВ БГ-2 для энергоснабжения здания коровника Дроздова Е.В. по адресу: 1700 м на восток от ориентира х. Арпачин  Багаевского района Ростовской области</t>
  </si>
  <si>
    <t>Строительство ВЛ-0,4 кВ от опоры №26 ВЛ-0,4 кВ №4 КТП-10/0,4 кВ №177 по ВЛ-10 кВ №603 ПС 110/10 кВ БГ-6 для энергоснабжения земельного участка ИП Ермоченко В.И. по адресу: ул. Школьная, 51 в 
х. Ажинов  Багаевского района Ростовской области</t>
  </si>
  <si>
    <t>Строительство ВЛ-0,4 кВот КТП-10/0,4 кВ №301 для электроснабжения жилого дома Пирогова Ю.В. По ул. Восточная, №13, х. Казачий, Веселовского района, Ростовской одласти"</t>
  </si>
  <si>
    <t>Строительство ВЛИ-0,4 кВ от КТП -22 ВЛ-10 кВ №653 для электроснабжения ж/домов Мевлютова Р.М., Козлова М.В. и  Остапенко А.В. в ст. Старочеркасская, Аксайского района, Ростовской области</t>
  </si>
  <si>
    <t>Строительство участка ВЛ-0,4 кВ от опоры №2/3 ВЛ-0,4 кВ №1 КТП-8530/250 кВА по ВЛ-6 №14 ПС 35/6 кВ «Романовская» для присоединения индивидуального жилого дома Прокопенко А.Ю.</t>
  </si>
  <si>
    <t>Строительство участка ВЛ-0,4 кВ от опоры №4 до опоры №4 ВЛ-0,4 кВ №2 КТП-8487/250 кВА по ВЛ-6 №5 ПС 35/6 кВ "Романовская" Ковальчук</t>
  </si>
  <si>
    <t>Строительство КЛ-6 кВ от ТП-6/0,4 №80 до ТП-6/0,4 кВ №49. Установка второго трансформатора в ТП-6/0,4 кВ №49. Установка линейной ячейки 6 кВ в РУ-6 кВ ТП-6/0,4 кВ №80</t>
  </si>
  <si>
    <t>Строительство ответвительной ВЛ 10 кВ от ВЛ 10 кВ № 3 ПС-35/10 кВ "ГСКБ". Строительство ТП-10/0,4 кВ. Строительство ВЛ 0,4 кВ от новой ТП-10/0,4 кВ в с.Новобессергеневка (Лаппа А.М.,Тодоров П.А., Кравчук А.И., Буянова Е.В., Колесников Д.А., Афоненков И.А.)</t>
  </si>
  <si>
    <t>Строительство ВЛ10кВ от ВЛ 10 кВ №3 ПС-35/10 кВ "ГСКБ".Строительство ТП-10/0,4кВ.Строительство ВЛ0,4 кВ  от новой ТП 10/0.4 кВ в с. Новобессергеновка</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</si>
  <si>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</si>
  <si>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Строительство участка ВЛ-0,4кВ от опоры №253-109 ВЛ-0,4кВ №4 КТП-6/0,4кВ №253 для подключения здания аптеки заявителя ИП Наумовой Е.А., в районе роддома по Кагальницкому шоссе Азовского района Ростовской области</t>
  </si>
  <si>
    <t>Строительство   участка  ВЛ-0,4кВ от опоры № 25-2 по  ВЛ-0,4кВ №1 от КТП 10/0,4кВ № 25 во ВЛ-10кВ № 1815 от ПС 35/10кВ А-18 для подключения жилого дома заявителя Алкидова И.С., х. Колузаево Азовского района Ростовской области</t>
  </si>
  <si>
    <t>Строительство отпаечной ВЛ-0,4 кВ от РУ 0,4 кВ КТП 10/0,4 кВ №171 по  ВЛ 10 кВ №1101 ПС 35/10 кВ "А-11" для электроснабжения многоквартирного жилого дома ФГБУН Южного научного центра РАН с. Кагальник Азовского района Ростовской области</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</si>
  <si>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</si>
  <si>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Строительство ВЛ-10кВ от ВЛ-10кВ №3 ПС- 35/10кВ "ГСКБ". Строительство ТП-10/0,4кВ. Строительство ВЛ-0,4кВ от новой ТП-10/0,4кВ в с. Новобессергеневка вдоль участков заявителей.</t>
  </si>
  <si>
    <t>Строительство участка ВЛ-6 кВ от опоры №1 ВЛ-0,4 кВ №1 КТП-8533 мощностью 160кВА по ВЛ-6кВ №5 ПС 35/6 кВ "НС-13"  для присоединения индивидуального жилого дома Радченко С.В.</t>
  </si>
  <si>
    <t>Строительство участка ВЛ-0,4 кВ от опоры №2/15 ВЛ-0,4 кВ №3 КТП-8490/250 кВА по ВЛ-6 кВ №5 ПС 35/6 кВ "Романовская" для присоединения жилого дома Петухова В.М.</t>
  </si>
  <si>
    <t>Строительство участка ВЛ-0,4 кВ  от опоры №14 ВЛ-0,4 кВ  №2 КТП 8494/100 кВА по ВЛ-6 кВ №14 ПС 35/6 кВ "Романовская" для присоединения жилого дома Фукс В.Ф. по адресу: Волгодонской р-он, ст. Романовская, ул. Жемчужная, д. 19а</t>
  </si>
  <si>
    <t>Строительство  участка ВЛ-0,4кВ от опоры №2/3 ВЛ-0,4 кВ №1 КТП-8530/400 кВА по ВЛ-6 кВ №14 ПС 35/6 кВ  «Романовская» для присоединения  жилого дома Султыхановой Е.А.</t>
  </si>
  <si>
    <t>Строительство  участка ВЛ-0,4кВ от опоры №7 ВЛ-0,4 кВ №3 КТП-8487/250 кВА по ВЛ-6 кВ №5 ПС 35/6 кВ  «Романовская» для присоединения  жилого дома Селюкова А.С.</t>
  </si>
  <si>
    <t>Строительство участка ВЛ-0,4 кВ от опоры №1 ВЛ-0,4 кВ №1 КТП-80088/160 кВА ВЛ-10 кВ №1 ПС 35/10/6 кВ "Донская" для присоединения квартиры Колупаевой Н.Н. по адресу: Волгодонской р-он, п. Краснодонский, ул. Степная, д.1, кв.2</t>
  </si>
  <si>
    <t>Строительство  участка ВЛ-0,4 кВ от опоры №3 ВЛ-0,4 кВ №1 КТП-6483 ВЛ-10 кВ №1 ПС 35/10 «Рассвет» для присоединения Зернохранилища Зеленского В.В. по адресу: Ростовская область Мартыновский район п. Абрикосовый ул. Школьная д.1-а</t>
  </si>
  <si>
    <t>«Строительство ВЛ-0,4кВ от ВЛ-0,4кВ №1 ТП-10/0,4кВ №85 по ВЛ-10кВ №2  ПС 35/10 кВ «Целинский ССК» для электроснабжения объекта незавершенного строительства в х. Северный, Целинского района, Ростовской области, заявитель Гуденко В.А.»</t>
  </si>
  <si>
    <t>Строительство ВЛ-0,4кВ от ТП-287 по ВЛ-10кВ №1 ПС 110/35/10 кВ "Целинская" для электроснабжения жилого дома в п. Новая Целина Целинского района,РО Свичкарева З.Ф.</t>
  </si>
  <si>
    <t>Строительство ВЛ-0,4кВ от ВЛ-0,4кВ №1 Техническое перевооружение-10/0,4кВ №85 по ВЛ-10кВ №2 ПС 35/10 кВ "Целинский ССК" для электроснабжения объекта незавершенного строительства в х. Северный,Целинского района,РО,заявитель Голубцов В.М.</t>
  </si>
  <si>
    <t>Строительство ВЛ-0,4кВ от ТП-140 по ВЛ-10кВ №2 ПС 35/10 кВ "Коневод" для электроснабжения детского сада на 40 мест в х. Свободный, Целинского района,РО,заявитель МБОУ Майская ООШ №10</t>
  </si>
  <si>
    <t>Строительство ВЛ-0,4 кВ  от опоры №13 ВЛ-0,4 кВ № 2 КТП-10/0,4 кВ №333 по ВЛ-10 кВ №2 ПС 35/10 «Терновская 2»</t>
  </si>
  <si>
    <t>Строительство участка ВЛ-0,4кВ для технологического присоединения жилого дома, Андриянова В.А.,в х. Нижняя Тарасовка, Тарасовского района РО</t>
  </si>
  <si>
    <t>Строительство ВЛ-0,4кВ от ВЛ-0,4кВ №2  КТП №406 ВЛ-10кВ №1003 для электроснабжения жилых домов по ул. Колхозная, д.26 и д. 30 в ст. Грушевская, Аксайского района, Ростовской области</t>
  </si>
  <si>
    <t>Строительство ВЛИ-0,4 кВ от ВЛ-0,4кВ №3 КТП №3 №206 ВЛ-10кВ №3 ПС 35/10 кВ, Б. Салы для электроснабжения жилых домов Винникова С.В. И Багдасарян В.Р. В п. Темерницкий, Аксайского района,РО</t>
  </si>
  <si>
    <t>"Строительство ВЛИ от КТП-450 ст.Мишкинская, КСП им. Горького, Аксайского района Ростовской области"</t>
  </si>
  <si>
    <t>«Строительство  ВЛИ 0,4 кВ ответвлением от ВЛ 0,4 кВ №1, КТП-108, ВЛ 10 кВ №1406  для электроснабжения  жилых домов Бабина В.З. и Куркина В.В. в п. Ковалевка, Аксайского района, Ростовской области»</t>
  </si>
  <si>
    <t>Строительство ВЛ-0,4 кВ от ВЛ-0,4 кВ №5, КТП - 10/0,4 кВ №70 по ул. Садовая, в п. Веселый, Веселовского района, Ростовской области (2 этап)</t>
  </si>
  <si>
    <t>Строительство ВЛ 6 кВ, КТПН 6/0,4 кВ, ВЛ 0,4 кВ для электроснабжения жилых домов на поле №64 ООО СХП «Гармония»  в  х. Б. Лог Аксайского района Ростовской области.</t>
  </si>
  <si>
    <t>Строительство ВЛ 0,4 кВ №3 от КТП-498 ВЛ 10 кВ №1101 ПС "АС-11" в ст. Мишкинская Аксайского р-на Ростовской области</t>
  </si>
  <si>
    <t>«Строительство ВЛ 0,4 кВ от ВЛ 0,4 кВ №1 КТП 207 ВЛ 10 кВ №3 ПС 35/10 кВ Б.Салы в пос. Возрожденный Аксайского района Ростовской области»</t>
  </si>
  <si>
    <t>Строительство ВЛ-0,4кВ от ВЛ-0,4кВ №5 (от опоры №23) КТП-10/0,4кВ №70 по ул. Садовая в п. Веселый, Веселовского района РО</t>
  </si>
  <si>
    <t>Строительство ВЛ-0,4 кВ от ВЛ-0,4 кВ КТП 6/0,4 кВ №805 ПС 35/6 кВ АС-8 для энергоснабжения жилых домов в х.Большой лог, Аксайского района, Ростовской области.</t>
  </si>
  <si>
    <t>Строительство ВЛ-0,4кВ от ВЛ-0,4кВ №4 КТП №190 ВЛ-10кВ №1513 для электроснабжения жилого дома Вержбовского Д.Г., по ул. Цветочная,д. 11,корп. 19 в п. Водопадный,Аксайского района,РО</t>
  </si>
  <si>
    <t>Строительство ВЛ-0,4кВ от КТП №16 ВЛ-10кВ №657 для энергоснабжения судна Д-02-0200 "Б-111" по ул. Береговая д.2 в ст. Старочеркасская, Аксайского района, РО</t>
  </si>
  <si>
    <t>Строительство ВЛ-0,4кВ от ВЛ-0,4кВ №3 КТП №184 ВЛ-6кВ №804 для электроснабжения жилого дома Евстафьева Е.В. По ул. Фадеева д. 129 корп. "А" в х. Большой Лог Аксайского района РО</t>
  </si>
  <si>
    <t>Строительство ВЛИ-0,4 кВ от опоры №15 ВЛ-0,4кВ №1 КТП №138 для электроснабжения жилого дома Мелешкина С.П. по ул. Фадеева,д. 87 корп. Г в х. Б.Лог, Аксайского района РО</t>
  </si>
  <si>
    <t>Строительство ВЛИ-0,4кВ  от опоры №1 ВЛ-0,4кВ №1 КТП №298 для электроснабжения жилого дома Чалапко М.В. В х. Б. Лог, ул. Ленина,д. 55 ,Аксайского района РО</t>
  </si>
  <si>
    <t>Строительство ВЛИ-0,4кВ от ВЛИ-0,4кВ №1 КТП-8 ВЛ-10кВ №657 ПС 110/10/6 кВ АС-6 для энергоснабжения жилого дома Ковалева Е.В. По ул. Ленина д. 79 в ст. Старочеркасская, Аксайского района РО</t>
  </si>
  <si>
    <t>Строительство ВЛ-0,4кВ от ВЛ-0,4кВ №3 КТП №6 ВЛ-10кВ №657 ПС АС-6 для элетроснабжения жилого дома Карнаух Ю.Н. в ст-це Старочеркасской,Аксайского района,РО</t>
  </si>
  <si>
    <t>Строительство ВЛ-0,4кВ от ВЛ-0,4кВ №1 КТП №607 ВЛ-10кВ №105 для электроснабжения жилого дома Кошеварова А.С. В ст. Ольгинская, пер. 3-й,д. 2,корп. "В",Аксайского района РО</t>
  </si>
  <si>
    <t>«Строительство участка  ВЛИ 0,4 кВ  от ВЛ 0,4 кВ №3 (намечаемая к строительству), КТП-177, ВЛ 6 кВ №807  для электроснабжения  жилого дома Ниязян Ж.В.  в  х. Б. Лог,  Аксайского района, Ростовской области»</t>
  </si>
  <si>
    <t>Строительство ВЛ-0,4 кВ от ВЛ-0,4 кВ №2 КТП-10 для жилого дома Моисеевой Т.Е. в ст. Старочеркасская, Аксайского района Ростовской области</t>
  </si>
  <si>
    <t>Строительство ВЛИ-0,4 кВ от ВЛ-0,4 кВ№3 КТП-130 ВЛ-10 кВ №1513 для электроснабжения жилого дома Чумакова В.Ю. в п. Водопадный Аксайского района, Ростовской области</t>
  </si>
  <si>
    <t>Строительство ВЛ-0,4кВ от КТП-10/0,4 кВ №7 по ВЛ-10кВ №257 ПС 110/35/10/6 кВ БГ-2 для электроснабжения телятника,коровника,санпропускника ЛИ В.Д. в ст. Манычская Багаевского района РО</t>
  </si>
  <si>
    <t>Строительство ВЛ-0,4кВ от ВЛ-0,4кВ №2 КТП №153 ВЛ-6кВ №805 для электроснабжения жилого дома Долгой С.Р. По ул. Высотная,д. 3 в х. Большой Лог,Аксайского района,РО</t>
  </si>
  <si>
    <t>Строительство ВЛ-0,4кВ от ВЛ-0,4кВ №1 КТП 145 ВЛ-10кВ №1513 для электроснабжения жилого дома в п. Водопадный,пер. Клубничный,д.5, корп. А, Аксайского района РО</t>
  </si>
  <si>
    <t>Строительство ВЛ-0,4 кВ от ВЛ-0,4 кВ № 5 КТП № 70 в п. Веселый Веселовского района Ростовской области</t>
  </si>
  <si>
    <t>Строительство ВЛ 0,4 кВ от КТП-291 поле № 58в Аксайском районе Ростовской области</t>
  </si>
  <si>
    <t>Строительство электросетевых объектов 0,4-10 кВ  для электроснабжения жилых  домов  по улицам Хвойная, Ореховая, Кипарисовая, Айвовая, Тенистая, Облепиховая в пос. Янтарный Аксайского  района Ростовской области</t>
  </si>
  <si>
    <t>Строительство КТПН-10/0,4 кВ,ВЛ-10кВ и ВЛ-0,4кВ от ВЛ-10кВ №1212 для электроснабжения жилых домов Дроновой Л.М.,Кострикова С.А.,Грибова С.В.,Кашина Д.Г.,Сычиной О.Н.,Болтарей И.И.,Гапонова С.А. в АО "Октябрьское",Аксайского района,РО</t>
  </si>
  <si>
    <t>Строительство КТПН-6/0,4кВ, ВЛ-6кВ и ВЛ-0,4кВ для электроснабжения жилых домов в х. Большой Лог (поле с кадастровым номером 61:02:0600011)</t>
  </si>
  <si>
    <t>Строительство участка ВЛ-0,4кВ от РУ-0,4кВ КТП 10/0,4кВ № 101 для подключения жилого дома Шевченко Р.В. Азовский район Ростовская область</t>
  </si>
  <si>
    <t>Строительство   участка  ВЛ-0,4кВ от РУ-0,4кВ  КТП-10/0,4 кВ № 27  для подключения  жилого дома Жарковой О.И. х. Городище Азовского района  Ростовской области</t>
  </si>
  <si>
    <t>Строительство участка ВЛ-0,4 кВ от опоры №89-20 ВЛ-0,4 кВ №1 КТП 10/0,4 кВ №89 ВЛ-10 кВ № 1014 ПС 110/35/10 кВ "Самарская" для подключения жилого дома Бабина И.В. х. Эльбузд, Азовский район Ростовской области</t>
  </si>
  <si>
    <t>Строительство участка ВЛ-0,4 кВ от опоры №184-41 ВЛ-0,4 кВ №3 КТП 10/0,4 кВ №184 для подключения жилых домов заявителей: Ивановой Л.В., Царенко М.Н., Микаелян М.К. с. Пешково, Азовский район, Ростовской области</t>
  </si>
  <si>
    <t>Строительство участка ВЛ-0,4 кВ от РУ-0,4 кВ КТП 10/0,4 кВ №5 для подключения устройств освещения моста через р. Казачий Ерик х. Курган - ст. Елизаветинская Азовского района Ростовской области</t>
  </si>
  <si>
    <t>Строительство   участка  ВЛ-0,4кВ от опоры  № 50-41 ВЛ-0,4кВ №3 КТП 10/0,4кВ № 50   для подключения  жилого дома заявителя Саяпина В.М.  х. Новоалександровка  Азовского района Ростовской области</t>
  </si>
  <si>
    <t>Строительство участка ВЛ-0,4кВ от опоры №44-27 ВЛ-0,4 кВ №2 КТП-10/0,4 кВ №44 для подключения жилого дома Орловой М.Н. с. Кагальник Азовский район Ростовская область</t>
  </si>
  <si>
    <t>Строительство участка ВЛ-0,4кВ от РУ-0,4кВ КТП 10/0,4кВ № 100 по Л-10кВ № 1210 ПС 110/10 кВ «Манычская» для подключения зернохранилища заявителя ИП Лупинога Ю. В. х. Новые Постройки Зерноградского района Ростовской области</t>
  </si>
  <si>
    <t>"Строительство ВЛ-10кВ от ВЛ-10кВ №20-04 ПС «Р-20» до нового ТП-10/0,4кВ. Строительство ТП-10/0,4кВ. Строительство ВЛ-0,4кВ от нового ТП-10/0,4кВ (Головко С.В.)».</t>
  </si>
  <si>
    <t>«Строительство  ВЛИ-0,4 кВ от  ВЛ 0,4 кВ № 1 ТП 10/0.4 кВ  № 1-6 по ВЛ 10 кВ № 1 ПС Чалтырь, до границы земельного участка заявителей»</t>
  </si>
  <si>
    <t>«Строительство ВЛ-0,4кВ, от спроектированной ВЛ-0,4кВ, ТП-10/0,4кВ по договору на ТП 148617/13/12/5600-3/12 от 12.04.2012 Киселева Л.В., до границы земельного участка заявителя Соломаха П.Н.</t>
  </si>
  <si>
    <t>«Строительство ТП-10/0,4 кВ. Строительство  ВЛ-10 кВ от отпайки на ТП 10/0.4 кВ №1/64 по ВЛ-10 кВ №1 ПС Чалтырь, до вновь устанавливаемой ТП-10/0,4 кВ, строительство  ВЛ-0,4 кВ  от  вновь устанавливаемой ТП-10/0,4 кВ  до границ земельного участка заявителя. (Соловьёв Н.И.)»</t>
  </si>
  <si>
    <t>Строительство ВЛ-0,4 кВ от ВЛИ-0,4 кВ №1 КТП №1-106 по ВЛ-10 кВ №1 ПС Чалтырь, до границы земельного участка заявителя. (Иванченко С.А.,Варламов И.И., Привалов С.А.,Фисько М.В., Калмыкова Т.В., Сычева Г.В.)</t>
  </si>
  <si>
    <t>Строительство ВЛ-0,4 кВ от КТП 10/0,4 кВ, ( установленной для заявителей Большаков М.М., Морозова Р.Н., Фомичева Б.Н.). Строительство ВЛ-0,4 от КТП 10/0,4 кв №78 по ВЛ-10 кВ №1/3 ПС Троицкая-1. (с. Николаевка)".</t>
  </si>
  <si>
    <t>Строительство ВЛ-0,4кВ от ТП 10/0,4кВ №1/102 по ВЛ 10кВ №1 ПС Чалтырь до границы земельного участка заявителя Вовченко Д.В., Арутюнян А.С., Шлихенмайер С.Н.</t>
  </si>
  <si>
    <t>Строительство ВЛ-0,4кВ от ТП-6/0,4кВ №299 по КЛ-6кВ №44 ПС 35/6кВ «Т-8». (Михайличенко И.А.)</t>
  </si>
  <si>
    <t>Строительство ВЛ-10кВ от ВЛ-10кВ №1 ПС "Чалтырь, строительство новой ТП-10/0,4кВ, строительство ВЛИ-0,4кВ от новой ТП-10/0,4кВ до границы земельного участка заявителя (Кобылкин А.Б.)</t>
  </si>
  <si>
    <t>Строительство ВЛ-10кВ от ВЛ-10кВ №6 ПС Б.Салы 35/10 кВ. Строительство новой ТП 10/0,4. Строительство ВЛ-0,4кВ от новой ТП 10/0,4 кВ до границ участков заявителей по ул. Урожайная с Красный Крым. Ковалева А.Н.,Косенко Е.Н., Степанов А.В., Серопян М.С., Шевченко А.П., Бдоян Л.Р.</t>
  </si>
  <si>
    <t>Строительство ВЛИ 0,4 кВ в х. Ленинаван от ТП 10/0,4 кВ №1/106 ПС Чалтырь(Заявитель Шелудченко Н.Д.,Кроливецкий С.Ф.,Черкашин А.М.,Степанов В.В.,Тимофеев М.С.)</t>
  </si>
  <si>
    <t>Строительство ВЛИ-0,4кВ от ВЛ-0,4кВ №1 ТП-10/0,4кВ №6/1А по ВЛ-10кВ №6 ПС Б.Салы до границ земельного участка заявителя (Манасян А.Б.)</t>
  </si>
  <si>
    <t>Строительство ВЛИ-0,4кВ от ВЛИ -0,4кВ №1 КТП№1-106 по ВЛ-10кВ №1 ПС Чалтырь, до границы земельного участка заявителей (Иванченко С.А. Варламов И.И., Привалов СА. , Фисько М.В.,Калмыкова Т.В., Сычева Г.В.)</t>
  </si>
  <si>
    <t>Строительство ВЛИ-0,4кВ от опоры №16 ВЛ-0,4кВ №1 ТП-10/0,4кВ №5/9 по ВЛ-10кВ №5 ПС «Хапры-Тяговая» до границ земельного участка заявителя в х. Калинин (Письменская И.Н.</t>
  </si>
  <si>
    <t>Строительство ВЛИ-0,4кВ от РУ-0,4кВ ТП-10/0,4кВ №6/2 по ВЛ-10кВ №6 ПС «Синявская» (Соколова Т.В., Дерксен Ю.Б., Романова Е.Ю.)</t>
  </si>
  <si>
    <t>Строительство ответвительной ВЛ-10 кВ от ВЛ-10 кВ №3 ПС-35/10 кВ «ГСКБ». Строительство ТП-10/0,4 кВ. Строительство ВЛ-0,4 кВ от новой ТП-10/0,4 кВ в с. Новобессергеневка (Лаппа А.М., Тодоров П.А., Кравчук А.И., Буянова Е.В., Колесников Д.А., Афоненков И.А.).</t>
  </si>
  <si>
    <t>Строительство участка ВЛ 0,4кВ от опоры №3/12 ВЛ 0,4кВ №1 КТП 8530/250 кВА по ВЛ 6 Кв №14 ПС 35/6 "Романовская" для присоединения жилого дома Евтеевой С.В. По адресу: Волгодонский р-н ,ст.Романовская , ул. Степана Разина, д.26</t>
  </si>
  <si>
    <t>"Строительство участка ВЛ-0,4кВ от опоры №5 ВЛ-0,4кВ №2 КТП 8472/100 кВА по ВЛ-6кВ №14 ПС 35/6кВ "Романовская" для присоединения жилого дома Курылевой Г.И. по адресу: Волгодонской р-н, ст. Романовская. Пер. Донской. Д.5"</t>
  </si>
  <si>
    <t>Строительство участка ВЛ-0,4кВ от опоры №23 ВЛ-0,4кВ №2 КТП-6610 по ВЛ-6кВ №10 ПС "Обливная" для присоединения Базы ИП главы К(Ф)Х Хвесько В.П.</t>
  </si>
  <si>
    <t>Строительство участка ВЛ-0,4кВ от опоры №1/14 ВЛ-0,4кВ №2 КТП-6601/63 кВА по ВЛ-6кВ №10 ПС 110/35/6 кВ "Обливная" для присоединения Ангара ИП главы К(Ф)Х  Н.В. Пузикова</t>
  </si>
  <si>
    <t>Строительство участка ВЛ-0,4 кВ  от опоры №7 ВЛ-0,4 кВ  №2 КТП 8461/400 кВА по ВЛ-6 кВ №11 ПС 35/6 кВ "Шлюзовая" для присоединения жилого дома Фомина А.В.по адресу: Волгодонской р-он, х. Парамонов, ул. Дачная, д. 5</t>
  </si>
  <si>
    <t>Строительство участка ВЛ-0,4 кВ от опры №20 Вл-0,4 кВ №2 КТП-8457/100 кВА по ВЛ-6 кВ №14 ПС 35/6 кВ для присоединения жилого дома Мамедова И.Э. по адресу: Волгодонской р-он, ст. Романовская, пер. Колхозный д. 1Б</t>
  </si>
  <si>
    <t>Строительство  участка ВЛИ-0,4кВ от  КТП 1345/63 кВА по ВЛ-10 кВ №5 ПС  «Искра» для присоединения цеха по переработке маслосемян Чайкина Н.В.</t>
  </si>
  <si>
    <t>Строительство участка ВЛ-0,4кВ от опоры №1/5 ВЛ-0,4кВ №1 КТП 8355/100 кВА по ВЛ-6кВ №1 ПС "Потаповская" для присоединения жилого дома Даврашевой С.Р.</t>
  </si>
  <si>
    <t>"Строительство участка ВЛ-0,4 кВ от опоры №29 Вл-0,4 кВ №1 КТП-8397/160 кВА по ВЛ-6 кВ №11 ПС 35/6 кВ "Шлюзовая" для присоединения жилого дома Мартиросян К.П."</t>
  </si>
  <si>
    <t>Строительство ВЛИ-0,4кВ от РУ 0,4кВ ТП-10/0,4кВ №3/37 по ВЛ 10кВ №3 ПС "Чалтырь" до границ земельного участка заявителя. (Мельников В.А..)</t>
  </si>
  <si>
    <t>Строительство ВЛИ-0,4кВ от РУ 0,4кВ ТП-10/0,4кВ №1/16 по ВЛ 10кВ №1 ПС "Чалтырь" до границ земельного участка заявителя. (Капитанюк С.А.)</t>
  </si>
  <si>
    <t>«Строительство ВЛ-0,4 кВ от КТПН-6/0,4 кВ по ул. Заветная в х. Большой Лог, Аксайского района Ростовской области».</t>
  </si>
  <si>
    <t>Строительство ВЛ-0,4 кВ №3 от КТП-177 ВЛ-6 кВ №807 ПС АС-8 в х. Большой Лог по ул. Владимирская и Благодатная, Аксайского района РО</t>
  </si>
  <si>
    <t>Строительство ВЛ-0,4кВ от КТП-10/0,4кВ №117  по ВЛ-10кВ №307, ПС 35/10кВ БГ-3 для электроснабжения жилых домов в х. Елкин Багаевского района Ростовская обл.</t>
  </si>
  <si>
    <t>Строительство   участка  ВЛ-0,4кВ от  РУ-0,4кВ  КТП 10/0,4кВ № 239   для подключения  жилых домов заявителей  Лесовая В.С., Юрченко Л.Е., Демин А.М., Беленко Л.И.,Шендецкая М.Н., Буров Г.В., Бандысик С.Н.,Новаковская Е.В.  п. Овощной  Азовского района  Ростовской области</t>
  </si>
  <si>
    <t>Строительство ВЛ-0,4 кВ от ВЛ-0,4 кВ №1 КТП №294 ВЛ-6 кВ №805 для электроснабжения жилого дома в х. Большой Лог, Участок с кадастровым номером 61:02:0600011:915 (Романовская)</t>
  </si>
  <si>
    <t>Строительство КТПН-10/0,4 кВ, ВЛ-10 кВ и ВЛ-0,4 кВ от ВЛ-10 кВ № 115 для электроснабжения жилых домов по ул. Социалистической , д. 4/9, д. 12/1, д. 2/1,4/6, д.10/3, д.10/1
в г. Семикаракорске , Ростовской области</t>
  </si>
  <si>
    <t>Строительство ВЛ-0,4 кВ от ВЛ 0,4 кВ №1 КТП-19 ВЛ-10 кВ № 655 ПС АС-6 энергоснабжения ж/дома Хохловой Л.А.,ст.Старочеркасская, Аксай.р-на, РО</t>
  </si>
  <si>
    <t>Строительство ВЛ-0,4кВ от ВЛ 0,4кВ №2 КТП-616 ВЛ-10кВ №105 ПС АС-1 энергоснабжения ж/дома Богданенко Н.Н., ул.Кузнецкая,ст.Ольгинская,Аксай.р-на, РО</t>
  </si>
  <si>
    <t>Строительство ВЛИ 0,4кВ от ВЛ-0,4кВ №1 КТП №14 ВЛ-10кВ №657 ПС АС-6 электроснабжения ж/дома Забазнова И.М.,ст.Старочеркасской, Аксай.р-на,РО</t>
  </si>
  <si>
    <t>Строительство отпаечной ВЛ-10кВ от ВЛ-10кВ №653 ПС АС-6, КТПН-10/0,4 кВ и ВЛИ 0,4 кВ для электроснабжения жилого дома Бобряшова А.И. в ст-це Старочеркасской, Аксайского района, РО</t>
  </si>
  <si>
    <t>Строительство ВЛ-10кВ от ВЛ-10кВ №657 ПС АС-6, КТПН-10/0,4кВ и ВЛИ-0,4кВ для электроснабжения жилого Агаджанян К.М. в ст-це Старочеркасской, Аксайского района, Ростовской области</t>
  </si>
  <si>
    <t>Строительство ВЛ-10кВ от ВЛ-10кВ №441 ПС Р-4 КТПН-10/0,4кВ и ВЛИ-0,4кВ для электроснабжения жилого дома Мельниковой А.С. В п. Янтарный, Аксайского района, Ростовской области</t>
  </si>
  <si>
    <t>Строительство ВЛ-0,4 кВ от ВЛ-0,4кВ №2 РП №5 Кл-6 кВ №340 для электроснабжения магазина с остановочным комплексом Жуковой Е.А. в п. Красный Сад, Азовского района,РО</t>
  </si>
  <si>
    <t>Строительство ВЛ-0,4кВ от ВЛ-0,4кВ №2 КТП №129 ВЛ-10кВ №1212 для электроснабжения жилого дома Капелюшной Л.А. по ул. Котовского,д. 3 корп. "В" в п. Октябрьский, Аксайского района , РО</t>
  </si>
  <si>
    <t>Строительство ВЛИ-0,4кВ от ВЛ-0,4кВ №1 КТП-180 ВЛ-6кВ №804 ПС АС-8 для электроснабжения жилого дома Солдатова И.Н. по ул.Кофейная, д.1, в п. Российский, Аксайского района, Ростовской области</t>
  </si>
  <si>
    <t>Строительство ВЛ-0,4кВ от ВЛ-0,4кВ №2 КТП №225 ВЛ-10кВ №1207 для электроснабжения жилого дома Роганян Р.А. по ул. Набережная,д. 35 в п. Щепкин,Аксайского района,РО</t>
  </si>
  <si>
    <t xml:space="preserve">Строительство ВЛ-0,4 кВ от ВЛ-0,4 кВ № 2 КТП № 498 ВЛ-10 кВ № 1101 для электроснабжения жилого дома Петрова В. В. по ул. Платова, д. 50 в ст. Мишкинская, Аксайского района, Ростовской области       </t>
  </si>
  <si>
    <t xml:space="preserve">Строительство ВЛИ -0,4 кВ от ВЛ-0,4 кВ № 1 КТП № 466 ВЛ-10 кВ № 1101 ПС 110/35/10 кВ АС-11 для электроснабжения жилого дома Левченко Л.Ф. в ст. Мишкинская, Аксайского района, Ростовской области    </t>
  </si>
  <si>
    <t>Строительство ВЛ 0,4кВ от КТП 10/0,4кВ №69 для электроснабжения жилого дома  Супрычева В.В. по пер. Молодежный, №43-б в п. Веселый, Веселовского района Ростовской области</t>
  </si>
  <si>
    <t>Строительство ВЛ-0,4 кВ от ВЛ-0,4 кВ№ 1 КТП-516 ВЛ-6 кВ № 4 для электроснабжения нежилого здания Лобановой О.И.по ул. Северная, д. 3 в п. Красный Сад Азовского района Ростовской области</t>
  </si>
  <si>
    <t>Строительство ВЛИ-0,4 кВ от ВЛ-0,4 кВ № 1 КТП-626 ВЛ-10 кВ № 111 ПС АС-1 для электроснабжения жилого дома Танасийчук А.Е. по пер. Вишневый, д. 6 в п. Дорожный  Аксайского района Ростовской област</t>
  </si>
  <si>
    <t xml:space="preserve">Строительство ВЛ-0,4 кВ от ВЛ-0,4 кВ №3 КТП №6 ВЛ-10 кВ №657 для электроснабжения жилого дома Бердниковой С.А. по ул. Малосадовая, д. 28 в ст. Старочеркасская, Аксайского района, Ростовской области     </t>
  </si>
  <si>
    <t xml:space="preserve">Строительство ВЛ-0,4 кВ № 1 КТП № 490 ВЛ-10 кВ № 1103 для электроснабжения жилого дома Пучковской Д. И. по ул. Азовская, д. 15 в х. Александровка, Аксайского района, Ростовской области                            </t>
  </si>
  <si>
    <t xml:space="preserve">Строительство ВЛ-0,4 кВ от ВЛ-0,4 кВ № 1 КТП № 218 ВЛ-10 кВ № 1208 для электроснабжения жилого дома Гайбарян Х. Б. по ул. Южная, д. 5 в п. Щепкин, Аксайского района, Ростовской области                                                      </t>
  </si>
  <si>
    <t xml:space="preserve">Строительство ВЛ-0,4 кВ от ВЛ-0,4 кВ № 1 КТП № 406 ВЛ-10 кВ № 1003 для электроснабжения жилого дома Чеботаревой Е. А. по ул. Колхозная, д. 45 в ст-це Грушевская, Аксайского района, Ростовской области </t>
  </si>
  <si>
    <t xml:space="preserve">Строительство ВЛ-0,4 кВ от ВЛ-0,4 кВ № 3 КТП № 414 ВЛ-10 кВ № 1003 для электроснабжения жилого дома Лукьяновой Т. Г. по ул. Подтелкова, д. 54 в х. Камышеваха, Аксайского района, Ростовской области                                     </t>
  </si>
  <si>
    <t xml:space="preserve">Строительство ВЛ-0,4кВ от ВЛ-0,4кВ №4 КТП-193 ВЛ-10кВ №1207 для электроснабжения нежилого здания Курузьян М.Х. в Щепкинском с/п, Аксайского района, Ростовской области  </t>
  </si>
  <si>
    <t xml:space="preserve">Строительство ВЛИ-0,4кВ от ВЛ-0,4кВ №1 КТП-104 ВЛ-10кВ №1208 ПС АС-12 для электроснабжения жилого дома Моисеенко К.И. по ул. Строителей, д.136, корп. Г, в п. Щепкин, Аксайского района, Ростовской области   </t>
  </si>
  <si>
    <t>Строительство ВЛИ-0,4 кВ от ВЛ-0,4 кВ №2 КТП -122 ВЛ-10 кВ № 1208 ПС АС-12 для электроснабжения жилого дома Костюлина В.В. по ул. Первомайская, д.122, корп.А,  в п. Щепкин, Аксайского района, Ростовской области</t>
  </si>
  <si>
    <t>Строительство ВЛ-0,4кВ от ВЛ-0,4кВ №2 КТП №206 ВЛ-10кВ №3 для электроснабжения жилого дома Новожиловой Ю.С. по ул. Новоселов, д.19 в п. Темерницкий, Аксайского района,РО</t>
  </si>
  <si>
    <t>Строительство ВЛИ-0,4кВ от ВЛ-0,4кВ №2 КТП-651 ВЛ-10кВ №111 ПС АС-1 для электроснабжения жилого дома Тимшина С.В. по ул. Береговая, д. 3, в х. Ленина, Аксайского района, Ростовской области</t>
  </si>
  <si>
    <t>Строительство ВЛ-0,4кВ от РУ-0,4кВ КТП №466 ВЛ-10кВ №1101 для электроснабжения жилых домов по ул. Станичная, д.8 и д.10 в ст. Мишкинская, Аксайского района, Ростовской области</t>
  </si>
  <si>
    <t>Строительство ВЛ-0,4 кВ от ВЛ-0,4 кВ № 1 КТП № 294 ВЛ-6 кВ № 805 для электроснабжения жилого дома Гурбанова Д. А. на уч-ке с кад. ном. 61:02:0600011:758 в х. Б. Лог, Аксайского района, Ростовской области</t>
  </si>
  <si>
    <t>№237 ВЛ-10 кВ №1208 для электроснабжения жилых домов по ул. Лазурная, д.31 и д.45 в п. Октябрьский, Аксайского района Ростовской области</t>
  </si>
  <si>
    <t>Строительство ВЛ-0,4 кВ от ВЛ-0,4 кВ №3 КТП №237 ВЛ-10 кВ №1208 для электроснабжения жилых домов по ул. Лазурная, д.32 и д.40 в п. Октябрьский, Аксайского района Ростовской области</t>
  </si>
  <si>
    <t>Строительство ВЛ-0,4 кВ от ВЛ-0,4 кВ № 1 КТП № 443 ВЛ-10 кВ 1103 для электроснабжения жилого дома  Мамонтова Ю.А. по ул. Колхозная, д.36 в х. Александровка Аксайского района Ростовской области</t>
  </si>
  <si>
    <t>Строительство ВЛ-0,4 кВ от ВЛ-0,4 кВ № 1 КТП № 11 ВЛ-10 кВ № 655для электроснабжения жилого дома Гичкина С. Ф. по ул. Аксайская, д. 2,корп. Б в ст. Старочеркасская, Аксайского района, Ростовской области</t>
  </si>
  <si>
    <t>Строительство ВЛ-0,4кВ от ВЛ-0,4кВ №2 КТП №425 ВЛ-10кВ №1109 для электроснабжения жилого дома Ситниковой Л.И. по ул. Восточная, д. 13 в х. Веселый Аксайского района, Ростовской области</t>
  </si>
  <si>
    <t>Строительство ВЛ-0,4 кВ от ВЛ0,4 кВ №2 КТП №443 ВЛ-10 кВ №1103 для электроснабжения жилого дома Мамонтова Ю.А. по ул. Вишневая д. 20  в х. Александровка, Аксайского района Ростовской области"</t>
  </si>
  <si>
    <t>Строительство ВЛ-0,4кВ от ВЛ-0,4кВ №2 КТП №653 ВЛ-10кВ №403 для электроснабжения жилого дома Малхасовой Р.С., по ул. Платова,д. 9 в х. Ленина, Аксайского района,РО</t>
  </si>
  <si>
    <t>Строительство ВЛИ-0,4 кВ от ВЛ-0,4кВ №1 КТП №294 ВЛ-6кВ №805 ПС 35/6 кВ АС-8 для электроснабжения жилого дома Кротова А.В. В х. Большой Лог,участок к.н. 61:02:0600011:905, Аксайского района,РО</t>
  </si>
  <si>
    <t>Строительство ВЛИ-0,4кВ от РУ-0,4кВ КТП-188 ВЛ-6кВ №804 ПС АС-8 для электроснабжения жилого дома Гузяева А.М. по ул. Лучезарная, д.10, в п. Российский, Аксайского района, Ростовской области</t>
  </si>
  <si>
    <t>Строительство КТПН-10/0,4 кВ и ВЛ-0,4кВ от ВЛ-10кВ №653 для электроснабжения жилого дома Пашковой О.И. в ст. Старочеркасская, уч-к с кад. Номером 61:02:0110102:3100, Аксайского района,РО</t>
  </si>
  <si>
    <t>Строительство ВЛ-0,4кВ от ВЛ-0,4кВ №1 КТП №287 ВЛ-6кВ №805  для  электроснабжения жилого дома Скрынникова В.Е. по ул. Урожайная, д.35 в х.Большой Лог, Аксайского района, Ростовской области</t>
  </si>
  <si>
    <t>Строительство ВЛ-0,4кВ от ВЛ-0,4кВ №2 КТП №161 ВЛ-10кВ №414 для электроснабжения жилого дома Шутько Е.Л. По ул. Донская, д.7 в х. Камышеваха, Аксайского района, РО</t>
  </si>
  <si>
    <t>Строительство ВЛ-0,4кВ от ВЛ-0,4кВ №2 КТП №237 ВЛ-10кВ №1208 для электроснабжения жилых домов по ул. Лесная, д.33 и д.49 в п. Октябрьский, Аксайского района, Ростовской области</t>
  </si>
  <si>
    <t>Строительство КТПН-10/0,4 кВ, ВЛ-0,4 кВ и ВЛ-10 кВ от ВЛ-10 кВ №608 опора №157 ПС 35/10 СМ-6 для электроснабжения жилого дома Заявителя Усманова Т. в х. Большемечетной Семикаракорского района, Ростовской области</t>
  </si>
  <si>
    <t>Строительство отпаечной ВЛ-10 кВ от ВЛ-10 кВ  № 12 ПС Чалтырь , строительство отпаечной ВЛ 10 кВ от ВЛ 10 кВ № 6 ПС Чалтырь, строительство двух трансформаторной ТП 10/0,4 заявитель (ОАО Ростовоблгаз)</t>
  </si>
  <si>
    <t>Строительство ВЛИ-0,4 кВ в х. Ленинаван от ТП 10/0,4 кВ №1/106 кВ ПС Чалтырь (Заявитель Шелудченко Н.Д., Кроливецкий С.Ф., Черкашин А.М., Степанов В.В., Тимофеев М.С.)</t>
  </si>
  <si>
    <t>Строительство ВЛ-10 кВ от ВЛ-10 кВ № 6 ПС Б.Салы 35/10 кВ. Строительство новой ТП 10/0,4 кВ. Строительство ВЛ-0,4 кВ от новой ТП 10/0,4 кВ до границ участков заявителей по ул. Урожайная с. Красный Крым (Ковалева А.Н., Косенко Е.Н., Степанов А.В., Серопян М.С., Шевченко А.П., Бдоян Л.Р.)</t>
  </si>
  <si>
    <t>Стрпоительство ВЛ-10 кВ от отпайки №4-25 по ВЛ-10 кВ №4 ПС Чалтырь, строительство ТП 10/0,4 кВ, строительство ВЛИ-0,4 кВ в с. Крым (Заявитель Казанцев А.Е., Фирсов М.В.)</t>
  </si>
  <si>
    <t>Строительство ВЛ-0,4 кВ от КТП №231 м ВЛ-10 кВ №4 ПС "ГСКБ" до границ земельного участка заявителя (Цурупа А.М)</t>
  </si>
  <si>
    <t>Строительство ВЛ-10 кВ от отпайки ТП №4-25 по ВЛ-10 кВ №4 ПС Чалтырь, строительство ТП 10/0,4 кВ, строительство ВЛИ-0,4 кВ в с.Крым</t>
  </si>
  <si>
    <t>Строительство ВЛ 0,4 кВ от КТП-10/0,4 кВ, (установленной для заявителей Большаков М.М., Морозова Р.Н., Фомичева Б.Н.). Строительство ВЛ 0,4 кВ от КТП-10/0,4 кВ №78 по ВЛ 10 кВ №1/3 ПС Троицкая-1. (с. Николаевка)</t>
  </si>
  <si>
    <t>Строительство ВЛИ-0,4кВ от ТП-10/0,4кВ №3-37 ПС "Чалтырь" до границы земельного участка заявителя (Бахмацкая Е.Х.)</t>
  </si>
  <si>
    <t>«Строительство  ВЛ-0.4 кВ  от  КТП-10/0.4 кВ №77 по ВЛ-10 кВ №2 ПС-35/10 кВ «Покровская» до границ земельного участка заявителя. (Сидоренко А.В.)»</t>
  </si>
  <si>
    <t>«Строительство  участка ВЛ-0.4 кВ  от  ВЛ-0.4кВ №1 КТП-10/0.4 кВ №585 по ВЛ-10 кВ №1/3 ПС-110/35/10 кВ «Троицкая-1» до границ земельного участка заявителя. (Администрация Николаевского сельского поселения)»</t>
  </si>
  <si>
    <t>Строительство участка ВЛ-0,4 кВ от ВЛ-0,4 кВ №1 КТП-10/0,4 кВ №285 по ВЛ-10 кВ №2 ПС 35/10 кВ "Троицкая" до границ земельного участка заявителя Баранкова В.И."</t>
  </si>
  <si>
    <t>Строительство ВЛ-0,4кВ от КТП-10/0,4кВ №419 по ВЛ-10кВ №6 ПС-35/10 кВ «Покровская» до границ земельного участка заявителя. (Стройсервис ПС)</t>
  </si>
  <si>
    <t>Строительство участка ВЛ-0.4 кВ от КТП №396м по ВЛ-10 кВ №7 ПС Русский Колодец до границ земельного участка заявителей (Веснин Ю.А. и Красса Н.С.)</t>
  </si>
  <si>
    <t>Строительство ВЛ-10 кВ от ВЛ-10 кВ (проектируемой по договору №12406-12-00090683-1 с Черниковым Е.В.). Строительство ТП 10/0,4 кВ. Строительство ВЛИ 0,4 кВ от новой ТП 10/0,4 кВ до границ земельных участков заявителей (Ройтер С.Л., Турянская М.А.)</t>
  </si>
  <si>
    <t>Строительство ВЛ-0,4кВ от ВЛИ-0,4кВ № 2 ТП № 1/6 ПС Чалтырь в х. Ленинакан (Анесян И.А., Авакян К.Р., Резван И.А.)</t>
  </si>
  <si>
    <t>Строительство участка ВЛ-0,4кВ от ТП-10/0,4кВ, установленной по объекту «Строительство ВЛ-10кВ от ВЛ-10кВ (проектируемой по договору №12406-12-00090683-1 с Черниковым Е.В.). Строительство ТП 10/0,4кВ. Строительство ВЛИ-0,4кВ от новой ТП 10/0,4кВ до границ земельных участков заявителей (Ройтер С.Л., Турянская М.А.)», до границ земельного участка заявителя. (Мазниченко А.В.)</t>
  </si>
  <si>
    <t>«Строительство ВЛИ-0,4кВ от ВЛ-0,4кВ №2 ТП-10/0,4кВ №4/9 по ВЛ-10кВ №4 ПС «Чалтырь» (Хечоян Е.М.)»</t>
  </si>
  <si>
    <t>Строительство ВЛ-0,23кВ от КТП-10/0,4кВ №667  по ВЛ-10кВ №1/3 ПС-110/35/10кВ "Троицкая-1" до границ земельного участка заявителя Кузьменко И.Ю.</t>
  </si>
  <si>
    <t>Строительство ВЛ 0,4 кВ от опоры №20 ВЛ 0,4 кВ №2 ТП-10/0,4 кВ №4/9 по ВЛ 10 кВ №4 ПС "Чалтырь" до границ земельного участка заявителя. (Цатурян А.М.)</t>
  </si>
  <si>
    <t>Строительство участка ВЛ-0,23 кВ от ВЛ-0,4 кВ №1 КТП №67 ВЛ-10 кВ №4 ПС Самбек до границ земельного участка заявителя (Красовская Т.А.)</t>
  </si>
  <si>
    <t xml:space="preserve"> «Строительство ВЛИ-0,4кВ от ТП 10/0,4 кВ № 28(А) (на балансе ЗАО «Агропродукт») ВЛ-10 кВ №4 ПС Матвеево-Курганской  до границы земельного участка заявителя (Администрация Матвеево-Курганского района)»  </t>
  </si>
  <si>
    <t>«Строительство участка ВЛ 0,4 кВ от ВЛ 0,4 кВ № 3  ТП 10/0,4 кВ № 296(А)  ВЛ-10кВ № 4 ПС 35/10 кВ Б.Кирсановская для электроснабжения объекта физической культуры и спорта (Администрация Большекирсановского сельского поселения)»</t>
  </si>
  <si>
    <t xml:space="preserve"> Строительство ВЛИ 0,4кВ от опоры №18 по ВЛ 0,4кВ №2 от ТП №5/2 ПС Хапры-Тяговая ( Орлов Е.Л.)</t>
  </si>
  <si>
    <t>СтроительствоВЛ-0,4кВ от ТП10/0,4кВ,установленной по дог.наТП135909/13/11(заявитель Нехорошкин) по ВЛ 10кВ №20-04 ПС Р-20 до границ земемельного участка (Баранова О.И.)</t>
  </si>
  <si>
    <t>"Строительство ВЛИ 0,4 кВ от ВЛИ 0,4 кВ № 1ТП-10/0,4 кВ № 4/38 по ВЛ 10 кВ №4 ПС 110/35/10 кВ «Чалтырь» до границ земельного участка заявителей (Дзиваян А.А., Хараманян А.О. Арабаджиян А.Г.)"</t>
  </si>
  <si>
    <t>Строительство ВЛ 0,4кВ от опоры №9 по ВЛ 0,4кВ №1 ТП 10/0,4кВ №5/15 ПС Б.Салы до границы земельного участка заявителя (Пульнова О.В.)</t>
  </si>
  <si>
    <t>Строительство участка ВЛ 0,4кВ от ВЛ 0,4кВ ТП 10/0,4кВ №8/1 по ВЛ 10кВ №8 ПС Синявская до гр.зем.уч.заявителей Кочарян М.Г.,Левашко С.Ю.,Кудашкин И.В.11239</t>
  </si>
  <si>
    <t>Строительство  участка ВЛИ-0,4кВ от опоры №6 ВЛ-0,4 кВ №4 КТП 1608/250 кВА по ВЛ-10 кВ №11 ПС 35/10 кВ  «Камышевская» для присоединения  жилого дома Репин Ю.Ф. по адресу: Цимлянский р-н, х.Лозной, ул.Мира, д.122</t>
  </si>
  <si>
    <t>Строительство  участка ВЛИ-0,4кВ от КТП 1630/160  кВА  по ВЛ-10 кВ №7 ПС «Антоновская» для присоединения  станции сотовой связи №61-0443  ОАО "Мобильные ТелеСистемы".</t>
  </si>
  <si>
    <t xml:space="preserve">Строительство участка ВЛ-0,4 кВ от оп. №25 по ВЛ-0,4 кВ №2 КТП-1555/250 кВА по ВЛ-10 кВ №5 ПС Цимлянская для присоединения жилого дома Борта А.В </t>
  </si>
  <si>
    <t>Строительство  участка ВЛ-0,4кВ от опоры №9 ВЛ-0,4 кВ №1 КТП 8365/40 кВА по ВЛ-6 кВ №1 ПС 35/6 кВ  «Потаповская» для присоединения  жилого дома Новиковой Н.А., нежилого помещения ИП Цаканян В.Х</t>
  </si>
  <si>
    <t>Строительство  участка ВЛ-0,4кВ от опоры №35 ВЛ-0,4 кВ №1 КТП-8478/100 кВА по ВЛ-6кВ №14 ПС «Романовская» для присоединения жилого дома Гукова И.П</t>
  </si>
  <si>
    <t>Строительство  участка ВЛ-0,4кВ от опоры №26 ВЛ-0,4 кВ №1 КТП 8390/160 кВА по ВЛ-6 кВ №6 ПС «Потаповская» для присоединения жилого дома Мойсиевич А.А.</t>
  </si>
  <si>
    <t xml:space="preserve">Строительство участка ВЛИ-0,4 кВ от опоры №15 ВЛ-0,4 кВ №3 КТП- 8380/160 кВА по ВЛ-6 кВ №6 ПС "Потаповская" для присоединения квартиры Сардарова К.Н </t>
  </si>
  <si>
    <t xml:space="preserve">Строительство участка ВЛИ-0,4 кВ  от опоры №13 ВЛ-0,4 кВ №2  КТП- 8530/400 кВА по ВЛ-6 кВ №14 ПС35/6 кВ " Романовская" для присоединения жилого дома Запорожец В.Г.     </t>
  </si>
  <si>
    <t xml:space="preserve">Строительство учаска ВЛ-0,4 кВ от опоры №7 ВЛ-0,4 кВ №3 КТП 8390/160 кВА по ВЛ-6 кВ №6 ПС Потаповская для присоединения квартиры Васильева Н.С </t>
  </si>
  <si>
    <t>Строительство  участка ВЛ-0,4кВ от опоры №3/3 ВЛ-0,4 кВ №2 КТП 8524/100 кВА по ВЛ-10 кВ №12 ПС  "ВПТФ" для присоединения жилого дома Гришаниной О.А.</t>
  </si>
  <si>
    <t>Строительство участка ВЛ-0,4 кВ от опоры №19  ВЛ-0,4 кВ №2 КТП 8034/160 кВА ВЛ-10 кВ №1 ПС "Рябичевская" для присоединения магазина и складского помещения Капканова Н.Н.</t>
  </si>
  <si>
    <t>Строительство участка ВЛИ-0,4 кВ от опоры №1/2 ВЛ-0,4 кВ №3 КТП-8533/400 кВА по ВЛ-6 кВ №5 ПС 35/6 кВ "НС-13" для присоединения жилого дома Котова В.М.</t>
  </si>
  <si>
    <t xml:space="preserve">Строительство участка ВЛ-0,4 кВ от опоры №17 ВЛ-0,4 кВ №3 КТП 8396/160 кВА по ВЛ-6 кВ №11 ПС "Шлюзовая" для присоединения квартиры Федоренко С.А. </t>
  </si>
  <si>
    <t>Строительство участка ВЛ-0,4 кВ от опоры №3/6 ВЛ-0,4 кВ №1 КТП 8490/250 кВА по ВЛ-6 кВ №5 ПС "Романовская" для присоединения жилого дома Назаровой В.Е.</t>
  </si>
  <si>
    <t>Строительство участка ВЛ-0,4 кВ от опоры №1/13 ВЛ-0,4 кВ №1 КТП 8461/400 кВА по ВЛ-6 кВ №11 ПС 35/6 кВ "Шлюзовая" для присоединения жилого дома Финицких Е.В</t>
  </si>
  <si>
    <t xml:space="preserve">Строительство  участка ВЛ-0,4кВ от опоры №10 ВЛ-0,4 кВ №2 КТП 8530/400 кВА по ВЛ-6 кВ №14 ПС  «Романовская» для присоединения индивидуального жилого дома Забазнова С.Ю. </t>
  </si>
  <si>
    <t>Строительство  участка ВЛ-0,4кВ от опоры №1/16 ВЛ-0,4 кВ №1 КТП 8461/400 кВА по ВЛ-6 кВ №11 ПС «Шлюзовая» для присоединения жилого дома Шапошниковой В.В.</t>
  </si>
  <si>
    <t>Строительство  участка ВЛ-0,4кВ от опоры №1/14 ВЛ-0,4 кВ №1 КТП 8461/400 кВА по ВЛ-6 кВ №11 ПС «Шлюзовая» для присоединения жилого дома Королева А.В.</t>
  </si>
  <si>
    <t>Строительство участка ВЛ-0,4 кВ от опоры №1/20 ВЛ-0,4 кВ №1 КТП 8461/400 кВА по ВЛ-6 кВ №11 ПС 35/6 кВ "Шлюзовая" для присоединения квартиры Урезко Е.Ю.</t>
  </si>
  <si>
    <t>Строительство участка ВЛИ-0,23 кВ от опоры №11 ВЛ-0,4 кВ №1  КТП-8565/400 кВА по ВЛ-6 кВ №5 ПС 35/6 кВ «НС-13» для присоединения жилого дома Мамедовой М.Д.</t>
  </si>
  <si>
    <t>Строительство участка ВЛ-0,4 кВ от опоры №22 ВЛ-0,4 кВ №2 КТП-8533/160  кВА по ВЛ-6 кВ №5 ПС "НС-13" для присоединения индивидуального жилого дома Кагитина Д.Д.</t>
  </si>
  <si>
    <t>Строительство участка ВЛ-0,4 кВ от опоры №20 ВЛ-0,4 кВ №6 ПС 110/6 "НС-1" для присоединения животноводческой точки Главы К(Ф)Х Юниченко А.В. по адресу: Мартыновский район, х. Веселый, Ильиновское сельское поселение</t>
  </si>
  <si>
    <t>Строительство  участка ВЛ-0,4кВ от опоры №20 ВЛ-0,4 кВ №2 КТП-6487 ВЛ-10 кВ №12 ПС 110/35/10 "Комаровская" для присоединения  магазина ИП Ягубян Г.В. по адресу: Мартыновский р-н, сл. Большая Орловка, ул. Базарная,  д. 1е.</t>
  </si>
  <si>
    <t>Строительство  участка ВЛ-0,4кВ от опоры №11 ВЛ-0,4кВ №3 КТП-6484 ВЛ-10кВ №1 ПС 35/10 кВ «Рассвет» для присоединения Авто-гаража КХ «Форель»</t>
  </si>
  <si>
    <t xml:space="preserve">Строительство участка  ВЛ-0,4кВ от КТП-1325/400 кВА по ВЛ-10 кВ №7 ПС  35/10 кВ «Крутовская» для присоединения жилого дома Кудря В.А.                   </t>
  </si>
  <si>
    <t xml:space="preserve">Строительство участка ВЛ-0,4 кВ от опоры №8 ВЛ-0,4 кВ №5 КТП 1505/160 кВА по ВЛ-10 кВ №5 ПС "Лозновская" для присоединения жилого дома Текучевой О.Л. </t>
  </si>
  <si>
    <t>Строительство участка ВЛИ-0,4кВ  от опоры №2/5 ВЛ-0,4кВ №3 КТП-1407/250кВА по ВЛ-10кВ №17 ПС  "Цимлянская"  для присоединения жилого дома Томинец О.В</t>
  </si>
  <si>
    <t>Строительство участка ВЛИ-0,4 кВ от опоры №1/3 ВЛИ-0,4 кВ №3 КТП 1411/160 кВА по ВЛ-10 кВ №5 ПС "Цимлянская"  для присоединения жилого дома Алифанова М.Н.</t>
  </si>
  <si>
    <t>Строительство участка ВЛИ-0,4 кВ от опоры №2/6 ВЛ-0,4 кВ №1 КТП-1356/100 кВА по ВЛ-10 кВ №2 ПС 35/10 "ЖБИ" для присоединения жилого дома Гончаровой О.Н.</t>
  </si>
  <si>
    <t xml:space="preserve">Строительство участка ВЛ-0,4кВ от опоры №11 ВЛ-0,4 кВ №3 КТП-1365/250 кВА по ВЛ-10 кВ №1 ПС 35/10 кВ «ЖБИ» для присоединения жилого дома Стельмаховой Н.С. </t>
  </si>
  <si>
    <t xml:space="preserve">Строительство   участка ВЛ-6 кВ от опоры №89 ВЛ-6 кВ №5 ПС 35/6 кВ «Романовская» с монтажом ТП-6/0,4 кВ  и строительство участка ВЛ-0,4кВ от проектируемой ТП-6/0,4 кВ  по ВЛ-6 кВ №5 ПС «Романовская» для присоединения  жилого дома Молотовника Б.М. </t>
  </si>
  <si>
    <t>Строительство участка ВЛИ -0,23кВ от КТП 8415/63кВА по ВЛ-6кВ №42 ПС 110/10/6кВ "ЮЗР" для присоединения пункта видеонаблюдения "МКУ"  Муниципальное казенное учреждение "Управление по делам гражданской обороны и чрезвычайным ситуациям города Волгодонска"</t>
  </si>
  <si>
    <t>Строительство участка ВЛ-0,4 кВ с использованием СИП от опоры №12 ВЛ-0,4 кВ №1 КТП-8530/400 кВА по ВЛ-6 кВ №14 ПС 35/6 кВ "Романовская" для присоединения жилого дома Ключко А.Б.</t>
  </si>
  <si>
    <t>Строительство участка ВЛИ-0,4 кВ от опоры №2/5 ВЛ-0,4 кВ №1 КТП-8490/250 кВА по ВЛ-6 кВ №5 ПС 35/6 кВ "Романовская" для присоединения жилого дома Поповой Т.А.</t>
  </si>
  <si>
    <t>Строительство участка ВЛ-0,4кВ от опоры №10Б ВЛ-0,4кВ №1 КТП-8452/250 кВА по ВЛ-6кВ №1 ПС 35/6 кВ "Романовская" для присоединения жилого дома Кырчанова А.А.</t>
  </si>
  <si>
    <t>Строительство участков ВЛ-0,4 кВ от опор  №7, №9, №6 ВЛ-0,4 кВ №1 КТП 8597/160 кВА по ВЛ-6 кВ №5 ПС «Романовская для присоединения жилых домов Костенко А.В., Люшниной Т.Т., Денисенко Г.А., Гридневой О.П по адресам: Волгодонской р-н, ст. Романовская, пер. Колхозный,  д. 81, д. 79, д. 77, д. 85.</t>
  </si>
  <si>
    <t>Строительство участка ВЛИ-0,4 кВ от опоры №18 ВЛ-0,4 кВ №2 КТП-8594/100 кВА по ВЛ-6 кВ №5 ПС 35/6 кВ "Романовская" для присоединения жилого дома Золотаревской В.П.</t>
  </si>
  <si>
    <t>Строительство участка ВЛИ-0,4 кВ от опоры №1/10 ВЛ-0,4 кВ №3 КТП-8483/100 кВА по ВЛ-6 кВ №5  ПС 35/6 кВ "Романовская" для присоединения жилого дома Алиева Д.В.</t>
  </si>
  <si>
    <t>Строительство ВЛ-0,4 кВ от опоры №4 ВЛ-0,4 кВ №1 КТП-8534/60 кВА по ВЛ-6 кВ №11 ПС "Шлюзовая" для присоединения жилого дома Киселевой Н.В.</t>
  </si>
  <si>
    <t>Строительство участка ВЛ-0,4 кВ от опоры №21 ВЛ-0,4 кВ №1 КТП 8533/160 кВА по ВЛ-6 кВ №5 ПС НС-13 для присоединения жилого дома Чуприной Н.Н</t>
  </si>
  <si>
    <t>Строительство участка ВЛ-0,4 кВ от опоры №11 ВЛ-0,4 кВ №1 КТП- 8597/400 кВА по ВЛ-6 кВ №5 ПС 35/6 кВ "Романовская" для присоединения жилого дома Ключко А.Б.</t>
  </si>
  <si>
    <t>Строительство  участка ВЛИ-0,4кВ от опоры №30 ВЛ-0,4 кВ №1 КТП 8436/160 кВА по ВЛ-6 кВ №2 ПС 35/6 кВ  «НС-15» для присоединения  жилого дома Велигодского К.Н</t>
  </si>
  <si>
    <t xml:space="preserve">Строительство участка ВЛ-10кВ от опоры № 9/36 по ВЛ-10кВ № 24 ПС 110/35/10кВ "КГУ" с монтажом ТП-10/0,4кВ и строительство участка ВЛ-0,4кВ от проектируемой ТП-10/0,4кВ по ВЛ-10кВ №24 ПС 110/35/10кВ КГУ  для присоединения баз отдыха   </t>
  </si>
  <si>
    <t>Строительство участка от опоры №5 ВЛ-0,4кВ №1  КТП-3395 мощностью 100кВА по ВЛ-10кВ №14 ПС 110/10/6кВ «Жуковская»  для присоединения  жилого дома Савельевой С.Е</t>
  </si>
  <si>
    <t>Строительство участка ВЛ-0,4 кВ от опоры №15 ВЛ-0,4 кВ №2 КТП- 1396/160 кВА по ВЛ-10 кВ №2 ПС "ЖБИ" для присоединения жилого дома Рязанцевой Н.В.</t>
  </si>
  <si>
    <t xml:space="preserve">Строительство участка ВЛИ-0,4 кВ от опоры №1/19 ВЛ-0,4 кВ №1 КТП 1443/400 кВА по ВЛ-10 кВ №7 ПС Крутовская для присоединения жилого дома Кузнецова М.А. </t>
  </si>
  <si>
    <t xml:space="preserve">Строительство участка ВЛИ-0,4 кВ от КТП-1430/160 кВА протяженностью 160 м, из которых 65 метров совместным подвесом с ВЛИ-0,4 кВ №1 от КТП-1696А от опоры №5 до опоры №3 для присоединения автомойки, расположенной по адресу Ростовская область г. Цимлянск, ул. Победы 116д </t>
  </si>
  <si>
    <t>Строительство участка ВЛ-0,4 кВ от опоры №8 ВЛ-0,4 кВ №1 КТП 1375/100 кВА по ВЛ-10 кВ №2 ПС "ЖБИ" для присоединения столярного цеха Федянина А.В.</t>
  </si>
  <si>
    <t>Строительство участка ВЛИ-0,4 кВ от опоры №19 ВЛ-0,4кВ №1 КТП-8594/100 кВА по ВЛ-6кВ №5 ПС 35/6 кВ "Романовская" для присоединения жилого дома Панченко И.А.</t>
  </si>
  <si>
    <t>Строительство участка ВЛИ-0,23 кВ от опоры №11 ВЛ-0,4 кВ №1  КТП-8565/400 кВА по ВЛ-6 кВ №5 ПС 35/6 кВ «НС-13» для присоединения жилого дома Шахбандарова Р. Ш.</t>
  </si>
  <si>
    <t>Строительство   участка ВЛ-6кВ от опоры № 11/6  ВЛ-6кВ №14 ПС 35/6кВ «Романовская» с монтажом ТП-6/0,4кВ и строительство участка ВЛ-0,4кВ от проектируемой ТП-6/0,4кВ по ВЛ-6кВ №14 ПС 35/6 «Романовская» для присоединения жилых домов Тихенькой О.А.,Ульянчук О.Н., Бороденко Р.А., Югай В.Л., Трубилиной О.В. , Куфиловой Н.А. и Кузьменко А.С., жилых домов Ли О.В., Пак Т.Д., Алексеева В.А.,Бучневой Н.Б.</t>
  </si>
  <si>
    <t>Строительство участка ВЛ-0,4 кВ от КТП-6605 ВЛ-6 кВ №6 ПС 110/35/6 кВ "Обливная" для присоединения Автогаража  Басич Р.М. по адресу: 346671 Ростовская область, Мартыновский район, х. Денисов, ул. Садовая, д. 4</t>
  </si>
  <si>
    <t xml:space="preserve">Строительство участка ВЛИ-0,4 кВ от опоры №1/5 ВЛ-0,4 кВ №3  КТП 6521/100 кВА по ВЛ-10 кВ №12 ПС 110/35/10 кВ «Комаровская»  для присоединения непродовольственного магазина ИП Савельевой Е.В </t>
  </si>
  <si>
    <t>Строительство участка ВЛИ-0,4 кВ от опоры №3 ВЛ-0,4 кВ №1 КТП 1373/100 кВА по ВЛ-10 кВ №17 ПС 110/35/10 кВ «Цимлянская» для присоединения жилого дома Антоненко Л.В.</t>
  </si>
  <si>
    <t>Строительство участка ВЛИ-0,4 кВ от опоры №5 ВЛ-0,4 кВ №1 КТП 1502/100 кВА по ВЛ-10 кВ №5 ПС 35/10 кВ «Антоновская» для присоединения жилого дома Мирошниковой М.И.</t>
  </si>
  <si>
    <t>Строительство участка ВЛ-0,4 кВ от опоры №3 ВЛ-0,4 кВ №3 КТП 8390/160 кВА по ВЛ-6 кВ №6 ПС Потаповская для присоединения квартиры Анискиной В.В</t>
  </si>
  <si>
    <t xml:space="preserve">Строительство  участка ВЛ-0,4кВ от опоры №1/4 ВЛ-0,4 кВ №3 КТП 8478/100 кВА по ВЛ-6 кВ №14 ПС 35/6 кВ  «Романовская» для присоединения жилого дома Макеевой Н.Т. </t>
  </si>
  <si>
    <t xml:space="preserve">Строительство  участка ВЛ-0,4кВ от опоры №1 ВЛ-0,4 кВ №1 КТП 8574/160 кВА  по ВЛ-6 кВ №14 ПС 35/6 кВ  «Романовская» для присоединения  жилого дома Лемешко С.Н. </t>
  </si>
  <si>
    <t xml:space="preserve">Строительство  участка ВЛ-0,4кВ от опоры №4 ВЛ-0,4 кВ №1 КТП 8008/100 кВА по ВЛ-10 кВ №7 ПС «Рябичевская» для присоединения гаража Ерошенко А.В. </t>
  </si>
  <si>
    <t>Строительство участка ВЛ-0,4 кВ от опоры №7 ВЛ-0,4 кВ №3 КТП 8478/100 кВА по ВЛ-6 кВ №14 ПС "Романовская" для присоединения жилого дома Чухонкиной Л.Н.</t>
  </si>
  <si>
    <t>Строительство участка ВЛ-0,4 кВ от опоры №1/5 ВЛ-0,4 кВ №1 КТП 8494/100 кВА по ВЛ-6 кВ №14 ПС "Романовская" для присоединения жилого дома Белоусовой Е.Ю.</t>
  </si>
  <si>
    <t>Строительство участка ВЛ-0,4 кВ от опоры №2/10 кВ №2 КТП 8033/160 кВА по ВЛ-10 кВ №1 ПС "Рябичевская" для присоединения жилого дома Иванова А.Н.</t>
  </si>
  <si>
    <t xml:space="preserve">Строительство  участка ВЛ-0,4кВ от опоры №15 ВЛ-0,4 кВ №3 КТП 8533/160 кВА по ВЛ-6 кВ №5 ПС 35/6 кВ  «НС-13» для присоединения индивидуального жилого дома Кандауровой Т.А. </t>
  </si>
  <si>
    <t>Строительство ВЛ-0,4 кВ   от опоры №1/27 ВЛ-0,4 кВ №1 КТП-8481/100 кВА по ВЛ-6 кВ №5 ПС "Романовская" для присоединения жилого дома Шандригайло А.В.</t>
  </si>
  <si>
    <t>Строительство участка ВЛИ-0,4 кВ от КТП-8510/250 кВА по ВЛ-6кВ №5 ПС 35/6 кВ "Романовская" для присоединения жилого дома Барбаянова Г.В.</t>
  </si>
  <si>
    <t xml:space="preserve">Строительство участка ВЛ-10 кВ от опоры №127 по ВЛ-10 кВ №9   ПС 35/10/6 кВ «Донская» для присоединения гаража Шостак В.И </t>
  </si>
  <si>
    <t>Строительство участка ВЛИ-0,4 кВ от опоры №1 ВЛ-0,4кВ №2 КТП-8498/100 кВА по ВЛ-6кВ №5 ПС 35/6 кВ "Романовская" для присоединения жилого дома Шевченко О.Ю.</t>
  </si>
  <si>
    <t>Строительство участка ВЛИ-0,4 кВ от опоры №4/7 ВЛ-0,4кВ №2 КТП-8453/250 кВА по ВЛ-6кВ №1 ПС 35/6 кВ "Романовская" для присоединения жилого дома Ерко Ю.Н.</t>
  </si>
  <si>
    <t xml:space="preserve">Строительство участка ВЛ-0,4 кВ от опоры №25 ВЛ-0,4 кВ №2 КТП 8478/160 кВА по ВЛ-6 кВ №14 ПС 35/6 кВ «Романовская» для присоединения жилого дома Софьиной В.Г. </t>
  </si>
  <si>
    <t>Строительство участка ВЛ-0,4 кВ от опоры № 40 ВЛ-0,4 кВ №1 КТП  8386/160 кВА по ВЛ-6 кВ №6 ПС 35/6 кВ "Потаповская" для присоединения жилого дома Васильева В.В. по адресу: Волгодонской р-он, ст. Каргальская, ул.  Центральная, д. 61</t>
  </si>
  <si>
    <t>Строительство участка ВЛ-0,4 кВ от опоры №2 ВЛ 0,4 кВ №2 КТП 8431/100 кВА по ВЛ-6 кВ №1 ПС 35/6 кВ "НС-12"  для присоединения бригадного домика Муртазалиева М.А. по адресу: Волгодонской р-н, с/п. Романовская, 140 метров на юго-восток  от ул. Южная, х. Семенкин</t>
  </si>
  <si>
    <t>Строительство участка ВЛ-0,4 кВ от опоры №3/4 ВЛ-0,4 кВ №1 КТП 8525/250 кВА по ВЛ-10 кВ №12 ПС 110/10 кВ "ВПТФ" для присоединения жилого дома Кудинова В.А</t>
  </si>
  <si>
    <t>Строительство участка ВЛ-0,4 кВ от опоры №18 ВЛ-0,4 кВ №1 КТП 8489/160 кВА по ВЛ-6 кВ №14 ПС 35/6 кВ "Романовская" для присоединения квартиры Забазнова О.И</t>
  </si>
  <si>
    <t xml:space="preserve">Строительство участка ВЛ-0,4 кВ от опоры №10 ВЛ-0,4 кВ №1 КТП-8597 по ВЛ-6 кВ №5 ПС 35/6 кВ "Романовская" для присоединения жилого дома Ключко А.Б. </t>
  </si>
  <si>
    <t xml:space="preserve">Строительство участка ВЛИ-0,4 кВ от опоры №1/23 ВЛ-0,4 кВ №3 КТП 8470/250 кВА по ВЛ-6 кВ №14 ПС 35/6 кВ  "Романовская" для присоединения жилого дома Устенко С.В. </t>
  </si>
  <si>
    <t>Строительство участка ВЛИ-0,4 кВ от опоры №1 ВЛ-0,4 кВ №1 КТП 6132/100 кВА по ВЛ-10 кВ №15 ПС 110/35/10 кВ «Мартыновская»    для присоединения складских объектов ИП Дворянинова В.В.</t>
  </si>
  <si>
    <t>Строительство участка ВЛ-0,4 кВ  от опоры №1 ВЛ-0,4 кВ №1 КТП-6160 ВЛ-10 кВ №7 ПС 110/35/10/6 кВ для присоединения Зерносклада Главы К(Ф)Х Полосина Ю.А. по адресу: Ростовская область, Мартыновский район, х. Московский, ул. Московская, д. 22а</t>
  </si>
  <si>
    <t>Строительство  участка ВЛ-0,4 кВ от опоры №10 ВЛ-0,4 кВ №2 КТП-6423 по ВЛ-10 кВ №12 ПС "Комаровская" для присоединения Магазина  Индивидуального предпринимателя Н.П. Лещенко по адресу: Ростовская обл., р-н. Мартыновский, сл. Большая Орловка, ул. Дорожная,  д. 2/1-б.</t>
  </si>
  <si>
    <t>Строительство участка ВЛ-0,4кВ от опоры №15 ВЛ-0,4кВ №2 КТП 4274/160кВА по ВЛ-10кВ №6 ПС 35/10кВ Валуевская для присоединения склада стройчасти ООО "Валуевская"</t>
  </si>
  <si>
    <t>Строительство участка ВЛ-0,4 кВ от опоры №1/8 ВЛ-0,4 кВ №1 КТП 8475/100 кВА по ВЛ-6 кВ №14 ПС "Романовская" для присоединения жилых домов Маломуж М.В. и Паршукова Н.В.</t>
  </si>
  <si>
    <t>Строительство участка ВЛ-0,4 кВот опоры №17 ВЛ-0,4 кВ №2 КТП 8494/100 кВА по ВЛ-6 кВ №14 ПС "Романовская" для присоединения жилого дома Алехина И.А</t>
  </si>
  <si>
    <t xml:space="preserve">Строительство  участка ВЛ-0,4кВ  от опоры №2/6 ВЛ-0,4 кВ №1 КТП 8525/250 кВА по ВЛ-10 кВ №12 ПС «ВПТФ» для присоединения  сарая Талашенко В.Н.  </t>
  </si>
  <si>
    <t>Строительство  участка ВЛ-0,4кВ от опоры №1/15 ВЛ-0,4 кВ №2 КТП 8461/400кВА по ВЛ-6 кВ №11 ПС  «Шлюзовая» для присоединения индивидуального жилого дома  Ковалева А.О. (Тынянская)</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</si>
  <si>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</si>
  <si>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участка ВЛИ-0,4 кВ от опоры №16 ВЛ-0,4 кВ №2  КТП 7252/100 кВА по ВЛ-10 кВ №24 ПС 110/35/10 кВ «КГУ»  для присоединения базы отдыха Широнина А.А.</t>
  </si>
  <si>
    <t>Строительство участка ВЛ-0,4кВ от опоры №1/3 ВЛ-0,4кВ №1 КТП 8023/100кВА по ВЛ-10кВ №6 ПС 35/10кВ Виноградная для присоединения жилого дома Андриевского М.Л.</t>
  </si>
  <si>
    <t>Строительство участка ВЛ-0,4 кВ от опоры №13 ВЛ-0,4 кВ №2 КТП-8345/160 кВА по ВЛ-6 кВ №6 ПС 35/6 кВ «Потаповская»    для присоединения жилого дома Войтюк Р.К</t>
  </si>
  <si>
    <t>Строительство участка ВЛ-0,4 кВ  от опоры №1/1 ВЛ-0,4 кВ  №3 КТП 8380/160 кВА по ВЛ-6 кВ №6 ПС 35/6 кВ "Потаповкая" для присоединения пруда Рыжкиной И.С. по адресу: Волгодонской р-он, х. Потапов,400 м западнее дома №8 пер. Березовый</t>
  </si>
  <si>
    <t>Строительство  участка ВЛ-0,4кВ от опоры №20 ВЛ-0,4 кВ №2 КТП 8405/100 кВА по ВЛ-6 кВ №11 ПС «Шлюзовая» для присоединения жилого дома Плотниковой С.В.</t>
  </si>
  <si>
    <t>Строительство участка ВЛ-0,4 кВ от опоры №26 ВЛ-0,4 кВ №2 КТП-6145 ВЛ-10 кВ №15 ПС 110/35/10 кВ "Мартыновская" для присоединения здания Рудченко В.В. по адресу: Ростовская область Мартыновский район, п. Гром-Гора, Мартыновское сельское поселение кад.№61:20:0600025:3888</t>
  </si>
  <si>
    <t xml:space="preserve">Строительство  участка ВЛ-0,4кВ от опоры №2/5 ВЛ-0,4 кВ №2 КТП 1396/100 кВА  по ВЛ-10 кВ №2 ПС   «ЖБИ» для присоединения  жилого дома Глебова А.Н. </t>
  </si>
  <si>
    <t xml:space="preserve"> Строительство  участка ВЛИ-0,4кВ от опоры №1В ВЛ-0,4 кВ №3 КТП 1523/100 кВА  по ВЛ-10 кВ №5 ПС 35/10 кВ  «Антоновская» для присоединения  станции сотовой связи №61-0785  ОАО "Мобильные ТелеСистемы". </t>
  </si>
  <si>
    <t xml:space="preserve">Строительство  участка ВЛ-0,4кВ от опоры №2/4 ВЛ-0,4 кВ №2 КТП 8585/63 кВА по ВЛ-6 кВ №7 ПС 35/6 кВ  «Романовская» для присоединения  жилого дома Беликовой Т.В. </t>
  </si>
  <si>
    <t xml:space="preserve">Строительство  участка ВЛ-0,4кВ от опоры №7 ВЛ-0,4 кВ №3 КТП-8441/160 кВА по ВЛ-6кВ №2 ПС «НС-15» для присоединения базовой станции сотовой связи №61-1081 ОАО «МТС» </t>
  </si>
  <si>
    <t xml:space="preserve">Строительство  участка ВЛ-0,4кВ от опоры №6 ВЛ-0,4 кВ №1 КТП 8522/160 кВА по ВЛ-10 кВ №12 ПС «ВПТФ» для присоединения жилого дома Ягодкина В.П. </t>
  </si>
  <si>
    <t xml:space="preserve">Строительство  участка ВЛ-0,4кВ от опоры №2/19 ВЛ-0,4 кВ №3 КТП 8396/160 кВА по ВЛ-6 кВ №11 ПС  «Шлюзовая» для присоединения квартиры Крысина М.А. </t>
  </si>
  <si>
    <t xml:space="preserve">Строительство участка ВЛИ-0,23кВ от опоры №1/13 ВЛ-0,4кВ №1 КТП-8390/100кВА по ВЛ-6кВ №6 ПС 35/6кВ Потаповская для жилого дома Гейдаровой Г.И. </t>
  </si>
  <si>
    <t>Строительство участка ВЛИ-0,4кВ от опоры №1/17 ВЛ-0,4кВ №2 КТП 8390/100кВА по ВЛ-6кВ №6 ПС 35/6кВ Потаповская для присоединения жилого дома Байрагдаровой З.А.</t>
  </si>
  <si>
    <t>Строительство участка ВЛИ-0,4кВ от вновь установленной опоры ВЛ-0,4кВ №1 КТП-8483/100кВА по ВЛ-6кВ №5 ПС 35/6кВ Романовская для присоединения жилого дома Зинченко В.В.</t>
  </si>
  <si>
    <t>Строительство участка ВЛИ-0,4кВ от опоры №2/8 ВЛ-0,4кВ №1 КТП 8494/100кВА по ВЛ-6кВ №14 ПС 35/6кВ «Романовская» для присоединения жилого дома Бойко Н.В.</t>
  </si>
  <si>
    <t>Строительство участка ВЛИ-0,4кВ от опоры №2/12 ВЛ-0,4кВ №1 КТП 8530/400кВА по ВЛ-6кВ №14 ПС 35/6кВ Романовская для присоединения жилого дома Гречкина А.А.</t>
  </si>
  <si>
    <t>Строительство участка ВЛИ-0,4кВ от опоры №1/13 ВЛ-0,4кВ №2 КТП 8390/100кВА по ВЛ-6кВ №6 ПС 35/6кВ Потаповская для присоединения жилого дома Дарянова С.М.</t>
  </si>
  <si>
    <t>Строительство участка ВЛИ-0,4 кВ от опоры №2/3 ВЛ-0,4 кВ №1  КТП 8386/100 кВА по ВЛ-6 кВ №6 ПС 35/6 кВ «Потаповская»  для присоединения жилого дома Кадетского Е.В.</t>
  </si>
  <si>
    <t>Строительство участка ВЛИ-0,4 кВ от опоры №1/3 ВЛ-0,4 кВ №1 КТП 8597/400 кВА по ВЛ-6 кВ №5 ПС 35/6 кВ «Романовская» для присоединения жилого дома Раджапова Б.Б.</t>
  </si>
  <si>
    <t>Строительство участка ВЛИ-0,4 кВ от опоры №1/4 ВЛ-0,4 кВ №1 КТП 8543/160 кВА по ВЛ-10 кВ №12 ПС 110/10 кВ "ВПТФ" для присоединения жилого дома  (Бовин)</t>
  </si>
  <si>
    <t xml:space="preserve">Строительство участка ВЛИ-0,4 кВ от опоры №36 ВЛ-0,4 кВ №1 КТП-8478/100 кВА по ВЛ-6 кВ №14 ПС 35/6 кВ «Романовская» для присоединения жилого дома Сарнавской Е.Л
</t>
  </si>
  <si>
    <t xml:space="preserve">Строительство участка ВЛИ-0,4 кВ от опоры №8 ВЛ-0,4 кВ №2 КТП-6483/250 кВА и строительство ответвления от вновь установленной опоры на ВЛ-0,4 кВ №1 КТП-6483/250 кВА по ВЛ-10 кВ №1 ПС 35/10 кВ «Рассвет» для присоединения коровника КХ «Колосок»»
</t>
  </si>
  <si>
    <t xml:space="preserve">Строительство  участка ВЛ-0,23кВ от опоры №1/8 ВЛ-10 кВ №5 ПС «Цимлянская» с совместным подвесом провода от опоры №1/10 до 1/8 ВЛ-10 кВ №5 ПС «Цимлянская»  для присоединения  жилого дома Балановского В.Н. </t>
  </si>
  <si>
    <t xml:space="preserve">Строительство участка ВЛИ-0,4кВ от опоры №1/7 ВЛ-0,4кВ №4 КТП 1608/250кВА по ВЛ-10кВ №11 ПС 35/10кВ Камышевская для присоединения жилых домов Бурняшева Г.А., Некрасовой Ю.Г. </t>
  </si>
  <si>
    <t>Строительство участка ВЛИ-0,4 кВ от вновь установленной опоры  в пролетах опор №2 и №3 ВЛ-0,4 кВ №3 КТП-1654/100 кВА  по ВЛ-10 кВ №2 ПС 35/10 кВ «ЖБИ» для присоединения жилых домов Евлантьева С.В., Омельченко К.П.</t>
  </si>
  <si>
    <t>Строительство участка ВЛИ-0,4 кВ от опоры №1/3 ВЛ-0,4 кВ №3 КТП-1409/250 кВА по ВЛ-10 кВ №17 ПС 110/35/10 кВ «Цимлянская»   для присоединения жилого дома Глобы Е.Н</t>
  </si>
  <si>
    <t>Строительство участка ВЛИ-0,4кВ от опоры №3/3 ВЛ-0,4кВ №3 КТП-1443/400кВА по ВЛ-10кВ №5 ПС 110/35/10кВ Цимлянская для присоединения объекта незавершенного строительства Мурки П.Д.</t>
  </si>
  <si>
    <t>Строительство участка ВЛИ-0,4кВ от опоры №18 ВЛ-0,4кВ №1 КТП 7029/100кВА по ВЛ-10кВ №2 ПС 35/10кВ "Нижне-Журавская" для присоединения жилого дома Ореховой Т.И.</t>
  </si>
  <si>
    <t xml:space="preserve">Строительство участка ВЛИ-0,4 кВ от опоры №5 ВЛ-0,4 кВ №2 КТП 7252/100 кВА по ВЛ-10 кВ №24 ПС 110/35/10 кВ «КГУ» для присоединения базы отдыха Лютикова Д.С. </t>
  </si>
  <si>
    <t>Строительство участка ВЛИ-0,4 кВ от опоры №15 ВЛ-0,4 кВ №2 КТП 7141/100 кВА по ВЛ-10 кВ №3 ПС 35/10 кВ «Богоявленовская» для присоединения жилого дома Топилина А.Н.</t>
  </si>
  <si>
    <t>Строительство участка ВЛИ-0,4кВ от опоры №24 ВЛ-0,4 кВ №1 КТП 1508/160 кВА по ВЛ-10 кВ №5 ПС  «Лозновская» для присоединения жилого дома Уколовой А.С</t>
  </si>
  <si>
    <t xml:space="preserve">Строительство участка ВЛИ-0,4кВ от опоры №14 ВЛ-0,4 кВ №1 КТП 1443/400 кВА по ВЛ-10 кВ №5 ПС  «Цимлянская» для присоединения жилого дома Токарь А.А.   </t>
  </si>
  <si>
    <t>Строительство участка ВЛ-0,4 кВ для технологического присоединения нежилого здания Приходько С.В. в ст. Милютинская, Милютинского района Ростовской области</t>
  </si>
  <si>
    <t>Строительство участка ВЛ-0,22 кВ для технологического присоединения строящегося жилого дома Зайцевой Е.Г. в х. Старая Станица, Каменского райна, Ростовской области</t>
  </si>
  <si>
    <t>Строительство участка ВЛ-0,4 кВ для технологического присоединения жилого дома Ковалева Ю.Н., в х. Ушаковка, Тарасовского района, Ростовской области</t>
  </si>
  <si>
    <t>Строительство участка ВЛ-0,4 кВ для технологического присоединения 1/2 жилого дома Щербакова А.Н. в. Х. Старая Станица, Каменского района, Ростовской области</t>
  </si>
  <si>
    <t>Строительство участка ВЛ-0,22 кВ для технологического присоединения строящегося жилого дома Москаленко В.М. в х. Старая Станица, Каменского района Ростовской области</t>
  </si>
  <si>
    <t>Строительство участка ВЛ-0,4 кВ для технологического присоединения здания Сахно А.С.в х. Коньков, Милютинского района Ростовской области</t>
  </si>
  <si>
    <t>Монтаж 2-х дополнительных проводов для технологического присоединения жилого дома Настоящего А.Н. в Каменском районе, х. Малая Каменка, северная сторона ул. Чапаева, д. 2</t>
  </si>
  <si>
    <t>Строительство участка ВЛ-0,4кВ для технологического присоединения строящегося жилого дома Иванова Р.В. В х. Старая Станица, Каменского района, Ростовской области</t>
  </si>
  <si>
    <t>Строительство участка ВЛ-0,4 кВ для технологического присоединения строящегося магазина Дейнекина А.Б. в х. Старокузнецов, ул. Центральная, д. 2, Милютинский района, Ростовской области</t>
  </si>
  <si>
    <t>Строительство участка ВЛ-0,4кВ для технологического присоединения жилого дома Хижнякова А.В. В х. Красновка, Каменского района ,РО</t>
  </si>
  <si>
    <t>Строительство участка ВЛ-0,4кВ №1 КТП №658 для технологического присоединения строящегося жилого дома Черенковой Л.Д. в х. Усть-Быстрый, Белокалитвинского района,РО</t>
  </si>
  <si>
    <t>Строительство участка ВЛ-0,4 кВ №4 КТП № 419 для технологического присоединения строящегося жилого дома Хыбыртовой О.Н. в п.Сосны, Белокалитвинский района, Ростовской области</t>
  </si>
  <si>
    <t>Строительство (реконструкция) участка ВЛ-0,4 кВ №1 КТП № 538 для технологического присоединения строящегося жилого дома Яковенко Д.В. в х.Наумов, Белокалитвинский района, Ростовской области</t>
  </si>
  <si>
    <t>Строительство участка ВЛ-0,22 кВ №4 КТП № 414 для технологического присоединения строящегося жилого дома Галаева А.В. в п.Сосны, Белокалитвинский района, Ростовской области</t>
  </si>
  <si>
    <t>Строительство участка ВЛ-0,4кВ для технологического присоединения строящегося дома Крылова А.Н. в х. Старая Станица, Каменского района, Ростовской области</t>
  </si>
  <si>
    <t>Строительство участка ВЛ-0.4 кВ для присоединения жилого здания Нор-Аревяна А.Г. в х. Верхнекрасный, Каменского района, Ростовской области</t>
  </si>
  <si>
    <t>Строительство участка ВЛ-0,4 кВ для технологического присоединения строящегося жилого дома, Кальницкого А.С., в п. Тарасовский, Тарасовского района, Ростовской области</t>
  </si>
  <si>
    <t>Строительство участка ВЛ-0,4 кВ №1 КТП № 426 для технологического присоединения строящегося жилого дома Артющенко В.А. в п. Сосны, Белокалитвинский района, Ростовской области</t>
  </si>
  <si>
    <t>Строительство участка ВЛ-0,4 кВ для технологического присоединения Прихода храма Воздвижения Креста Господня х. Погорелов Белокалитвинского района</t>
  </si>
  <si>
    <t>Строительство участка ВЛ-0,22кВ для технологического присоединения строящегося жилого дома Белова А.О. в с.т. "Колос", Каменского района, Ростовской области</t>
  </si>
  <si>
    <t>Строительство участка ВЛ-0,4 кВ для технологического присоединения жилого дома Рыбальченко В.В. в х. Новодмитриевский, ул. Агеевка, д.35,  Милютинского района, Ростовской области</t>
  </si>
  <si>
    <t>Строительство участка ВЛ-0,4 кВ для технологического присоединения станции технического обслуживания Череватенко И.Н. в х. Старокузнецов, ул. Центральная, д.14,  Милютинского района, Ростовской области</t>
  </si>
  <si>
    <t>Строительство участка ВЛ-0,4кВ для технологического присоединения «строящегося дома» Синенко С.В. в х. Нижнеговейный, Каменского района, Ростовской области</t>
  </si>
  <si>
    <t>Строительство участка ВЛ-0,4кВ для технологического присоединения строящегося жилого дома Бородина Е.Н. в х. Лесной, Каменского района, Ростовской области</t>
  </si>
  <si>
    <t>Строительство участка ВЛ-0,4кВ для технологического присоединения строящегося жилого дома Пруцаковой Е.А. в х. Старая Станица, Каменского района, Ростовской области</t>
  </si>
  <si>
    <t>Строительство участка ВЛ-0,4кВ для технологического присоединения строящегося жилого дома Пидгайной И.Е. в х. Диченский, Каменского района, Ростовской области</t>
  </si>
  <si>
    <t>Строительство участка ВЛ-0,22кВ для технологического присоединения «строящегося дома» Фоминой Л.В. в х. Нижнеговейный, Каменского района, Ростовской области</t>
  </si>
  <si>
    <t>Строительство участка ВЛ-0,4 кВ для технологического присоединения многоквартирного жилого дома в ст. Советской, Советского района, Ростовской области</t>
  </si>
  <si>
    <t>Строительство участка ВЛ-0,4 кВ для технологического присоединения строящихся хозяйственных построек Шутенко В.В. в п. Озерный Морозовского района, Ростовской области</t>
  </si>
  <si>
    <t>Строительство участка ВЛ-0,4 кВ для технологического присоединения жилого дома Тараканова С.А. в х. Малая Каменка Каменского района, Ростовской области</t>
  </si>
  <si>
    <t xml:space="preserve">Строительство участка ВЛ-0,4кВ для технологического присоединения строящегося жилого дома Шестопаловой Л.А. в х. Старая Станица, 
Каменского района, Ростовской области
</t>
  </si>
  <si>
    <t>Строительство участка ВЛ-0,4кВ для технологического присоединения домовладения Безродной Н.А. в х. Богданов, Каменского района, Ростовской области</t>
  </si>
  <si>
    <t>Строительство участка ВЛ-0,4 кВ для технологического присоединения строящегося жилого дома Мигулиной А.М. в с. Литвиновка, Белокалитвинского района, Ростовской области</t>
  </si>
  <si>
    <t>Строительство участка ВЛ-0,4 кВ для технологического присоединения индивидуального гаража Моновского А.В. в п. Сосны, Белокалитвинский района, Ростовской области</t>
  </si>
  <si>
    <t>Строительство участка ВЛ-0,4 кВ для технологического присоединения строящегося жилого дома Кошаташян А.А. в х. Юдин, Милютинского района, Ростовской области</t>
  </si>
  <si>
    <t>Строительство  участка ВЛ-0,22 кВ для технологического присоединения строящегося жилого дома Болдырева Г.М., в х. Старая Станица, Каменского района, Ростовской области</t>
  </si>
  <si>
    <t>Строительство участка ВЛ-0,4кВ для технологического присоединения «строящегося жилого дома» Ключниковой А.А. в х. Старая Станица, Каменского района, Ростовской области</t>
  </si>
  <si>
    <t>Строительство  участка ВЛ-0,4 кВ для технологического присоединения строящегося дома Абдурайимовой Е.В. в с.т "Колос", Каменского района, Ростовской области</t>
  </si>
  <si>
    <t>Строительство  участка ВЛ-0,4 кВ для технологического присоединения жилого дома Дерновой Е.В. по ул. Каруна, 8/82, г. Морозовска, Ростовской области</t>
  </si>
  <si>
    <t>Строительство  участка ВЛ-0,4 кВ для технологического присоединения строящейся базы отдыха в х. Абрамовка, Каменского района, Ростовской области</t>
  </si>
  <si>
    <t>Строительство участка ВЛ-0,4 кВ для технологического присоединения навеса для а/м ООО «Милютинская строительная организация» в ст. Милютинская, Милютинского района, Ростовской области</t>
  </si>
  <si>
    <t>Строительство участка ВЛ-0,22 кВ для технологического присоединения жилого дома Шестопаловой Г.П., в х. Малая Каменка Каменского района Ростовской области</t>
  </si>
  <si>
    <t>Строительство  участка ВЛ-0.4 кВ от РУ-0.4 кВ, КТП №13, ВЛ-10 кВ №1, ПС 35/10 кВ "Войковская" для подключения зерносклада заявителя ТНВ "Озиев и компания</t>
  </si>
  <si>
    <t>Строительство ВЛ-0,4 кВ от ВЛ-0,4 кВ №2 КТП №925 х.Слободской  Семикаракорского района Ростовской области</t>
  </si>
  <si>
    <t>Строительство ВЛ-0,4 кВ от КТП-10/0,4 кВ №29 для электроснабжения одноэтажного одноквартирного жилого дома Яицкого А.В. По ул. Строителей, №28-а в п. Веселый, Веселовского района , Ростовской области</t>
  </si>
  <si>
    <t>Строительство  участка ВЛ-0,4кВ от опоры №16а  ВЛ-0,4 кВ №3 КТП 1157/100 кВА по ВЛ-10 кВ №7 ПС  «Крутовская» для присоединения жилого дома Орловой Т.А.</t>
  </si>
  <si>
    <t>Строительство участка ВЛ-0,4 кВ от опоры №4 ВЛ-0,4 кВ №1 КТП 1622/100 кВА по ВЛ-10 кВ №7 ПС 35/10 кВ "Крутовская" для присоединения жилого дома Ширкина А.В. по адресу: Цимлянский р-н, ст. Хорошевская, ул. Набережная, д.16-а</t>
  </si>
  <si>
    <t>Строительство нового участка ВЛ-10 кВ с установкой КТП 10/0,4 кВ для энергоснабжения производственной базы (свинарник-откормочник на 1000 голов, свинарник-маточник на 300 поросят, комбинированное овощехранилище на 250 т., колбасный цех, кормоцех производства 28 т/сут, подсобное помещение для хранения кормов (ангар) ), по адресу: Российская Федерация, Ростовская область, Сальский район в кадастровом квартале 61:57:0010909:10, с условным центром в  г.Сальск, 900м северного направления 0+1500 м Новоегорлыкского шоссе, Заявитель ООО «Заречное-900"</t>
  </si>
  <si>
    <t>Строительство участка ВЛ-10кВ с установкой КТП 10/0,4кВ, ВЛ-0,4кВ по ВЛ-10кВ №15 ПС 110/35/10кВ «Пролетарская» для электроснабжения многоквартирного жилого дома, расположенного по пер. Чкалова, в г.Пролетарске, Ростовской области, заявитель ООО «Ремгазстрой»</t>
  </si>
  <si>
    <t>Строительство  отпаечной линии ВЛ-10 кВ с ТП-10/0,4 кВ для  электроснабжения скотного двора приблизительно  в 2,9 км на север от х. Мокрый Лог Октябрьского района Ростовской области</t>
  </si>
  <si>
    <t>Строительство отпаечной ВЛ-6кВ для электроснабжения ООО "Экострой-Дон", Ростовская область, г.Новошахтинск, ул.Харьковская, д.56</t>
  </si>
  <si>
    <t>Строительство ВЛ-10кВ с установкой ТП 10/0,4кВ до границ земельного участка для подключения хозяйственных построек 2000м на Ю-В от ст.Кочетовская (Рябцев А.М.)</t>
  </si>
  <si>
    <t>Строительство участка ВЛ-10кВ для подключения магазина заявителя Кондаковой И.Ф., с. Кулешовка, Азовский район,РО</t>
  </si>
  <si>
    <t>Строительство ВЛ-10кВ с установкой ТП 10/0,4кВ для подключения картинной галереи х. Пухляковский ул. Центральная 116 (Раздорский этнографический музей заповедник)</t>
  </si>
  <si>
    <t xml:space="preserve">Строительство отпаечной линии ВЛ-10 кВ с  ТП-10/0,4 кВ  для электроснабжения производственной базы (здания весовой) Ростовская область, Родионово-Несветайский район в 25 метрах от х. Новоегоровка по направлению на запад, с северо-западной стороны </t>
  </si>
  <si>
    <t>Строительство отпаечной линии ВЛ-10кВ с ТП-10/0,4 кВ для электроснабжения жилого дома по ул. Жемчужная 10, с. Несветай, Мясниковского района Ростовской области</t>
  </si>
  <si>
    <t>Строительство отпаечной линии ВЛ-10 кВ для электроснабжения домов малоэтажной жилой застройки в сл. Родионово-Несветайская ул. 30 лет Победы 18А Родионово-Несветайского района Ростовской области</t>
  </si>
  <si>
    <t xml:space="preserve">Строительство ВЛ 10 кВ для электроснабжения объектов для обеспечения подачи газа в газопровод "Южный поток", 346 км в Октябрьском районе Ростовской области </t>
  </si>
  <si>
    <t>Строительство ВЛ 10 кВ для электроснабжения  административно-офисног здания в п. Новосветловский , ул. Южная, Октябрьского района Ростовской области</t>
  </si>
  <si>
    <t>Строительство отпаечной ВЛ- 6 кВ для электроснабжения ООО "МАК-Лоджистик" в Красносулинский районе, в 1 км. по направлению на запад от х. Пушкин</t>
  </si>
  <si>
    <t>Строительство ВЛ-6кВ для электроснабжения линии наружного освещения транспортной развязки а/д "Южный обход г. Красный Сулин" а/д "Южный обход г. Красный Сулин" ИН 60 ОП РЗ 60К-175 г. Красный Сулин, Красносулинского района,РО</t>
  </si>
  <si>
    <t>Строительство ВЛ-10 кВ до границы земельного участка г.Шахты, ул. Петровского, 62-г(ООО "Экострой-Дон")</t>
  </si>
  <si>
    <t>Строительство ТП-6/0,4 кВ и ВЛ-6 кВ до границы земельного участка ст. Бессергеневская, ул. Шоссейная, д.1-в (ООО "СПК Юг")</t>
  </si>
  <si>
    <t>Строительство отпаечной ВЛ-10кВ, установка КТП-10/0,4кВ, строительство ВЛ-0,4кВ для технологического присоединения МБДОУ «ЦРР» - детский сад № 51 «Родничок» с. Кагальник Азовский район  Ростовской области</t>
  </si>
  <si>
    <t>Строительство нового участка ВЛ-10 кВ с установкой КТП 10/0,4 кВ для энергоснабжения здания мобильного мусоросортировочного комплекса по адресу:  Ростовская область, Сальский район, в кадастровом квартале 61:34:600012 с условным центром в п. Рыбасово, 700 м вправо от автодороги Сальск - Городовиковск,  заявитель ИП Аксенов С.П.</t>
  </si>
  <si>
    <t>Строительство участка ВЛ-10кВ для технологического присоединения ООО Агроцентр "Чирский" примерно в 3,6 км на северо-запад от х. Аржановский, Советского района,РО</t>
  </si>
  <si>
    <t>Строительство участка  ВЛ-10кВ для технологического присоединения  станции ТО грузовых автомобилей ИП Колодезный А.М. Азовский район, Ростовской области</t>
  </si>
  <si>
    <t>Строительство нового участка ВЛ-10 кВ для электроснабжения освещения транспортной развязки 36-390 км автомобильной дороги ст.  Егорлыкская г. Сальск, Ростовская область, Целинский район, п. Целина, заявитель Министерство транспорта РО</t>
  </si>
  <si>
    <t>Строительство  в центре нагрузок  КТП-10/0,4кВ от опоры № 62-66 по ВЛ-10 кВ № 319 ПС 35/10 кВ КГ-3 для создания технической возможности подключения жилого  дома заявителя Рахно Т.П. п. Мокрый Батай   Кагальницкого района  Ростовской области</t>
  </si>
  <si>
    <t xml:space="preserve">Строительство участка ВЛ-10 кВ от опоры №54 Вл-10 кВ №3 ПС 110/35/10 кВ "Дубенцовская для присоединения склада Рыжкина Е. В. </t>
  </si>
  <si>
    <t>Строительство ВЛ-10кВ с установкой ТП 10/0,4кВ для технологического присоединения здания молзавода Гаджиева Эмин Алекбер Оглы.,в х. Мартыновка,Тарасовского района,РО</t>
  </si>
  <si>
    <t>Строительство участка ВЛ-10кВ и ТП 10/0,4 для технологического присоединения здания магазина ИП Данилова В.Ю. в х. Красновка, Каменского района РО</t>
  </si>
  <si>
    <t>Строительство ВЛ-10кВ (протяженностью 0,400 км) от ВЛ-10кВ №904 опора №81 ПС СМ-9 до границы земельного участка заявителя КХ "Любовь" Семикарокорского района,РО</t>
  </si>
  <si>
    <t>Строительство отпаечной ВЛ-10кВ от ВЛ-10кВ №3 для электроснабжения помещения для охраны в п. Щепкинское, Аксайского РО</t>
  </si>
  <si>
    <t>Строительство ВЛ-6 кВ и ТП-6/0,4 кВ для электроснабжения автосалона Ульева А.В. в г.Шахты, с/т "Прогресс"</t>
  </si>
  <si>
    <t>Строительство участка ВЛ-10кВ с установкой КТП 10/0,4 кВ для электроснабжения комплекса склада-цеха сельскохозяйственного назначения по адресу: РО, г.Сальск,ул. Смирнова 51, заявитель ООО "Альтаир СМ"</t>
  </si>
  <si>
    <t>«Строительство ВЛ-0,4 кВ  от КТП-291 ВЛ 6 кВ № 305, замена трансформатора в КТП на 160 кВА, поле № 58  в Аксайском районе Ростовской области».</t>
  </si>
  <si>
    <t>Строительство ВЛ-10кВ ответвлением от ВЛ-10кВ №2 ПС 35/10 кВ Б. Салы для электроснабжения комплекса зданий для хранения и переработки сельскохозяйственной продукции по адресу: РО, Аксайский район,х. Нижнетемерницкий, ул. Гайдара,5</t>
  </si>
  <si>
    <t>«Строительство КТПН-10/0,4 кВ и ВЛ-10 кВ в п. Аглос,  Аксайского района, Ростовской области».</t>
  </si>
  <si>
    <t>Строительство ВЛ-6кВ, КТПН-6/0,4 кВ для энергоснабжения магазина Королевой Т.С. в х. Большой Лог, ул. Новоселов, 1 Аксайскоого района, Ростовской области</t>
  </si>
  <si>
    <t>Строительство ВЛ 10 кВ и КТПН-10/0,4 кВ  в пос. Янтарный  Аксайского района Ростовской области</t>
  </si>
  <si>
    <t>Строительство ВЛ-10 кВ от ВЛ-10 кВ №1107 ПС 35/10 кВ «А-11» для электроснабжения причальной стенки ООО «Лидер-Юг» в Азовском районе, Ростовской области</t>
  </si>
  <si>
    <t>"Строительство ТП-6/0,4кВ, 2-х КЛ-6кВ от ВЛ-6кВ №44 и №74 ПС 35/6кВ «Т-8» до новой ТП-6/0,4кВ. (Южный региональный центр МЧС России)».</t>
  </si>
  <si>
    <t>Строительство ВЛ-10 кВ от отпайки ВЛ-10 кВ №1 на ТП № 1-11 ПС Чалтырь до границ земельного участка заявителя (Черников Е.В.)</t>
  </si>
  <si>
    <t>Строительство ВЛ-10 кВ от ВЛ-10 кВ № 12-07 ПС 110/10 кВ АС-12 для энергоснабжения ООО "Азово-Донская девелоперская компания" в Щепкинском сельском поселении, Аксайского района</t>
  </si>
  <si>
    <t>Строительство ВЛ-6 кВ от ВЛ-6 кВ №804 ПС 35/6кВ АС-8 для электроснабжения 2-х 3-х этажных жилых домов ООО "ДМС" пл ул. Кипарисовая, д.8 в п. Российский, Аксайского района, Ростовской области</t>
  </si>
  <si>
    <t xml:space="preserve">Строительство ВЛ-10 кВ от ВЛ-10 кВ №1404 ПС 35/10 кВ АС-14 для электроснабжения ФГКУ «495 спасательный центр МЧС России»  </t>
  </si>
  <si>
    <t>Строительство ВЛ-10кВ от ВЛ-10кВ №111 ПС АС-1 для электроснабжения нежилого здания по адресу^ Ростовская область, Аксайский район, х. Ленина, участок к.н.61:02:0060101:3514</t>
  </si>
  <si>
    <t>Строительство ВЛ-10кВ от ВЛ-10кВ №414 ПС 220/110/10 кВ Р-4 для энергоснабжения "складского помещения" по адресу:РФ, РО, р-н Аксайский,х. Камышеваха,участок кад. Ном. 61:02:0600010:8238 (Богучарова)</t>
  </si>
  <si>
    <t>Строительство КЛ- 6кВ  от  вновь установленной линейной ячейки 6 кВ на ПС 35/6 кВ А-4 для подключения энергопринимающих устройств ООО «Уют» Азовский район Ростовская область</t>
  </si>
  <si>
    <t>Строительство участка ВЛ-10 кВ и КТП для технологического присоединения д/с «Колокольчик» в х. Трофименков, Морозовского района, Ростовской области</t>
  </si>
  <si>
    <t>Строительство ВЛ-10 кВ от ВЛ-10 кВ №5 ПС 110/10 кВ "Самбек" до границ земельного участка заявителя (ООО "ДонСтрой")</t>
  </si>
  <si>
    <t>Строительство ВЛ-10 кВ (протяженностью 0,300 км) от ВЛ-10 кВ №205 опора №3/9 ПС СМ-2 и установка КТП 160 кВА на границе земельного участа Заявителя Семикаракорского района Ростовской области</t>
  </si>
  <si>
    <t>Строительство ВЛ-10 кВ (протяженностью 0,200 км) от ВЛ-10 кВ №125 опора №14 ПС СМ-1 и установкой КТП 25 кВА на границе земельного участка заявителя Семикаракорского района Ростовской области</t>
  </si>
  <si>
    <t xml:space="preserve">Строительство ВЛ-10 кВ ответвлением от ВЛ-10 кВ ПС 110/35/10 кВ СМ-1 для электроснабжения здания конторы по адресу: РО, г. Семикаракорск, ул. Авилова, 5 </t>
  </si>
  <si>
    <t>Строительство отпаечной линии 10 кВ с ТП-10/0,4 кВ для электроснабжения полигона ТБО в сл. Родионово-Несветайской Родионово-Несветайского района</t>
  </si>
  <si>
    <t>Строительство ВЛ-10 кВ от опоры №66 по ВЛ-10 кВ №3 ПС 35/10 "Базковская" с установкой КТП</t>
  </si>
  <si>
    <t>Строительство ВЛ-10 кВ от опоры №48 линейное ответвление от опоры №26 по ВЛ-10 кВ №1 ПС 110/10 кВ "Промзона" с установкой КТП и строительством ВЛ-0,4 кВ</t>
  </si>
  <si>
    <t>Строительство ВЛ-10 кВ от опоры №14/39/141 по ВЛ-10 кВ №3 ПС 110/35/10 кВ "Казанская" с установкой КТП</t>
  </si>
  <si>
    <t>Строительство ВЛ 10 кВ для электроснабжения складов ООО "Грифон" х.Ленина (в границах поля № 8 с кадастровым № 61:02:060016-3082) Аксайского района Ростовской области</t>
  </si>
  <si>
    <t>Строительство ТП 10/0,4кВ -25кВА и ВЛ-10кВ от опоры №61  по ВЛ-10 кВ №307  ПС 35/10 кВ БГ-3 для энергоснабжения земельного участка сельскохозяйственного назначения Маслякова А.В. в Багаевском районе Ростовской области</t>
  </si>
  <si>
    <t>«Строительство  КТПН-10/0,4 кВ, ВЛ-0,4 кВ и ВЛ-10 кВ от ВЛ-10 кВ № 115 опора № 63 ПС 110/35/10 кВ СМ-1 для электроснабжения гаража Заявителя Тищенко Е. А. в г. Семикаракорске,  Ростовской области»</t>
  </si>
  <si>
    <t>Строительство ТП 10/0,4кВ -25кВА и ВЛ-10кВ от опоры №8/8  по ВЛ-10 кВ №263  ПС 110/35/10/6 кВ БГ-2 для энергоснабжения земельного участка  Поляничкина Ю.А .по адресу: ул. Берегова,  30 х. Арпачин Багаевского района Ростовской области</t>
  </si>
  <si>
    <t>Строительство Вл-10 кВ для электроснабжения ООО "ПитерГаз"</t>
  </si>
  <si>
    <t>Строительство участка ВЛ-10кВ от опоры №7/95 по ВЛ-10кВ №7 ПС 35/10 кВ "Рябичевская" с монтажом ТП-10/0,4 кВ для присоединения животноводческой фермы ИП Антоненко П.Н.</t>
  </si>
  <si>
    <t>Строительство  участка ВЛ-6кВ от опоры № 4/16 ВЛ-6 кВ №1 ПС «Потаповская» с монтажом ТП-6/0,4кВ для присоединения молочной фермы ООО «Лада»</t>
  </si>
  <si>
    <t>Строительство участка ВЛ-10 кВ от опоры №177 по ВЛ-10 кВ №7 ПС 110/10/6 кВ "Октябрьская" для присоединения стоянки ООО "Донсельхозводстрой"</t>
  </si>
  <si>
    <t xml:space="preserve">Строительство участка ВЛ-10 кВ от опоры №19 по ВЛ-10 кВ №1 ПС 35/10 кВ «Рябичевская» с монтажом ТП-10/0,4 кВ для присоединения 16-ти квартирного жилого дома ООО «АльтерСтрой» </t>
  </si>
  <si>
    <t>Строительство участка ВЛ-10 кВ от опоры №52 по ВЛ-10 кВ №22 ПС 110/35/10 кВ «КГУ» с монтажом ТП-10/0,4 кВ для присоединения сарая Сидикова А.Б</t>
  </si>
  <si>
    <t>Строительство ВЛ 10кВ от ВЛ 10кВ №3 ПС Чалтырь отпайки на ТП №1/53А в с. Крым ул. 11-я Линия 2б. (Андонян С.О.)</t>
  </si>
  <si>
    <t>Строительство отпайки ВЛ 10 кВ от ВЛ-10 кВ №1 ПС 110/35/10 кВ "Чалтырь" к ВЛ 10 кВ №2935 ПС 110/10 кВ "Р-29" (СНТ "Салют")</t>
  </si>
  <si>
    <t>Строительство КЛ-6 от ТП6/0,4кВ №80 до ТП-6/0,4кВ №49. Установка второго трансформатора в ТП-6/0,4кВ №49. Установка линейной ячейки 6кВ в РУ-6кВ ТП-6/0,4кВ №80.</t>
  </si>
  <si>
    <t>Строительство КЛ-6 кВ от ПС 35/6 кВ БТ-4 до ТП 6/0,4 кВ ООО "АкваИнвест-Проект" в г. Батайске</t>
  </si>
  <si>
    <t>Строительство 2 КЛ 10 кВ для электроснабжения системы аэропортового комплекса «Южный» и прилегающих населенных пунктов (водопроводные очистные сооружения с насосной станцией II подъема)</t>
  </si>
  <si>
    <t>Строительство РП 6 кВ на ПС 110/35/6 кВ Т-11</t>
  </si>
  <si>
    <t>Строительство ТП-6/0,4 кВ от опоры №2/36 ВЛ-6 кВ №1 ПС "НС-12" для присоединения свинарника Калашниковой И.В.</t>
  </si>
  <si>
    <t>Строительство КТП-10/0,4кВ по ВЛ-10кВ №8 ПС 110/35/10кВ «Сандатовская» для технологического присоединения здания телятника, в с. Сандата, Сальского района, Ростовской области, заявитель Мандрыкин А.Г.</t>
  </si>
  <si>
    <t>Строительство СТП 6/0,22кВ для электроснабжения жилого дома в ст.Кривянская, ул.Пугачева, Октябрьского района</t>
  </si>
  <si>
    <t>Строительство ВЛ-10 кВ от ВЛ-10 кВ ПС-110/10 кВ «АС-1» для электроснабжения ФГБОУ ВПО «Ростовский государственный строительный университет».</t>
  </si>
  <si>
    <t>Строительство отпаечной ВЛ 10 кВ №705  ПС 35/10 АС-7 для электроснабжения объектов ООО АДДК в х. Щепкин Аксайского района</t>
  </si>
  <si>
    <t xml:space="preserve">Строительство ВЛ 10 кВ от ВЛ 10 кВ № 3 ПС-35/10 кВ "ГСКБ". Строительство ТП-10/0,4 кВ. Строительство ВЛ 0,4 кВ от новой ТП-10/0,4 кВ в с.Новобессергеневка вдоль участков заявителей   </t>
  </si>
  <si>
    <t>Строительство ТП-6/0,4кВ. Строительство КЛ-6кВ в рассечку КЛ-6кВ №72 ТП-6/0,4кВ №15-ТП-6/0,4кВ №5 до нового ТП-6/0,4кВ (Левин И.И.).</t>
  </si>
  <si>
    <t>Строительство  КТП-10/0,4 кВ по ВЛ-10 кВ №3 ПС 35/10 кВ «Криворожская"</t>
  </si>
  <si>
    <t>Строительство ВЛ-0,4 кВ до границы земельного участка х.Яново_Грушевский, ул.Луговая, д. 1 (Беляева Т.Ф.)</t>
  </si>
  <si>
    <t>Строительство ВЛ-0,4 кВ до границы земельного участка ст. Кривянская ул. Советская, д.161 (Назарова Л.Ю.)</t>
  </si>
  <si>
    <t>Строительство  ответвления ВЛ-0,4 кВ для электроснабжения жилого дома в х. Каменный Брод пер. Набережный, 4А, Родионово – Несветайского района Ростовской области</t>
  </si>
  <si>
    <t xml:space="preserve"> Строительство ответвления  ВЛ-0,4 кВ  для электроснабжения фермы в сл.Большекрепинская, Родионово-Несветайского района Ростовской области (ИП КФХ Добринец)</t>
  </si>
  <si>
    <t>Строительство  ответвления ВЛ-0,4 кВ  для электроснабжения жилого дома в х.Каменный Брод, ул.Каменка, 7А, Родионово-Несветайского района Ростовской области</t>
  </si>
  <si>
    <t>Строительство отпайки ВЛ-0,4кВ от оп.8/7 ВЛ-0,4кВ №2 КТП №4 Усть-Донецкий р-н х. Апаринский ул. Токовая (Елжов И.П.)</t>
  </si>
  <si>
    <t>Строительство отпаечной линии ВЛ-6 кВ и ТП 6/0,4кВ для электроснабжения Автозаправочной станции №626, Ростовская область, Красносулинский район, х. Бобров, автомагистраль «Дон-2»,981 км</t>
  </si>
  <si>
    <t>Строительство  ВЛ-0,4 кВ  до границы земельного участка ст.Бессергеневская, ул.Аксайская, д.1-б (Иванов О.А.)</t>
  </si>
  <si>
    <t>Строительство ТП-10/0,4 кВ и ВЛ-0,4кВ для электроснабжения здания по СНТ «Комбайностроитель» участок №3-619,х. Октябрьский Родионово-Несветайского района Ростовской области</t>
  </si>
  <si>
    <t>Строительство ответвления ВЛ-0,4 кВ для электроснабжения жилого дома в сл. Родионово-Несветайская ул. Ворошилова, 21, Родионово-Несветайского района Ростовской области</t>
  </si>
  <si>
    <t>Строительство отпайки ВЛ-0,4кВ от оп.29 ВЛ-0,4кВ №1 КТП №7 Усть-Донецкий р-н х.Апаринский  ул. Комсомольская 46 Б (Заварзин В.Ф.)</t>
  </si>
  <si>
    <t>Строительство отпайки ВЛ-10кВ с установкой ТП 10/0,4кВ  возле границы земельного участка амбулатории х. Апаринский, ул. Социалистическая,  д.48Б (МБУЗ ЦРБ Усть-Донецкого района</t>
  </si>
  <si>
    <t>Строительство ВЛ-10кВ с установкой ТП 10/0,4кВ до границы земельного участка жилых домов в х. Глинки Родионово – Несветайский район Ростовской области</t>
  </si>
  <si>
    <t>Строительство отпайки ВЛ-0,4кВ от оп. 12 ВЛ-0,4кВ №3 от КТП №6 Усть-Донецкий р-н х. Апаринский ул. Буденного,5 (Афанасьев В.Н.)</t>
  </si>
  <si>
    <t>Строительство ВЛ-0,4 кВ до магазина  х.Пухляковский, ул.Студенческая д.7А (ИП Потатуев К.А.)</t>
  </si>
  <si>
    <t>Строительство ВЛ-0,4 кВ от РУ-0,4 кВ КТП №227 Усть-Донецкий район 2 км на С-В от ст. Раздорская (Киляхов В.С.)</t>
  </si>
  <si>
    <t>Строительство ВЛ-6 кВ до границы земельного участка автозаправочного комплекса в х. Красный Кут (Тёпина Ю.В.)</t>
  </si>
  <si>
    <t>Строительство  ВЛ-0,4 кВ  до границы земельного участка х.Маркин, ул.Полевая, д.8 (Санин В.В.)</t>
  </si>
  <si>
    <t>Строительство  ВЛ-0,4 кВ  до границы земельного участка х.Киреевка ул.Буденного, д.44 (Гайдук В.И.)</t>
  </si>
  <si>
    <t>Строительство  ВЛ-0,4 кВ до границы земельного участка п.Новосветловский,  ул.Южная, д.25 (Кучеренко В.А.)</t>
  </si>
  <si>
    <t>Строительство отпаечной ВЛ-0,4 кВ для электроснабжения охотничьего домика в х. Греково-Балка Родионово-Несветайского района Ростовской области</t>
  </si>
  <si>
    <t>Строительство  ответвления ВЛ-0,4 кВ  для электроснабжения жилого дома  в с. Генеральское ул. Тузловая 1Б Родионово-Несветайского  района Ростовской области</t>
  </si>
  <si>
    <t>Строительство  ответвления ВЛ-0,4 кВ  для электроснабжения жилого дома  в с. Генеральское  ул. Советская 83А Родионово-Несветайского  района Ростовской области</t>
  </si>
  <si>
    <t>Строительство отпайки ВЛ-0,4 кВ до здания мастерских х.Апаринский , ул.Механизаторов д.2(Беспалов С.В.</t>
  </si>
  <si>
    <t>Строительство отпайки ВЛ-0,4кВ до гаража х.Апаринский, ул.Механизаторов д.2 (Острянский О.А.)</t>
  </si>
  <si>
    <t>Строительство отпаечной ВЛ-6кВ и ТП-6/0,4кВ для электроснабжения "Государственного бюджетного учреждения Ростовской области "Дирекция особо охраняемых природных территорий областного значения", земельный участок "Горненский, Ростовская область, Красносулинский район, Шахтинское лесничество, Красносулинское участковое лесничество квартал 1 выдел 3-10, квартал 2 выдел 1-6, квартал 3 выдел 1,2,3,4,6"</t>
  </si>
  <si>
    <t>Строительство отпайки ВЛ-0,4 кВ до границы земельного участка х.Мостовой, ул.Горького д.6 Усть-Донецкого района (Погосян К.А.)</t>
  </si>
  <si>
    <t>Строительство ВЛ-0,4 кВ до границы земельного участка склада с/х продукции в  ст. Заплавская, ул. Клубная, д. 1-в (Благодарев В.В.)</t>
  </si>
  <si>
    <t>Строительство ВЛ-10кВ с установкой ТП 10/0,4кВ до границы земельного участка объекта животноводства Ростовской обл., р-н Октябрьский, Мокрологское сельское поселение. (ИП глава КФХ Ершов А.Ю.)</t>
  </si>
  <si>
    <t>Строительство ответвления  ВЛ-0,4 кВ  для электроснабжения здания свинарника в с.Греково-УльяновкаРодионово-Несветайского района Ростовской области</t>
  </si>
  <si>
    <t>Строительство  ответвления ВЛ-0,4 кВ  для электроснабжения жилого дома  в сл. Родионово-Несветайская ул. Сливовая 17  Родионово-Несветайского  района Ростовской области</t>
  </si>
  <si>
    <t>Строительство  отпаечной ВЛ 6 кВ и ТП 6/10-0,4 кВ для электроснабжения придорожного сервиса «ИП Исаева Ильяс Рамзановича» , Ростовская область, Красносулинский район, в 1,0 км по направлению на юго – запад от х. Калиновка</t>
  </si>
  <si>
    <t>Строительство отпайки ВЛ-0,4 кВ до гаража  х.Апаринский, ул.Механизаторов д.2 (Кулиничев И.В., Госаян Х.А.</t>
  </si>
  <si>
    <t>Строительство ВЛ-0,4 кВ от КТП № 424 до земельного участка 50 м на Ю-В от ст. Верхнекундрюченской ( Калинин В.Е.)</t>
  </si>
  <si>
    <t>Строительство отпайки ВЛ-10кВ от опоры №157 отпайки за Р-4 по ВЛ-10кВ Каныгин Ш-37 с установкой ТП 10/0,4кВ и строительством ВЛ-0,4кВ в Усть-Донецком районе, местечко «Сонькина коса» (Трандофилов О.К.)</t>
  </si>
  <si>
    <t>Строительство отпайки ВЛИ-0,4 кВ от ВЛИ-0,4 кв КТП № 48 до земельного участка ул. Дачная, № 149 х. Апаринский (Рябоволов Г.Ф.)</t>
  </si>
  <si>
    <t>Строительство отпайки ВЛИ-0,4 кВ от ВЛ-0,4кВ КТП №197 до зем. участка ул. Коммунистическая 25а х. Апаринский (Цыкун Е.К.</t>
  </si>
  <si>
    <t>Строительство  ВЛИ-0,4 кВ  до границы земельного участка жилого дома в сл.Родионово-Несветайская, ул.Панфиловцев 18 (Пугачева Н.Н.)</t>
  </si>
  <si>
    <t>Строительство ВЛ-0,4 кВ до границы земельного участка  двух жилых домов в х. Киреевка, ул. Набережная (Григорьев Е.А., Григорьев Н.И.)</t>
  </si>
  <si>
    <t>Строительство ВЛ-,4 кВ до границы земельного участка жилого дома в х. Керчик - Савров , ул Колхозная , д. 25 ( Тихонова О.Л.)</t>
  </si>
  <si>
    <t>Строительство ВЛ-0,4 кВ до границы земельного участка жилого дома в х. Коммуна, ул. Клубная, д.9 ( Шармазаньянц Е.Н.)</t>
  </si>
  <si>
    <t>Строительство отпайки ВЛИ-0,4 кВ от ВЛ -0,4 кВ КТП № 10 до земельного участка ул. Механизаторов 4Б, х. Апаринский  (Пинчуков С.М.)</t>
  </si>
  <si>
    <t>Строительство ВЛ-0,4 кВ до границы земельного участка жилых домов в  х. Калинин, пер. Матвеевский, пер. Багаевский</t>
  </si>
  <si>
    <t>Строительство ВЛИ-0,4 кВ   до границы земельного участка жилых домов в п. Красногорняцкий, ул. Петренко, ул. Маграждановой</t>
  </si>
  <si>
    <t>Строительство ответвления ВЛ-0,4кВ для электроснабжения жилого дома в х. Веселый ул. Новая 2Б Родионово-Несветайского района Ростовской области</t>
  </si>
  <si>
    <t>Строительство ВЛ-10 кВ  с установкой ТП 10/0,4 кВ и ВЛИ 0,4 кВ до границы земельного участка жилых домов в п. Красногорняцкий , ул. Кудаченко, ул. Маграждановой</t>
  </si>
  <si>
    <t>Строительство ВЛ-10 кВ с установкой ТП 10/0,4 кВ и ВЛИ-0,4 кВ до границы  земельного участка многоквартирного дома в п. Красногорняцком, ул. Борзик, д. 43-в (ООО "Стройгарант")</t>
  </si>
  <si>
    <t>Строительство участка ВЛИ-0,4кВ от опоры №1/2 ВЛ-0,4кВ №2 КТП 6487/250кВА по ВЛ-10кВ №12 ПС 110/35/10кВ Комаровская для присоединения складских объектов Таштанова Х.М.</t>
  </si>
  <si>
    <t>Строительство участка ВЛИ-0,4 кВ от опоры №3 ВЛ-0,4 кВ №2   КТП 2676/100 кВА по ВЛ-10 кВ №8 ПС 110/10 кВ «Василевская»  для присоединения жилого дома Огурцова Н.Ю.</t>
  </si>
  <si>
    <t>Строительство участка ВЛИ-0,4 кВ от опоры №1/3 ВЛ-0,4 кВ №1   КТП 8157/160 кВА по ВЛ-10 кВ №1 ПС 35/10//6 кВ «Донская»     для присоединения водонапорной башни МПЖКХ «Содружество"</t>
  </si>
  <si>
    <t>Строительство участка ВЛИ-0,4 кВ от опоры №7 ВЛ-0,4 кВ №1 КТП-8471/400 кВА и строительство ответвления от вновь установленной опоры на ВЛ-0,4 кВ №1 КТП-8471/400 кВА по ВЛ-6 кВ №14 ПС 35/6 кВ «Романовская» для присоединения жилого дома Бияновой А.Е.</t>
  </si>
  <si>
    <t>Строительство участка ВЛИ-0,4 кВ от опоры №2/7 ВЛ-0,4 кВ №2 КТП-8480/400 кВА по ВЛ-6 кВ №14 ПС 35/6 кВ «Романовская» для присоединения жилого дома Москового А.А.</t>
  </si>
  <si>
    <t>Строительство участка ВЛИ-0,4 кВ от опоры №2/4 ВЛ-0,4 кВ №2 КТП-8524/400 кВА и строительство ответвления от вновь установленной опоры на ВЛ-0,4 кВ №2 КТП-8524/400 кВА по ВЛ-10 кВ №12 ПС 110/10 кВ «ВПТФ» для присоединения жилого дома Бойко Г.В.</t>
  </si>
  <si>
    <t>Строительство участка ВЛИ-0,4 кВ от опоры №24 ВЛ-0,4 кВ №1 КТП-8444/160 кВА по ВЛ-6 кВ №2 ПС 35/6 кВ «НС-15» для присоединения квартиры Лапиной Н.А.</t>
  </si>
  <si>
    <t>Строительство участка ВЛИ-0,4 кВ от опоры №3/11 ВЛ-0,4 кВ №3 КТП-8470/250 кВА и строительство ответвления от вновь установленной опоры на ВЛ-0,4 кВ №3 КТП-8470/250 кВА по ВЛ-6 кВ №14 ПС 35/6 кВ "Романовская" для присоединения жилого дома Хассан И.А.</t>
  </si>
  <si>
    <t>Строительство ответвления от опоры №1/13 ВЛ-0,4кВ №1 КТП-8113/250кВА по ВЛ-10кВ №5 ПС 35/10/6кВ "Виноградная" для присоединения магазина Хачатрян Л.В.</t>
  </si>
  <si>
    <t>Строительство ответвления от опоры №11 ВЛ-0,4кВ №1 КТП-8097/400кВА по ВЛ-10кВ №9 ПС 35/10/6кВ "Донская" для присоединения магазина Джавахова И.Ф.</t>
  </si>
  <si>
    <t>Строительство ответвления от опоры №4/4 ВЛ-0,4кВ №1 КТП-8522/160 кВА по ВЛ-10 кВ №12 ПС 110/10 кВ "ВПТФ" для присоединения жилого дома Штановой А.А.</t>
  </si>
  <si>
    <t>Строительство ответвления от опоры №4 ВЛ-0,4 кВ №1 КТП-8148/100 кВА по ВЛ-10 кВ №5 ПС 110/35/10 "Большовская" для присоединения жилого дома Пламадялэ В.К.</t>
  </si>
  <si>
    <t>Строительство ответвления от опоры №2/1 ВЛ-0,4 кВ №3 КТП-8168/250 кВА по ВЛ-10 кВ №5 ПС 35/10 "Виноградная" для присоединения жилого дома Ромасюковой Т.В.</t>
  </si>
  <si>
    <t>Строительство ответвления от опоры №1/3 ВЛ-0,4 кВ №2 КТП-8594/100 кВА по ВЛ-6 кВ №5 ПС 35/6 кВ "Романовская" для присоединения жилого дома Милова М.А.</t>
  </si>
  <si>
    <t>Строительство ответвления от опоры №6/1 ВЛ-0,4 кВ №3 КТП-6484/315 кВА по ВЛ-10 кВ №1 ПС 35/10 кВ «Рассвет» для присоединения столярной мастерской Слюсарева М.Н</t>
  </si>
  <si>
    <t>Строительство ответвления от опоры №26 ВЛ-0,4 кВ №4 КТП-6525/160 кВА по ВЛ-10 кВ №12 ПС 110/35/10 кВ «Комаровская» для присоединения вагончика Махмудова Н.Б</t>
  </si>
  <si>
    <t>Строительство ответвления от опоры №4 ВЛ-0,4 кВ №1 КТП-6041/160 кВА по ВЛ-6 кВ №2 ПС 110/6 кВ "НС-1" для присоединения жилого дома Лысюк С.В.</t>
  </si>
  <si>
    <t>Строительство ответвления от опоры №21-а ВЛ-0,4 кВ №1 КТП-6567/100 кВА по ВЛ-10 кВ №6 ПС 35/10 кВ «Рассвет» для присоединения магазина №89 Большовского потребительского общества</t>
  </si>
  <si>
    <t>Строительство ответвления от опоры №19 ВЛ-0,4 кВ №2 КТП-6487/160 кВА по ВЛ-10 кВ №12 ПС 110/35/10 кВ «Комаровская» для присоединения жилого дома Кулак И.Н</t>
  </si>
  <si>
    <t>Строительство участка ВЛИ-0,4 кВ от опоры №1/9 ВЛИ-0,4 кВ №1 КТП-6078/100 кВА и строительство ответвления от вновь установленной опоры на ВЛИ-0,4 кВ №1 КТП-6078/100 кВА по ВЛ-6 кВ №1 ПС 110/6 кВ «Северный Портал» для присоединения жилого дома Расуловой Т.М.</t>
  </si>
  <si>
    <t>Строительство участка ВЛИ-0,4 кВ от опоры №23 ВЛ-0,4 кВ №1  КТП 1602/160 кВА по ВЛ-10 кВ №1 ПС 35/10 кВ «Антоновская»   для присоединения жилого дома Чупалаева С.А</t>
  </si>
  <si>
    <t>Строительство ответвления от опоры №1/9 ВЛ-0,4 кВ №1 КТП-1329/160 кВА по ВЛ-10 кВ №5 ПС 110/35/10 кВ "Цимлянская" для присоединения полевого стана Кучкиной Н.К</t>
  </si>
  <si>
    <t>Строительство ответвления от опоры №2/1 ВЛ-0,4 кВ №2 КТП-1396/160 кВА по ВЛ-10 кВ №2 ПС 35/10 кВ «ЖБИ» для присоединения жилого дома Киреевой Ю.А.</t>
  </si>
  <si>
    <t>Строительство участка ВЛИ-0,4кВ от опоры №1/1 ВЛ-0,4кВ №2 КТП-8522/160кВА по ВЛ-10кВ №12 ПС 110/10кВ "ВПТФ" для присоединения квартиры Бойкова В.Н.</t>
  </si>
  <si>
    <t>Строительство участка ВЛИ-0,4 кВ от опоры №4/6 ВЛ-0,4 кВ №2 КТП-8453/250 кВА и строительство ответвления 0,4 кВ от вновь установленной опоры на ВЛ-0,4 кВ №2 КТП-8453/250 кВА по ВЛ-6 кВ №1 ПС 35/6 кВ «Романовская» для присоединения жилого дома Шахова Н.В</t>
  </si>
  <si>
    <t>Строительство ответвления от опоры №1/9 ВЛ-0,4кВ №1 КТП-8036/400кВА по ВЛ-10кВ №11 ПС 35/10кВ «Рябичевская» для присоединения жилого дома Кострюкова В. И</t>
  </si>
  <si>
    <t>Строительство ответвления от опоры №1 ВЛ-0,4кВ №1 КТП-8142/400кВА по ВЛ-10кВ №5 ПС 110/35/10кВ "Большовская" для присоединения жилого дома Аведикова И.П.</t>
  </si>
  <si>
    <t>Строительство ответвления от опоры №1/3 ВЛ-0,4кВ №2 КТП-8452/250кВА по ВЛ-6кВ №1 ПС 35/6кВ "Романовская" для присоединения жилого дома Пшенициной Н.Б.</t>
  </si>
  <si>
    <t>Строительство ответвления от опоры №1/26 ВЛ-0,4кВ №2 КТП-8461/400кВА по ВЛ-6кВ №11 ПС 35/6кВ "Шлюзовая" для присоединения жилого дома Норец А.Л.</t>
  </si>
  <si>
    <t xml:space="preserve">Строительство ответвления от опоры №9 ВЛ-0,4кВ №2 КТП-8007/630кВА по ВЛ-10кВ №7 ПС 35/10кВ «Рябичевская» для присоединения магазина ИП Иванисова С.Д.
</t>
  </si>
  <si>
    <t>Строительство участка ВЛИ-0,4 кВ от опоры №5 ВЛ-0,4 кВ №1 КТП-8488/400 кВА и строительство ответвления от вновь установленной опоры на ВЛ-0,4 кВ №1 КТП - 8488/400 кВА по ВЛ-6 кВ№5 ПС 35/6 кВ "Романовская" для присоединения ветлаборатории ГБУ РО " Ростовская областная станция по борьбе с болезнями животных с противоэпизоотическим отрядом</t>
  </si>
  <si>
    <t>Строительство участка ВЛИ-0,4 кВ от опоры №1/11 ВЛ-0,4 кВ №3 КТП-8494/100 кВА и строительство ответвления от вновь установленной опоры на ВЛ-0,4 кВ №3 КТП-8494/100 кВА по ВЛ-6 кВ №14 ПС 35/6 кВ "Романовская"  для присоединения жилого дома Кравченя А.С.</t>
  </si>
  <si>
    <t>Строительство участка ВЛИ-0,4 кВ от опоры №20 ВЛ-0,4 кВ №2 КТП-8397/100 кВА и строительство ответвления от вновь установленной опоры на ВЛ-0,4 кВ №2 КТП-8397/100 кВА по ВЛ-6 кВ №11 ПС 35/6 кВ «Шлюзовая» для присоединения жилого дома Горященко А.В.</t>
  </si>
  <si>
    <t>Строительство участка ВЛИ-0,4 кВ от опоры №1/9 ВЛ-0,4 кВ №3 КТП-8456/100 кВА и строительство ответвления от вновь установленной опоры на ВЛ-0,4 кВ №3 КТП-8456/100 кВА по ВЛ-6 кВ №14 ПС 35/6 кВ "Романовская" для присоединения объекта незавершенного строительства Самсанидзе С.Б.</t>
  </si>
  <si>
    <t>Строительство участка ВЛИ-0,4 кВ от опоры №3/11 ВЛ-0,4 кВ №2 КТП-8453/250 кВА и строительство ответвления от вновь установленной опоры на ВЛ-0,4 кВ №2 КТП-8453/250 кВА по ВЛ-6 кВ №1 ПС 35/6 кВ "Романовская" для присоединения жилого дома Лазаревой Т.Н.</t>
  </si>
  <si>
    <t>Строительство ответвления от опоры №4/3 ВЛ-0,4кВ №2 КТП-6078/100кВА по ВЛ-6кВ ПС 110/6кВ "Северный Портал" для присоединения магазина Бут С.Д.</t>
  </si>
  <si>
    <t>Строительство ответвления от опоры №5/1 ВЛ-0,4кВ №1 КТП-6530/250кВА по ВЛ-10кВ №12 ПС 110/35/10кВ "Комаровская" для присоединения жилого дома Игришина И.В.</t>
  </si>
  <si>
    <t>Строительство ответвления от опоры №10 ВЛ-0,4 кВ №4 КТП-6568/250 кВА ВЛ-10 кВ №6 ПС 35/10 кВ "Рассвет" для присоединения магазина Пашалиева А.А.</t>
  </si>
  <si>
    <t>Строительство участка ВЛИ-0,4 кВ от опоры№5 ВЛ-0,4 кВ №1 КТП-6605/250 кВА и строительство ответвления от вновь установленной опоры на ВЛ-0,4 кВ №1 КТП-6605/250 кВА по ВЛ-6 кВ №6 ПС 110/35/6 кВ "Обливная" для присоединения квартиры Байрамова В.В.</t>
  </si>
  <si>
    <t>Строительство участка ВЛИ-0,4кВ от опоры №14 ВЛ-0,4кВ №1 КТП-6517/160кВА и строительство ответвления от вновь установленной опоры на ВЛ-0,4кВ №1 КТП-6517/160кВА по ВЛ-10кВ №12 ПС 110/35/10кВ "Комаровская" для присоединения жилого дома Ахмедовой Х.Б.</t>
  </si>
  <si>
    <t>Строительство участка ВЛИ-0,4кВ от опоры №5 ВЛ-0,4кВ №1 КТП-6616/63кВА и строительство ответвления от вновь установленной опоры на ВЛ-0,4кВ №1 КТП-6616/63кВА по ВЛ-6кВ №10 ПС 110/35/6кВ "Обливная" для присоединения здания Давудилова З.Д.</t>
  </si>
  <si>
    <t>Строительство участка ВЛИ-0,4 кВ от опоры №4 ВЛ-0,4 кВ №2 КТП-1629/63 кВА и строительство ответвления от вновь установленной опоры на ВЛ-0,4 кВ №2 КТП-1629/63 кВА по ВЛ-10 кВ №17 ПС 110/35/10 кВ «Цимлянская» для присоединения Храма Казанской иконы Божией Матери</t>
  </si>
  <si>
    <t>Строительство участка ВЛИ-0,4 кВ от опоры №38 ВЛ-0,4 кВ №2 КТП-1395/400 кВА и строительство ответвления от вновь установленной опоры на ВЛ-0,4 кВ №2 КТП-1395/400кВА по ВЛ-10 кВ №2 ПС 35/10 кВ «ЖБИ» для присоединения жилого дома Афониной Л.П-А.</t>
  </si>
  <si>
    <t>Строительство участка ВЛИ-0,4 кВ от вновь установленной опоры построенной ВЛИ-0,4 кВ от опоры №38 ВЛ-0,4 кВ №2 КТП-1395/400 кВА по ВЛ-10 кВ №4 ПС 35/10 кВ «ЖБИ» для присоединения жилого дома Ухалиной И.А</t>
  </si>
  <si>
    <t>Строительство участка ВЛИ-0,4 кВ от  вновь смонтированной   ВЛИ-0,4 кВ от вновь смонтированной ТП-10/0,4 кВ по ВЛ-10 кВ №5  ПС 35/10 кВ «Лозновская» для присоединения жилого дома Крот П.Н</t>
  </si>
  <si>
    <t>Строительство участка ВЛИ-0,4 кВ от опоры №2/6 ВЛ-0,4 кВ №3 КТП-8494/100 кВА и строительство ответвления 0,4 кВ от вновь установленной опоры на ВЛ-0,4 кВ №3 КТП-8494/100 кВА по ВЛ-6 кВ №14 ПС 35/6 кВ «Романовская» для присоединения жилого дома Ерышева Д.В</t>
  </si>
  <si>
    <t>Строительство участка ВЛИ-0,4 кВ от опоры №3/19 ВЛ-0,4 кВ №1 КТП-8379/160 кВА по ВЛ-6 кВ №2 ПС 35/6 кВ «Потаповская»  для присоединения жилого дома Малышенко А.Ю.</t>
  </si>
  <si>
    <t>Строительство участка ВЛИ-0,4 кВ от опоры №10 ВЛ-0,4 кВ №1 КТП-8404/100 кВА по ВЛ-6 кВ №11 ПС 35/6 кВ «Шлюзовая»  для присоединения магазина Сельковой Ю.В.</t>
  </si>
  <si>
    <t>Строительство ответвления от опоры  №1/22 ВЛ-0,4 кВ №2 КТП-8011/250 кВА по ВЛ-10 кВ №7 ПС 35/10 кВ «Рябичевская» для присоединения жилого дома Кац С.С.</t>
  </si>
  <si>
    <t>Строительство участка ВЛИ-0,4 кВ от опоры №34 ВЛ-0,4 кВ №2 КТП-8144/160 кВА по ВЛ-10 кВ №5 ПС 110/35/10 кВ «Большовская»  для присоединения жилого дома Поваляевой Л.В.</t>
  </si>
  <si>
    <t>Строительство участка ВЛИ-0,23 кВ от опоры №1/1 ВЛ-0,4 кВ №1 КТП 6071/100 кВА по ВЛ-10 кВ №12 ПС 110/35/10 кВ «Мартыновская» для присоединения квартир Дусариева К.Ж., Дусариевой С.Г.</t>
  </si>
  <si>
    <t>Строительство участка ВЛИ-0,4 кВ от опоры №13 ВЛ-0,4 кВ № 3 КТП-6448/160 кВА и строительство ответвления от вновь установленной опоры на ВЛ-0,4 кВ №3 КТП-6448/160 кВА по ВЛ-10 кВ №3 ПС 110/35/10 кВ "Комаровская" для присоединения жилого дома Таштанова О.В.</t>
  </si>
  <si>
    <t>Строительство участка ВЛИ-0,4 кВ от опоры №1/8 ВЛ-0,4 кВ №1 КТП-1466/63 кВА и строительство ответвления от вновь установленной опоры на ВЛ-0,4 кВ №1 КТП-1466/63 кВА по ВЛ-10 кВ №11 ПС 35/10 кВ «Камышевская» для присоединения жилого дома Фетисова Ю.И.</t>
  </si>
  <si>
    <t>Строительство ответвления от опоры №17 ВЛ-0,4 кВ №1 КТП-1465/100 кВА по ВЛ-10 кВ №11 ПС 35/10 кВ "Камышевская" для присоединения жилого дома Приходько Г.П.</t>
  </si>
  <si>
    <t>Строительство ответвления от опоры №17 ВЛ-0,4 кВ №3 КТП 1505/160 кВА по ВЛ-10 кВ №5 ПС 35/10 кВ "Лозновская" для присоединения жилого дома Андреева С.А.</t>
  </si>
  <si>
    <t>Строительство участка ВЛИ-0,4 кВ от опоры №12 ВЛ-0,4 кВ №1 КТП-1508/160 кВА и строительство ответвления 0,4 кВ от вновь установленной опоры на ВЛ-0,4 кВ №1 КТП-1508/160 кВА по ВЛ-10 кВ №5 ПС 35/10 кВ «Лозновская»  для присоединения жилого дома Путанашенко А.А.</t>
  </si>
  <si>
    <t>Строительство участка ВЛИ-0,4 кВ от опоры №2 ВЛ-0,4 кВ №1 КТП-1325/400 кВА и строительство ответвления от вновь установленной опоры на ВЛ-0,4 кВ №1 КТП-1325/400 кВА по ВЛ-10 кВ №5 ПС 110/35/10 кВ "Цимлянская" для присоединения вахтового домика Мельникова Н.С.</t>
  </si>
  <si>
    <t>Строительство участка ВЛИ-0,4 кВ от опоры №1/18 ВЛ-0,4 кВ №2 КТП-8168/250 кВА и строительство ответвления 0,4 кВ от вновь установленной опоры на ВЛ-0,4 кВ №2 КТП-8168/250 кВА по ВЛ-10 кВ №5 ПС 35/10 кВ «Виноградная» для присоединения теплицы Пак С.А.</t>
  </si>
  <si>
    <t>Строительство участка ВЛИ-0,4 кВ от опоры №1/1 ВЛ-0,4 кВ №1 КТП-8471/400 кВА и строительство ответвления 0,4 кВ от вновь установленной опоры на строящемся участке ВЛИ-0,4 кВ от ВЛ-0,4 кВ №1 КТП-8471/400 кВА по ВЛ-6 кВ №14 ПС 35/6 кВ «Романовская» для присоединения жилого дома Басацкого А.В</t>
  </si>
  <si>
    <t>Строительство участка ВЛИ-0,4кВ от опоры №1/3 ВЛ-0,4кВ №4 КТП-8470/250кВА по ВЛ-6кВ №14 ПС 35/6кВ "Романовская" для присоединения жилого дома Шалаевских Т.И.</t>
  </si>
  <si>
    <t>Строительство ответвления от опоры №1/17 ВЛ-0,4кВ №1 КТП-8390/160кВА по ВЛ-6кВ №6 ПС 35/6кВ "Потаповская" для присоединения жилого дома Кострюковой З.П.</t>
  </si>
  <si>
    <t>Строительство участка ВЛИ-0,4 кВ от опоры №19 ВЛ-0,4 кВ №1 КТП-8533/400 кВА по ВЛ-6 кВ №5 ПС 35/6 кВ «НС-13» для присоединения жилого дома Ярового А.А.</t>
  </si>
  <si>
    <t>Строительство участка ВЛИ-0,4 кВ от опоры №7 ВЛ-0,4 кВ №2 КТП-8074/100 кВА по ВЛ-10 кВ №3 ПС 110/35/10 кВ «Дубенцовская»  для присоединения детского садика МБОУ Пирожковская ООШ</t>
  </si>
  <si>
    <t>Строительство участка ВЛИ-0,4 кВ от опоры №1/9 ВЛ-0,4 кВ №3 КТП-8494/100 кВА по ВЛ-6 кВ №14 ПС 35/6 кВ «Романовская»  для присоединения жилого дома Гриднева А.Ю.</t>
  </si>
  <si>
    <t>Строительство участка ВЛИ-0,4 кВ от опоры вновь построенной  ВЛИ-0,4 кВ (по договору ТП №61-1-16-00290637 от 30.11.2016г) от вновь смонтированной ТП-10/0,4 кВ по ВЛ-10 кВ №7 ПС 110/35/10 кВ «Комаровская» (по договору ТП №№61-1-16-00284485 от 14.10.2016 г) и строительство ответвления 0,4 кВ от вновь установленной опоры на вновь построенном участке ВЛИ-0,4 кВ для присоединения жилого дома Азалханова Т.К</t>
  </si>
  <si>
    <t>Строительство участка ВЛИ-0,4 кВ от опоры №20 ВЛ-0,4 кВ №2 КТП-6423/250 кВА и строительство ответвления от вновь установленной опоры на ВЛ-0,4 кВ №2 КТП-6423/250 кВА по ВЛ-10 кВ №12 ПС 110/35/10 кВ "Комаровская" для присоединения сарая Мамедовой Н.И.</t>
  </si>
  <si>
    <t>Строительство участка ВЛИ-0,4 кВ от опоры №1/2 ВЛ-0,4 кВ №2 КТП-6416/100 кВА и строительство ответвления от вновь установленной опоры на ВЛ-0,4 кВ №2 КТП-6416/100 кВА по ВЛ-10 кВ №5 ПС 110/35/10 кВ «Комаровская» для присоединения квартиры Каргина А.И.</t>
  </si>
  <si>
    <t>Строительство участка ВЛИ-0,4 кВ от опоры вновь построенной   ВЛИ-0,4 кВ и строительство ответвления от вновь установленной опоры на вновь построенном участке ВЛИ-0,4 кВ от вновь смонтированной ТП-10/0,4 кВ по ВЛ-10 кВ №7 ПС 110/35/10 кВ «Комаровская» для присоединения жилого дома Шапазовой Р.Д</t>
  </si>
  <si>
    <t>Строительство участка ВЛИ-0,4 кВ от опоры №4 ВЛ-0,4 кВ №1 КТП-6472/160 кВА и строительство ответвлений 0,22 кВ от вновь установленных опор на строящемся участке ВЛИ-0,4 кВ от ВЛ-0,4 кВ №1 КТП-6472/160 кВА по ВЛ-10 кВ №2 ПС 35/10 кВ «Рассвет» для присоединения жилых домов Джавриева А.М. и Фоминых А.Л.</t>
  </si>
  <si>
    <t>Строительство участка ВЛИ-0,4 кВ от опоры №1/3 ВЛ-0,4 кВ №1 КТП-6486/100 кВА по ВЛ-10 кВ №3 ПС 110/35/10 кВ «Комаровская»  для присоединения магазина Чумакова В.А. (Алиева Ф)</t>
  </si>
  <si>
    <t>Строительство участка ВЛИ-0,4 кВ от опоры №9/3 ВЛ-0,4 кВ №1 КТП-3395/160 кВА и строительство ответвления от вновь установленной опоры на ВЛ-0,4 кВ №1 КТП-3395/160 кВА по ВЛ-10 кВ №14 ПС 110/10 кВ «Жуковская» для присоединения жилого дома Рукавицына С.В.</t>
  </si>
  <si>
    <t>Строительство участка ВЛИ-0,4 кВ от опоры №13 ВЛ-0,4 кВ №2 от КТП-8062/100 кВА по ВЛ-10 кВ №4 ПС 110/35/10 кВ «Дубенцовская»  для присоединения квартиры Дубенцовой Л.В.»</t>
  </si>
  <si>
    <t>Строительство участка ВЛИ-0,4 кВ от опоры вновь построенной ВЛИ-0,4 кВ от КТП-8168/250 кВА по ВЛ-10 кВ №5 ПС 35/10 кВ «Виноградная» (по договорам ТП 20.04.2017 361-1-17-00304221 и 361-1-17-00304247 от 20.04.2017г) для присоединения теплицы Югай К.А.</t>
  </si>
  <si>
    <t>Строительство участка ВЛ-0,4кВ от опоры №8 ВЛ-0,4кВ №1 КТП-8589/100кВА по ВЛ-6кВ №14 ПС 35/6кВ "Романовская" для присоединения жилого дома Сусловой Л.А.</t>
  </si>
  <si>
    <t>Строительство участка ВЛИ-0,4 кВ от опоры №1/12 ВЛ-0,4 кВ №1 КТП-8390/160 кВА по ВЛ-6 кВ №6 ПС 35/6 кВ «Потаповская»  для присоединения жилого дома Черникова А.С</t>
  </si>
  <si>
    <t xml:space="preserve">Строительство участка ВЛИ-0,4кВ от опоры №17 ВЛ-0,4кВ №2 КТП-8579/250кВА по ВЛ-6кВ №1 ПС 35/6кВ "НС-12" для присоединения жилого дома Алиева М.М. (ориентировочная протяженность ЛЭП 0,234км) </t>
  </si>
  <si>
    <t>Строительство участка ВЛИ-0,4кВ от опоры №13 ВЛ-0,4кВ №1 КТП-8595/100кВА по ВЛ-6к//В №5 ПС 35/6кВ "Романовская" для присоединения жилого дома Бакулиной Н.В. (ориентирвочная протяженность ЛЭП 0,18км)</t>
  </si>
  <si>
    <t>Строительство участка ВЛИ-0,4 кВ от опоры №22 ВЛ-0,4 кВ №1 КТП-8595/100 кВА по ВЛ-6 кВ №5 ПС 35/6 кВ «Романовская» для присоединения жилого дома Данилова В.С. (ориентировочная протяженность ЛЭП 0,04км)»</t>
  </si>
  <si>
    <t>Строительство участка ВЛИ-0,4 кВ от опоры №17 ВЛ-0,4 кВ №1 от КТП-8498/100 кВА по ВЛ-6 кВ №5 ПС 35/6 кВ «Романовская» для присоединения жилого дома Старостиной О.Н. (ориентировочная протяженность ЛЭП 0,03км)»</t>
  </si>
  <si>
    <t>Строительство участка ВЛИ-0,4 кВ от опоры №1 ВЛ-0,4 кВ №1 от КТП-6072/100 кВА по ВЛ-10 кВ №12 ПС 110/35/10 кВ «Мартыновская» для присоединения жилого дома Тишко Н.А.(ориентировочная стоимость ЛЭП 0,077 км)</t>
  </si>
  <si>
    <t>Строительство участка ВЛ-6 кВ от опоры №5/12 по ВЛ-6 кВ №1 ПС 110/6 кВ «НС-2», с монтажом ТП-6/0,4 кВ и строительство ВЛИ-0,4 кВ от вновь смонтированной ТП-6/0,4 кВ для присоединения 
жилого дома Краснобаева В.В.(ориентировочная протяженность ЛЭП 0,27 км, ориентировочная мощность трансформатора 40 кВА)</t>
  </si>
  <si>
    <t>Строительство участка ВЛ-10кВ от опоры №60 по ВЛ-10кВ №24 ПС 110/35/10кВ "КГУ", с монтажем ТП-10/0,4кВ, и строительство ВЛИ-0,4кВ от вновь построенной ТП-10/0,4кВ для присоединения квартир Кисель С.В., Носульчак Ю.Ю., Петровой А.В., Жучковой Л.Ю.</t>
  </si>
  <si>
    <t>Строительство участка ВЛ-0,4 кВ от опоры №1 ВЛ-0,4 кВ №1 КТП-8390/160 кВА по ВЛ-6 кВ №6 ПС "Потаповская" для присоединения квартиры Мартыновой Н.В</t>
  </si>
  <si>
    <t>Строительство участка ВЛИ-0,4 кВ от опоры №1/3 ВЛ-0,4 кВ №2 КТП 6487/250 кВА по ВЛ-10 кВ №12 ПС 110/35/10 кВ «Комаровская»  для присоединения складских объектов Ойдинова И.К.»</t>
  </si>
  <si>
    <t>Строительство участка ВЛИ -0,4кВ от опоры вновь построенной ВЛИ-0,4кВ от вновь смонтированной ТП-10/0,4кВ по ВЛ-10кВ №5 ПС 35/10кВ Лозновская и строительство ВЛИ-0,4кВ от вновь смонтированной ТП-10/0,4кВ по ВЛ-10кВ №5 ПС 35/10кВ Лозновская для присоединения жилых домов Карповой Е.Н., Негрей Е.В.</t>
  </si>
  <si>
    <t>Строительство участка ВЛЗ-10кВ от опоры №31 по ВЛ-10кВ №5 ПС 35/10кВ Лозновская с монтажом ТП-10/0,4кВ и строительство участка ВЛИ-0,4кВ от устанавливаемой ТП-10/0,4кВ для присоединения жилых домов Бородулина С.В. и Такавенко В.С.</t>
  </si>
  <si>
    <t xml:space="preserve"> Строительство участка ВЛИ-0,4 кВ от вновь смонтированного ТП-10/0,4 кВ по ВЛ-10 кВ №5 ПС 35/10 кВ "Лозновская" для присоединения жилых домов Оганесян Т.Е., Олифировой Н.Н., Романовой И.Н.</t>
  </si>
  <si>
    <t>Строительство участка ВЛИ-0,4кВ от опоры вновь построенной ВЛИ-0,4 кВ от вновь смонтированной ТП-10/0,4 кВ по ВЛ-10 кВ №5 ПС 35/10 кВ "Лозновская" и строительство ВЛИ-0,4кВ от вновь смонтированной ТП-10/0,4 кВ по ВЛ-10 кВ №5 ПС 35/10 кВ "Лозновская" для присоединения жилых домов Беловой Е.В., Пономарева И.И., Исаева А.В.,Богаченко Н.В.</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</si>
  <si>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Темченко Е. В.</t>
  </si>
  <si>
    <t xml:space="preserve">Строительство участка ВЛЗ-10 кВ от опоры №11/16 по ВЛ-10 кВ №5 ПС 35/10 кВ «Лозновская» с монтажом ТП-10/0,4 кВ и строительство участка ВЛИ-0,4 кВ от вновь устанавливаемой ТП-10/0,4 кВ для присоединения  жилого дома Самойленко С.Ю. </t>
  </si>
  <si>
    <t xml:space="preserve">Строительство участка ВЛЗ-10 кВ от опоры №11/7 по ВЛ-10 кВ №5 ПС 35/10 кВ «Лозновская» с монтажом ТП-10/0,4 кВ и строительство участка ВЛИ-0,4 кВ от вновь устанавливаемой ТП-10/0,4 кВ для присоединения  жилого дома Нагибиной Н.А </t>
  </si>
  <si>
    <t xml:space="preserve">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Волошина С.П </t>
  </si>
  <si>
    <t>Строительство участка ВЛИ-0,4кВ от опоры вновь построенной ВЛИ-0,4кВ от вновь смонтированной ТП-10/0,4кВ по ВЛ-10кВ №5 ПС 35/10кВ Лозновская для присоединения жилого дома Акулиничева В.А., Парасоцкой Г.В.</t>
  </si>
  <si>
    <t xml:space="preserve">Строительство участка ВЛИ-0,4 кВ от вновь смонтированной ТП-10/0,4 кВ по ВЛ-10 кВ №5  ПС 35/10 кВ «Лозновская» для присоединения жилого дома Сапченко Л.Н </t>
  </si>
  <si>
    <t xml:space="preserve">Строительство ВЛИ-0,4 кВ от РУ-0,4 кВ КТП-1601/250 кВА по ВЛ-10 кВ №1 ПС 35/10 кВ «ЖБИ» для присоединения здания Томинец О.В.                                                                                                                                                                                                                                                                                                    </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</si>
  <si>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Копейкина С.В</t>
  </si>
  <si>
    <t xml:space="preserve">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Шипаева В.А. </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</si>
  <si>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Солдатченко Л.В</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</si>
  <si>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Хохловой Р.М</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</si>
  <si>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Бочаровой О.И</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</si>
  <si>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Ржевской И.Н</t>
  </si>
  <si>
    <t>Строительство участка ВЛИ-0,4 кВ от  вновь построенной  ВЛИ-0,4 кВ от вновь смонтированной ТП-10/0,4 кВ по ВЛ-10 кВ №5   ПС 35/10 кВ «Лозновская» для присоединения  жилых домов Карелова И.В.,Галявиной О.В.</t>
  </si>
  <si>
    <t xml:space="preserve">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Карповой С.Л. </t>
  </si>
  <si>
    <t>Строительство участка ВЛИ-0,4 кВ  от вновь смонтированной ТП-10/0,4 кВ по ВЛ-10 кВ №5 ПС 35/10 кВ «Лозновская» для присоединения жилых домов Иванковой Т.В., Васильченко А.В.</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</si>
  <si>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Васильченко М.С.</t>
  </si>
  <si>
    <t>Строительство  ВЛИ-0,4 кВ от вновь смонтированной ТП-10/0,4 кВ по ВЛ-10 кВ №5 ПС 35/10 кВ "Лозновская" для присоединения жилого дома Давидович Ю.С.</t>
  </si>
  <si>
    <t>Строительство участка ВЛЗ-10кВ от опоры №3/34 по ВЛ-10 кВ №7 ПС 110/35/10 кВ "Комаровская", с монтажом ТП-10/0,4кВ, строительство участка ВЛИ-0,4кВ от вновь установленной ТП-10/0,4кВ и строительство ответвления до вновь установленной опоры на вновь построенной ВЛИ-0,4 кВ от вновь установленной ТП-10/0,4  кВ для присоединения жилого дома Мамедова Х.</t>
  </si>
  <si>
    <t>Строительство ВЛИ-0,4 кВ от РУ-0,4 кВ КТП-6198/250 кВА по ВЛ-10 кВ №6 ПС 110/35/10 кВ «Мартыновская» для присоединения нежилого помещения ООО «Альянс»»</t>
  </si>
  <si>
    <t>Строительство участка ВЛИ-0,4 кВ от КТП-8168/250 кВА по ВЛ-10 кВ №5 ПС 35/10 кВ «Виноградная»  для присоединения теплиц Ли Г.Р.и Хван Е.А.</t>
  </si>
  <si>
    <t>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Кормщикова Н.М.</t>
  </si>
  <si>
    <t>Строительство участка ВЛИ-0,4кВ от опоры №9 ВЛ-0,4кВ №1 КТП-1511/250кВА и строительство ответвления от вновь установленной опоры на ВЛ-0,4кВ №1 КТП-1511/250кВА по ВЛ-10кВ №5 ПС 35/10кВ "Лозновская" для присоединения жилых домов Грушина А.А. и Непряхиной Н.Н.</t>
  </si>
  <si>
    <t>Строительство участка ВЛИ-0,4кВ от опоры №2/5 ВЛ-0,4кВ №2 КТП-1509/250кВА и строительство ответвления от вновь установленной опоры на ВЛ-0,4кВ №2 КТП-1509/250кВА по ВЛ-10кВ №5 ПС 35/10кВ "Лозновская" для присоединения жилых домов Сивякова М.Н. и Кострюкова А.В.</t>
  </si>
  <si>
    <t>Строительство участка ВЛИ-0,4 кВ от опоры вновь построенной ВЛИ-0,4 кВ от КТП-6484/315 кВА по ВЛ-10 кВ №1 ПС 35/10 кВ "Рассвет" и строительство ответвления от вновь установленной опоры на вновь построенном участке ВЛИ-0,4 кВ от вновь построенной ВЛИ-0,4 кВ от КТП-6484/315 кВА по ВЛ-10 кВ №1 ПС 35/10 кВ "Рассвет" для присоединения коровника Головач С.И.</t>
  </si>
  <si>
    <t>Строительство ВЛИ-0,4 кВ от РУ-0,4 кВ ВЛ-0,4кВ №2 КТП 6484/315 кВА и строительство ответвления от вновь установленной опоры на вновь построенной ВЛИ-0,4 кВ от КТП-6484/315 кВА по ВЛ-10 кВ №1 ПС 35/10 кВ "Рассвет" для присоединения нежилого помещения Тарасова С.П.</t>
  </si>
  <si>
    <t>Строительство участка ВЛ-6 кВ от опоры №212 по ВЛ-6 кВ №5  ПС 35/6 кВ «НС-13» для присоединения животноводческой фермы Ханвердиева Р.М.</t>
  </si>
  <si>
    <t>Строительство участка ВЛИ-10кВ от опоры №109 по ВЛ-10кВ №5 ПС 35/10кВ "Виноградная", с монтажем ТП-10/0,4кВ, и строительство ответвления 0,4кВ от вновь смонтированной ТП-10/0,4кВ по ВЛ-10кВ №5 ПС 35/10кВ "Виноградная" для присоединения поливочной системы Дайнеки А.С.</t>
  </si>
  <si>
    <t>Строительство участка ВЛ-6 кВ от опоры №3/7 по ВЛ-6 кВ №14 ПС 35/6 кВ «Романовская» с монтажом ТП-6/0,4 кВ для присоединения производственного цеха ООО «Производственно-внедренческое предприятие «ДОНВИЛС»</t>
  </si>
  <si>
    <t>Строительство участка ВЛ-10 кВ от опоры №1/15 по ВЛ-10 кВ №11 ПС 110/35/10 кВ «Ремонтненская» для присоединения мясокомбината ИП Карпенко З.Н.</t>
  </si>
  <si>
    <t>Строительство участка ВЛ-10 кВ от опоры №1/7 по ВЛ-10 кВ №1    РП 10/10 кВ «Маркинская» с монтажом ТП-10/0,4 кВ для присоединения  птице-товарной фермы (птичник) Исаева Б.М</t>
  </si>
  <si>
    <t>Монтаж ТП-10/0,4 кВ от опоры №1/4 по ВЛ-10 кВ №5 ПС 110/10 кВ «Вербовая»  для присоединения жилого дома Нагимулиной Н.И.</t>
  </si>
  <si>
    <t>Строительство участка ВЛ-6 кВ от опоры №79 ВЛ-6 кВ №5 ПС 35/6 кВ "Романовская" с монтажом ТП-6/0,4 кВ для присоединения трехэтажного 18-ти квартирного и двухэтажного 16-ти квартирного жилых домов ОАО "Ростовская региональная ипотечная корпорация"</t>
  </si>
  <si>
    <t>Строительство ВЛ-0,4 кВ от опоры №8 по ВЛ-0,4 кВ №1 КТП-10/0,4 № 102 по ВЛ-10 кВ№ 6 ПС 35/10 "Боковская"</t>
  </si>
  <si>
    <t>Строительство ВЛ-0,4 кВ от КТП -10/0,4 № 349 по ВЛ-10 кВ №2 ПС 110/10 "Дегтевская"</t>
  </si>
  <si>
    <t>Строительство ВЛ-0,4кВ от опоры №7 ВЛ-0,4кВ №2 КТП-10/0,4кВ №176 по ВЛ-10кВ №2 ПС "НС-3"</t>
  </si>
  <si>
    <t>Строительство ВЛ-0,4кВ от РУ-0,4кВ КТП-10/0,4кВ №344 по ВЛ-10кВ №3 ПС 35/10кВ "Терновская-2"</t>
  </si>
  <si>
    <t>Строительство  ВЛ-0,4 кВ от опоры  №25 по ВЛ 0,4кВ №1 КТП 10/0,4 кВ №205 по ВЛ-10кВ №1 ПС 110/35/10 кВ "Вешенская-1"</t>
  </si>
  <si>
    <t>Строительство ВЛ-0,4кВ от опоры №6/14 ВЛ-0,4кВ №1 КТП 10/0,4кВ №92 по ВЛ-10кВ №3 ПС 35/10кВ "Боковская"</t>
  </si>
  <si>
    <t>Строительство ВЛ-10кВ от опоры №52/157 по ВЛ-10кВ №4 ПС 35/10кВ "Бакайская" с установкой КТП и строительством ВЛ-0,4кВ</t>
  </si>
  <si>
    <t>Строительство ВЛ-0,4кВ от РУ-0,4кВ КТП-10/0,4кВ №283 по ВЛ-10кВ №3 ПС 35/10кВ "Дударевская"</t>
  </si>
  <si>
    <t>Строительство ВЛ-0,4кВ от опоры №8 по ВЛ-0,4кВ №3 КТП 10/0,4кВ №104 по ВЛ-10кВ №1 ПС 35/10кВ "Базковская"</t>
  </si>
  <si>
    <t>Строительство ВЛ-10кВ от опоры №120 по ВЛ-10кВ №1 ПС 110/35/10кВ "НС 3" с установкой КТП и строительством ВЛ-0,4кВ</t>
  </si>
  <si>
    <t>Строительство ВЛ-0,4 кВ от опоры № 4/6 по ВЛ-0,4 кВ №2 КТП 10/0,4 кВ №333 по ВЛ-10 кВ №2 ПС 35/10 "Терновская-2"</t>
  </si>
  <si>
    <t>Строительство ВЛ-0,4кВ от опоры №7 по ВЛ-0,4кВ №2 КТП-10/0,4кВ №94 по ВЛ-10кВ №1 ПС 35/10кВ "Базковская"</t>
  </si>
  <si>
    <t>Строитеьство ВЛ-0,4кВ от опоры №5 по ВЛ-0,4кВ №1 КТП-10/0,4кВ №624 по ВЛ-10кВ №1 ПС 110/27,5/10кВ "Старая Станица"</t>
  </si>
  <si>
    <t>Строительство КТП-10/0,4кВ от опоры №2/45 по ВЛ-10кВ №1 ПС 110/10кВ "Дегтевская" и строительство ВЛ-0,4кВ</t>
  </si>
  <si>
    <t>Строительство ВЛ-0,4кВ от опоры №3/18 по ВЛ-0,4кВ №2 КТП-10/0,4кВ №71 по ВЛ-10кВ №2 ПС 110/35/10кВ "Каргинская"</t>
  </si>
  <si>
    <t>Строительство ВЛ-0,4кВ от опоры №19 по ВЛ-0,4кВ №1 КТП 10/0,4кВ №191 по ВЛ-10кВ №2 ПС 110/35/10кВ "Каргинская"</t>
  </si>
  <si>
    <t>Строительство ВЛ-0,4кВ от опоры №19 по ВЛ-0,4кВ №2 КТП 10/0,4кВ №226 по ВЛ-10кВ №5 ПС 110/35/10кВ "Каргинская"</t>
  </si>
  <si>
    <t>Строительство ВЛ-0,4кВ от опоры №11/16 по ВЛ-0,4кВ №1 КТП-10/0,4кВ №231 по ВЛ-10кВ №2 ПС 110/35/10кВ "Вешенская 1"</t>
  </si>
  <si>
    <t>Строительство ВЛ-0,4кВ от РУ-0,4кВ КТП 10/0,4кВ №383 по ВЛ-10кВ №3 ПС 35/10кВ "Колундаевская"</t>
  </si>
  <si>
    <t>Строительство ВЛИ-0,4кВ от КТП-10/0,4кВ №69 по ВЛ-10кВ №5 ПС 35/10кВ "Титовская"</t>
  </si>
  <si>
    <t>Строительство ВЛ-0,4кВ №2 КТП-10/0,4кВ №97 по ВЛ-10кВ 32 ПС 110/35/10кВ "Каргинская"  (ориентировочная протяженность ЛЭП 0,06 км)</t>
  </si>
  <si>
    <t>Строительство ВЛ-0,4кВ от КТП-10/0,4кВ №48 по ВЛ-10кВ №6 ПС 35/10кВ "Боковская" (ориентировочная протяженность 0,12км)</t>
  </si>
  <si>
    <t>Строительство ВЛ-0,4кВ от КТП-10/0,4кВ №62 по ВЛ-10кВ №4 ПС 35/10кВ "Боковская" (ориентировочная протяженность 0,05км)</t>
  </si>
  <si>
    <t>Строительство ВЛ-0,4кВ от опоры №3/6 по ВЛ-0,4кВ №1 КТП-10/0,4кВ №287 по ВЛ-10кВ №3 ПС 35/10кВ "Дударевская"</t>
  </si>
  <si>
    <t>Строительство ВЛ-10кВ от опоры №66/62 по ВЛ-10кВ №1 ПС 220/110/10кВ "Вешенская 2" с установкой КТП и строительством ВЛ-0,4кВ</t>
  </si>
  <si>
    <t>Строительство ВЛ-0,4кВ от опоры №10 по ВЛ-0,4кВ №1 КТП-10/0,4кВ №316 по ВЛ-10кВ №1 ПС 35/10кВ «Терновская-2», для электроснабжения трехфазного щита учета электроэнергии, заявителя Кошелева Н.А. (ориентировочная протяженность ЛЭП - 0,12 км)</t>
  </si>
  <si>
    <t>Строительство ВЛ-0,4 кВ  от опоры №3/6 по ВЛ-0,4 кВ №2 КТП-10/0,4 кВ № 312 по ВЛ-10 кВ № 1 ПС 35/10 кВ «Терновская-2» (ориентировочная протяженность 0,13 км)</t>
  </si>
  <si>
    <t>Строительство ВЛ-0,4кВ от опоры №5/1 по ВЛ-0,4кВ №1 КТП-10/0,4кВ №178 по ВЛ-10кВ №6 ПС 35/10кВ «Боковская», для электроснабжения щита учета электроэнергии, ИП Софина В.Ю. (ориентировочная протяженность ЛЭП-0,08км)</t>
  </si>
  <si>
    <t>Строительство ВЛ-0,4кВ от РУ-0,4кВ КТП 10/0,4кВ №208 по ВЛ-10кВ №1 ПС 110/35/10кВ "Вешенская-1"</t>
  </si>
  <si>
    <t>Строительство ВЛ-10кВ от опоры №15/59 по ВЛ-10кВ №6 ПС 35/10кВ "Боковская" с установкой КТП и строительством ВЛ-0,4кВ</t>
  </si>
  <si>
    <t>Строительство ВЛ-10кВ от опоры "2/142 по ВЛ-10кВ №3 ПС 110/10кВ "Новоселовская"</t>
  </si>
  <si>
    <t>Строительство  ВЛ-10кВ от опоры №12/195 по ВЛ-10кВ №4 ПС 110/10 «Маяк»</t>
  </si>
  <si>
    <t>Строительство ВЛИ-0,4кВ от  КТП-10/0,4кВ №321 по ВЛ-10кВ №2 ПС 110/35/10кВ «Целинская» для технологического присоединения складского помещения, в с. Степное, Целинского района, Ростовской области, заявитель Гаврилова С.Н.</t>
  </si>
  <si>
    <t>Строительство ВЛИ-0,4кВ от опоры 2-00/9-1 ВЛ-0,4кВ №2 КТП-10/0,4кВ №177 по ВЛ-10кВ №1 ПС 35/10кВ "Раздольненская" для технологического присоединения склада общего назначения в с. Михайловка, Целинского района, Ростовской области, заявитель Лишняя Т.С.</t>
  </si>
  <si>
    <t>Строительство ВЛИ-0,4 кВ от опоры 1-00/8ВЛ-0,4 кВ №1 КТП-10/0,4 кВ №17 по ВЛ-10кВ №3ПС 35/10кВ "Ново-Донская" для технологического присоединения аптеки с магазином, в с. Среднем Егорлыке, Целинского района, Ростовской области, заявитель Войсковой И.В.</t>
  </si>
  <si>
    <t>Строительство ВЛИ-0,4 кВ от опоры 2-00/18 ВЛ-0,4 кВ №2 КТП-10/0,4 кВ№166 по ВЛ-10кВ №33 ПС 35/10кВ "Жуковская" дял технологического присоединения производственной базы , ул.8 Марта,2-а с.Жуковское, Песчанокопского района, Ростовской области, заявитель Тарасов Д.А.</t>
  </si>
  <si>
    <t>Строительство ВЛИ-0,4 кВ от опоры1-01/12 ВЛ-0,4кВ №1 КТП-10/0,4кВ №85 по ВЛ-10кВ №2 ПС 35/10 кВ "Целинский ССК" для технологического присоединения площадки под технику, в х. Северном, Целинского района, Ростовской области, заявитель Горбунов А.Н.</t>
  </si>
  <si>
    <t>Строительство ВЛИ-0,4кВ от опоры 1-00/3 ВЛ-0,4кВ №1 КТП-10/0,4 кВ №403 по ВЛ-10кВ №2 ПС 35/10 кВ "Целинский ССК" для технологического присоединения площадки под технику, в х. Северном, Целинского района, Ростовской области, заявитель Турко Т.И.</t>
  </si>
  <si>
    <t xml:space="preserve">Строительство ВЛ-0,4 кВ от вновь построенной опоры от ВЛ-0,4 кВ №1  КТП-10/0,4 кВ №109 по ВЛ-10 кВ №3 ПС 110/35/10 кВ «Целинская» для технологического присоединения жилого дома, в п. Целина, Целинского района, Ростовской области, заявитель Шаров Е.Г. </t>
  </si>
  <si>
    <t xml:space="preserve">Строительство ВЛИ-0,4кВ от опоры 2-00/15-4 ВЛ-0,4кВ №2 КТП-10/0,4кВ №287 ВЛ-10кВ №1 ПС 110/35/10кВ "Целинская" для электроснабжения объекта "непродовольственный магазин", расположенного по адресу: ул.Гагарина, п.Новая Целина, Целинского района, Ростовской области,заявитель Скворцов Валерий Александрович </t>
  </si>
  <si>
    <t>Строительство ВЛИ-0,4 кВ от опоры №3-00/3-1-3 ВЛ-0,4кВ №3 КТП-10/0,4кВ №445 по ВЛ-10кВ №4 ПС 35/10кВ «Водозабор» для технологического присоединения объекта незавершенного строительства, расположенного по адресу: 347617 ул.Ленина, 13, х. Новосёлый 1-й, Сальского района, Ростовской области, заявитель ООО «Мелисса»</t>
  </si>
  <si>
    <t xml:space="preserve">Строительство ВЛ-0,4 кВ от вновь построенной опоры от ВЛ-0,4 кВ №1  КТП-10/0,4 кВ №296 по ВЛ-10 кВ №3 ПС 110/35/10 кВ «Целинская» для технологического присоединения жилого дома, в п. Новая Целина, Целинского района, Ростовской области, заявитель Трофименко А.В. </t>
  </si>
  <si>
    <t>Строительство ВЛ-0,4кВ от существующей опоры №2-00/4 ВЛ-0,4кВ №2 КТП-10/0,4кВ №14 по ВЛ-10кВ №8 ПС 110/35/10кВ «Пролетарская» для технологического присоединения дома рыбака, расположенного на участке №22, а/д «х. Сухой-Б-Орловка» - 17 км от х. Конармейский, ЗАО им. 50 летия СССР, Пролетарского района Ростовской области, заявитель А.Г. Видерников</t>
  </si>
  <si>
    <t>Строительство ВЛ-0,4 кВ от существующей опоры №1-00/12 ВЛ-0,4 кВ №1 от КТП 10/0,4 кВ №713 по ВЛ-10 кВ №5 ПС 35/10 кВ «Наумовская» для технологического присоединения объекта «жилой дом», расположенного по ул. Школьной, д.1, х. Харьковский 1-й, Пролетарского района Ростовской области, заявитель Д.А. Бикмаметов</t>
  </si>
  <si>
    <t>Строительство ВЛИ-0,4 кВ от опоры 1-00/10 ВЛ-0,4 кВ №1 КТП-10/0,4 кВ №192 ВЛ-10 кВ №3 РП-3Р ВЛ-10 кВ №3 ПС 110/35/10 кВ «Развиленская» для электроснабжения объекта «ФАП», расположенного по адресу: пл. Центральная, 3-а. с. Поливянка, Песчанокопского района, Ростовской области, заявитель МБУЗ "ЦРБ" Песчанокопского района. (Ориентировочная протяжённость ЛЭП- 0,037 км)</t>
  </si>
  <si>
    <t>Строительство ВЛИ-0,4кВ от опоры 1-00/11 ВЛ-0,4кВ №1 КТП-10/0,4кВ №206 ВЛ-10кВ №2 РП-3Р ВЛ-10кВ №3 ПС 110/35/10кВ "Развиленская" для электроснабжения объекта "дом рыбака", расположенного по адресу: граф. учет №98-1 вблизи с. Поливянка, Песчанокопского района, Ростовской области, заявитель    ИП Алексеев С.А.</t>
  </si>
  <si>
    <t>Строительство ВЛИ-0,4кВ от опоры 1-00/16 ВЛ-0,4кВ №287 ВЛ-10кВ №1 ПС 110/35/10кВ "Целинская" для электроснабжения объекта "Жилой дом", расположенного по адресу: ул. Тихая, п. Новая Целина, Целинского района, Ростовской области, заявитель Чужинов В.Н.</t>
  </si>
  <si>
    <t xml:space="preserve">Строительство ВЛ-0,4 кВ от вновь построенного КТП 10/0,4 кВ по вновь построенной ВЛ-10 кВ от существующей опоры №6-00/9-4 ВЛ-10 кВ №6 РП 1-6П ВЛ-10 кВ №6 ПС 110/35/10 кВ «Пролетарская» для электроснабжения объекта «два четырёхквартирных дома», расположенных по ул. Московской, в г. Пролетарске, Ростовской области, заявитель МАУ «Служба градостроительной деятельности и дорожного хозяйства» Пролетарского района. </t>
  </si>
  <si>
    <t>Строительство нового участка ВЛЗ-10кВ с установкой КТП 10/0,4 кВ для электроснабжения объекта розничной торговли, расположенной по адресу:   Ростовская  обл., г.  Сальск, ул. Карла     Маркса,   108-В,   заявитель К.П. Акопян</t>
  </si>
  <si>
    <t>Строительство нового участка ВЛЗ-10кВ для электроснабжения ангара, расположенной по адресу: Российская Федерация, Ростовская область, Сальский район, в кадастровом квартале 61:34:0600005, с условным центром в п. Приречный, 7800 м к ЮВ от Ж/д станции Трубецкая, к.Н.:61:34:0600005:3180 заявитель ООО «Виртуоз-групп»</t>
  </si>
  <si>
    <t>Строительство участка ВЛ-10кВ с установкой КТП-10/0,4кВ для электроснабжения передвижного вагона для охлаждения молока, по адресу: Ростовская область, Сальский район, с. Березовка, ул. Свободы, д. 9, Заявитель Тихонов Евгений Владимирович</t>
  </si>
  <si>
    <t>Строительство нового участка ВЛ-10 кВ с установкой КТП 10/0,4 кВ для энергоснабжения скважины, системы капельного орошения, жилого домика, расположенной по адресу: Российская Федерация, Ростовская область, Сальский район, п. Гигант, в кадастровом квартале 61:34:600005:0088, заявитель СПК им. Ангельева</t>
  </si>
  <si>
    <t>Строительство ВЛ-0,4кВ от опоры №3 ВЛ-0,4кВ №1 ТП 6/0,4кВ №299 по КВЛ-6 кВ №44 ПС Т-8 до границ земельного участка заявителя(Дыгай С.В.)</t>
  </si>
  <si>
    <t>Строительство ВЛ-0,4кВ от концевой опоры ВЛ-0,4кВ от ТП-6/0,4кВ №294 (2х630) по КВЛ-6кВ №80 Таганрогского РЭС ПС 35/6кВ Т-8 ПО ЮЗЭС, построенной по договору ТП №61-1-15-002232733 до границы земельного участка заявителя (Романычев И.Г.)</t>
  </si>
  <si>
    <t>Строительство ВЛ 0,4 кВ от ВЛ 0,4 кВ №3 ТП-6/0,4кВ №87 по КВЛ 6 кВ №74 ПС 35/6 «Т-8» до границы земельного участка заявителя. (Шафран Е.Ю.)</t>
  </si>
  <si>
    <t>Строительство ВЛ-0,4кВ от ТП 6/0,4кВ №294 по КВЛ 6кВ №80 ПС 35/6кВ Т-8 до границы земельного участка заявителя (Кочетков В.Г)</t>
  </si>
  <si>
    <t>Строительство ТП-10/0,4кВ. Строительство ВЛ-0,4кВ от новой ТП-10/0,4кВ по ул. Бахтали, г. Таганрога вдоль участков заявителей ( Косатенко Л.А, Квасков А.В., Баженов С.А.).</t>
  </si>
  <si>
    <t>Строительство КЛ-6кВ от существующей КЛ-6кВ №927 до новой КТП-6/0,4кВ. Строительство КТП-6/0,4кВ. Строительство ВЛ-0,4кВ от новой КТПН-6/0,4кВ до земельного участка заявителя. (ООО "Омнитрейд")</t>
  </si>
  <si>
    <t>Строительство ВЛИ 0,4 кВ  от ТП 10/0,4 кВ №8/1 ПС Синявская в х. Веселый ул. Заречная до границ участка Сотников К.И., Мкртчан А.А.</t>
  </si>
  <si>
    <t>Строительство ВЛ-0,4 кВ от КТП №585 ВЛ-10 кВ №1/3 ПС "Троицкая-1" вдоль границ земельных участков заявителей (с. Николаевка, ул. Вишневая)</t>
  </si>
  <si>
    <t>Строительство ВЛИ-0,4 кВ от ВЛИ-0,4 кВ ТП 10/0,4 кВ №1/106 ПС Чалтырь</t>
  </si>
  <si>
    <t>Строительство ВЛ-0,4 кВ от КТП №266М ВЛ-10 кВ №2 ПС Дарагановская до границ земельного участка заявителя (Тян Л.Н.)</t>
  </si>
  <si>
    <t>Строительство ВЛ-0,4 кВ от КТП №396м ВЛ-10 кВ №7 ПС "Русский Колодец" до границ земельного участка заявителя (Попова Е.В)</t>
  </si>
  <si>
    <t>Строительство ВЛИ 0,4кВ в х.Ленинован от ТП 10/0,4кВ №1/125 ПС "Чалтырь» (Заявитель Берина И.В., Белоусов В.А., Гончарова Г.Ю., Федоренко Т.Н., Лузанов Р.А., Овечко А.П., Свитихина М.Н., Евладова В.А., Колесников В.А.)</t>
  </si>
  <si>
    <t>Строительство ВЛИ-0,4 кВ  в с. Крым по ул. Майи Пегливановой от проектируемой ТП 10/0,4 по договору на ТП №61-1-14-00177535 от 12.09.2014 по ВЛ-10 кВ №4 ПС Чалтырь Обухов А.П.</t>
  </si>
  <si>
    <t>«Строительство ВЛИ 0,4кВ от опоры №5 по ВЛ 0,4кВ №1 ТП 10/0,4кВ №8/3 ПС Синявская до границ земельных участков заявителей (Вахненко Н.В.)».</t>
  </si>
  <si>
    <t>Строительство ВЛИ 0,4кв от ВЛИ 0,4 кВ №1 ТП-10/0,4 кВ №1/133 по ВЛ 10 кВ №1 ПС 110/35/10кВ "Чалтырь" до границ земельного участка заявителя (Самохин И.А.)</t>
  </si>
  <si>
    <t>«Строительство ВЛ-0,4 кВ от КТП-10/0,4кВ №728 по ВЛ-10кВ №3 ПС «ГСКБ» до границы земельного участка заявителя (Почтарева С.М.)»</t>
  </si>
  <si>
    <t xml:space="preserve">«Строительство ВЛИ 0,4 кВ от РУ 0,4 кВ  ТП 10/0,4 кВ № 1/125 ПС  Чалтырь. до границы земельного участка заявителя. (Ивашенцев С.А., Чухлебова А.В., Коломацкий А.С.)» </t>
  </si>
  <si>
    <t>«Строительство ВЛ-0,4 кВ от КТП-10/0,4 кВ №267м по ВЛ-10 кВ №2 ПС "Дарагановская" до границ земельных участков заявителей (Нестеренко Ю.И., Куцепалова Л.М.,Байрамбеков М.М.)»</t>
  </si>
  <si>
    <t>«Строительство  ВЛИ 0,4 кВ от ВЛИ 0,4 кВ (проектируемой по договору на ТП № 61-1-14-00177535 с заявителем Нечушкин А.Ю. от 12.09.2014 г.) до границы земельных участков заявителей (Гермашева Т.М., Туманян И.А., Гончаров В.К.)»</t>
  </si>
  <si>
    <t>Строительство ВЛ-0.4 кВ от опоры №3 ВЛ 0.4 кВ №1 КТП-10/0,4кВ №232 по ВЛ 10 кВ №5/3 ПС "Троицкая-1" до границ земельного участка заявителя (Аджемян А.Р.)</t>
  </si>
  <si>
    <t>Монтаж дополн-х двухфазных проводов на участке ВЛ 0,23кВ в пролетах опор №9-№21 КТП №18 ВЛ 10кВ №5 ПС Лиманная до гр.зем.уч. заявителя (Неткачев А.В.)</t>
  </si>
  <si>
    <t>Строительство участка ВЛ-0,4 кВ от проектируемой ВЛ-0,4кВ объекта строительства "Строительство ответвительной ВЛ-10кВ от ВЛ-10кВ №3 ПС 35/10кВ "ГСКБ". Строительство ТП-10/0,4кВ. Строительство ВЛ-0,4кВ от новой ТП-10/0,4кВ в с.Новобессергеневка (Лаппа А.М., Тодоров П.А., Кравчук А.И., Буянова Е.В., Колесников Д.А., Афоненков И.А.)" до границ земельного участка заявителя (Нечаев А.П.)</t>
  </si>
  <si>
    <t>Строительство участка ВЛ-0,4 кВ от КТП 10/0,4 кВ №81 по ВЛ-10 кВ №4 ПС 35/10 кВ "Куйбышево-1" до границы земельного участка заявителя ОАО "МобильныеТелеСистемы"11154</t>
  </si>
  <si>
    <t>Строительство участка ВЛ-0,4кВ от ВЛ-0,4кВ №2 КТП-10/0,4кВ №46 по ВЛ-10кВ №1/3 ПС «Троицкая» -1 до границ земельного участка заявителя Вагин А.С.</t>
  </si>
  <si>
    <t>Строительство участка ВЛ-0,4кВ от ВЛ-0,4 кВ №1 КТП  №46 ВЛ-10кВ №1/3 ПС Троицкая-1  до границ земельного участка заявителя (Глебова В.И.)</t>
  </si>
  <si>
    <t>«Строительство  ВЛ-0.4кВ  от  КТП-10/0.4кВ №166 по ВЛ-10кВ №1/3 ПС-110/35/10кВ «Троицкая-1» до границ земельного участка заявителя. (Администрация Неклиновского района, ДОО с. Николаевка)»</t>
  </si>
  <si>
    <t>Строительство участка ВЛ-0,4кВ от ВЛ-0,4кВ №4 КТП КТП-10/0,4кВ № по ВЛ-10кВ №2 ПС «Троицкая» до границ земельного участка заявителя (Денисенко И.П.)</t>
  </si>
  <si>
    <t>Строительство ВЛ-0,4 кВ от КТП №306 ВЛ-10 кВ №8 ПС "Покровская" до границ земельного участка заявителя (Побегайло А.Ф.)</t>
  </si>
  <si>
    <t>Строительство участка ВЛ-0,4 кВ от опоры №20 ВЛ-0,4 кВ №1 ТП 10/0,4 кВ №235 ВЛ-10 кВ №3 ПС 35/10 кВ М.Курганская до границ земельного участка Заявителя (Бугакова Елена Анатольевна)</t>
  </si>
  <si>
    <t>Строительство ВЛИ 0,4 кВ от ВЛИ 0,4 кВ №3 ТП 10/0,4 кВ №5/1 ПС Чалтырь до границ земельного участка заявителя (Храм священномученика Григория)</t>
  </si>
  <si>
    <t>Строительство ВЛ 0,4 кВ от ВЛ 0,4 кВ №2 КТП 10/0,4 кВ №240м по ВЛ 10 кВ №4 ПС Дарагановская до границы земельного участка заявителя (Степанова И.А.)</t>
  </si>
  <si>
    <t>Строительство ВЛ 0,4 кВ от ВЛ 0,4 кВ №5 КТП 10/0,4 кВ №78 по ВЛ 10 кВ №1/3 ПС Троицкая-1 до границы земельного участка заявителя (Волошина Е.Н.)</t>
  </si>
  <si>
    <t>Строительство ВЛ 0,4 кВ от ВЛ 0,4 кВ №3 КТП 10/0,4 кВ №265м по ВЛ 10 кВ №3 ПС Русский Колодец до границы земельного участка заявителя (Налетов В.А.)</t>
  </si>
  <si>
    <t>«Строительство участка ВЛ-0,4кВ от ВЛ-0,4кВ №3 КТП №335 по ВЛ-10кВ №5/3 ПС "Троицкая-1" до границы земельного участка заявителя (Боташов В.Н.)»</t>
  </si>
  <si>
    <t>Строительство ВЛ 0,4 кВ от ВЛ 0,4 кВ №1 КТП №276 по ВЛ 10 кВ №2 ПС Троицкая до границы земельного участка заявителя (Токарева М.В.)</t>
  </si>
  <si>
    <t>Строительство ВЛИ-0,4 кВ от ВЛИ-0,4 кВ (проектируемой по договору на ТП №61-1-14-00177535 с заявителем Нечушкин А.Ю. от 12.09.2014) по ВЛ-10 кВ №4 ПС "Чалтырь" до границы земельного участка заявителя Беликова М.В.11301</t>
  </si>
  <si>
    <t>Строительство ВЛ-0,4 кВ от ВЛ-0,4 кВ №1 КТП №363 по ВЛ-10 кВ №5 ПС "Самбек"  до границ земельного участка заявителя  (Ким А.Я.)</t>
  </si>
  <si>
    <t>«Строительство ВЛИ-0.4кВ от ВЛ-0.4кВ №1 ЗТП №15 по ВЛ-10кВ №2 ПС «Троицкая» до границ земельного участка Заявителя (Дейнеко И.А.)»</t>
  </si>
  <si>
    <t>Строительство участка ВЛИ-0.4 кВ от опоры №5 по ВЛИ-0.4 кВ №1 КТП 10/0,4 кВ №1/125 ПС Чалтырь до границы земельных участков заявителей (Чуваков В.М., Гелас В.М., Гелас И.В., Дубинский А.В.)</t>
  </si>
  <si>
    <t>Строительство участка ВЛИ-0,4кВ от опоры №15/17 по ВЛИ-0,4кВ №1 ТП-10/0,4кВ №1/6 по ВЛ-10кВ №1 ПС 110/35/10кВ Чалтырь до границы участка заявителя (Пономарева Н.И.)</t>
  </si>
  <si>
    <t>Строительство участка ВЛ-0,4 кВ от ВЛ-0,4 кВ №1 КТП №660 по ВЛ-10 кВ №3 ПС "Самбек" до границ земельного участка заявителя (Ахундова В.И.)</t>
  </si>
  <si>
    <t>Строительство ВЛ-0,4 кВ от КТП №589 по ВЛ-10 кВ №2 ПС "Покровская" до границы земельного участка заявителя (Поддубная С.В.)</t>
  </si>
  <si>
    <t>«Строительство участка ВЛ-0.4 кВ от ВЛ-0.4 кВ №1 КТП №276м по ВЛ-10кВ №2 ПС  «Дарагановская» до границы земельного участка заявителя (Медведев О.Н.)»</t>
  </si>
  <si>
    <t>«Строительство ВЛ-0.4кВ от РУ-0.4кВ КТП №260м ВЛ-10кВ №3 ПС Рябиновская (ООО РТ-ИНВЕСТ ТРАНСПОРТНЫЕ СИСТЕМЫ)»</t>
  </si>
  <si>
    <t>Строительство ВЛ-0,4кВ от РУ-0,4кВ ЗТП-10/0,4 кВ №84 по ВЛ-10кВ №2 ПС-35/10кВ "Куйбышево-1" до границ земельного участка заявителя (Администрация Куйбышевского района)</t>
  </si>
  <si>
    <t>Строительство ТП-10/0.4 кВ. Строительство ВЛ-10 кВ от ВЛ-10 кВ №6 ПС Синявская до вновь установленной ТП-10/0,4 кВ. Строительство ВЛ-0.4 кВ от вновь установленной ТП-10/0,4 кВ до границ земельного участка заявителя. (Атоян Т.А., Тирацуян Г.В.)</t>
  </si>
  <si>
    <t>Строительство участка ВЛ-10 кВ от ВЛ-10 кВ №4 ПС Самбек, ТП 10/0,4 кВ и ВЛ-0,4 кВ до границ земельного участка заявителя (Клименко А.В.)</t>
  </si>
  <si>
    <t>Строительство отпаечной ВЛ-10 кВ от отпайки на ТП №4/28 по ВЛ-10 кВ №4 ПС Чалтырь, строительство ТП10/0,4 кВ, строительство ВЛИ 0,4 кВ с. Крым по ул. Кардащяна до границ участков заявителей (Топалян А.В., Срабионян А.К., Аракелян А.Г., Бабиян О.Л., Бугаян Т.А., Фарманян В.В., Палоян А.М., Кирокосян Г.К., Хочкиян А.М., Стойшич М.Л.)</t>
  </si>
  <si>
    <t>Строительство отпаечной ВЛ 10 кВ от отпайки на ТП 10/0,4 кВ № 1-95А ПС 110/35/10 кВ Чалтырь,  строительство ТП 10/0.4 кВ, строительство ВЛИ 0,4 кВ  до границы земельных участков заявителей (СеропянС.М., Степанян В.В., Камалян З.А., Нанаян С.С., Темуразян К.С.,Багдасарян Ф.Ф., Бучков С.В., Тумасян А.С.,Комош В.Р., Амирханян Р.Г.,Бейногло М.В.,Морозова Г.А.,Чахалян А.М.,Абовян А.С.,Багдасарян Ф.Ф., Килафян Н.А.)</t>
  </si>
  <si>
    <t>Строительство ВЛ 10кВ, строительство ТП 10/0,4кВ, строительство ВЛИ 0,4кВ в х. Красный Крым ул. Юбилейная (Степанова А.А., Барлоухян А.С., Оганесян К.А., Бабасинян О.С., Барлоухян Э.Е., Восканян В.Л., Срабионян Д.С., Ткотян В.М., Мелконян М.К., Кульбикаян С.А., Руснак Н.Ю., Мелексетян А.С., Псрдиян А.А., Григорьян С.А., Секизян М.Д., Андоньян А.Л., Землякова И.В., Тызыхян В.А., Налбандян Г.А., Мартиросян М.В., Сухариян С.С. Сасина С.Г., Асланян Б.А., Бабахян Т.Л., Эрганян С.А., Хаишбащян С.О., Хаишбащян М.О., Хаишбащян М.С., Хаишбасян Е.А., Бабахян А.Л., Мусикян М.Г., Печенждиян В.С., Харагезян И.В., Федченко К.Д., Термалаян Х.Д., Оганисян В.А.)</t>
  </si>
  <si>
    <t>«Строительство ВЛ-10кВ от опоры №2 отпайки на КТП №300 ВЛ-10кВ №6 ПС 35/10 кВ «Покровская». Строительство КТП-10/0.4 кВ. Строительство ВЛ-0.4кВ от вновь построенного КТП-10/0.4 кВ до границ земельного участка Заявителя (Управление Судебного департамента в Ростовской Области)»</t>
  </si>
  <si>
    <t>«Строительство ВЛ 10 кВ от опоры № 39 по ВЛ 10 кВ № 2 ПС Чалтырь, строительство ТП 10/0,4 кВ строительство ВЛИ 0,4 кВ ПС Чалтырь. до границы земельного участка заявителей. (Хатламаджиян М.А., Беллуян М.Х., Михайленко В.М., Кардащян Х.К., Барсегян О.Ж., Поповян А.А., Амбарцумян О.Ж., Экизян Х.М., Ялчын М.К., Айдинян Т.К.)»</t>
  </si>
  <si>
    <t>«Строительство отпайки ВЛ-10кВ от ВЛ-10кВ №8 ПС «Покровская» до новой КТП-10/0.4кВ. Строительство КТП-10/0.4кВ. Строительство ВЛ-0.4 кВ от вновь построенной КТП-10/0.4кВ до границы земельного участка заявителя (Салганская С.С.)»</t>
  </si>
  <si>
    <t>«Строительство ВЛ 10 кВ от опоры № 190/206 по ВЛ 10 кВ № 7 ПС Синявская, строительство ТП 10/0,4 кВ, строительство ВЛИ 0,4 кВ до границы земельного участка заявителя. (Берекчиян А.М. )»</t>
  </si>
  <si>
    <t>«Строительство ВЛ-10 кВ от ВЛ-10кВ №5 ПС 35/10кВ «Б.Салы», строительство новой ТП 10/0,4кВ, строительство ВЛИ-0,4кВ от новой ТП 10/0,4кВ до границы земельных участков заявителя (Барсукова Т.М.)»</t>
  </si>
  <si>
    <t>«Строительство ВЛ 10 кВ от ВЛ 10 кВ № 1 ПС «Чалтырь» до новой ТП-10/0,4 кВ. Строительство новой ТП-10/0,4 кВ. Строительство ВЛИ 0,4 кВ от новой ТП-10/0,4 кВ до границ земельных участков заявителей (Заявители в х. Ленинаван по ул. Суворова, ул. Жукова, ул. Кутузова)»</t>
  </si>
  <si>
    <t>Строительство отпайки ВЛ 10 кВ от ВЛ 10 кВ №2 ПС 110/10 кВ «Самбек» до нового ТП 10/0,4 кВ Д/О «Металлург-5» в Неклиновском районе</t>
  </si>
  <si>
    <t>Строительство ТП-10/0,4 кВ. Стр-во ВЛ10кВ от ВЛ10кВ №6 ПС Синявская до новой ТП10/0,4кВ. Стр-во ВЛ0,4 кВ от новой ТП до гр.з.уч.АтоянТ.А., ТирацуянГ.В</t>
  </si>
  <si>
    <t>Строительство отпайки ВЛ-10 кВ от ВЛ-10 кВ №3 ПС "Носовская", строительство КТП 10/0,4 кВ на границе земельного участка заявителя (МБОУ Носовская СОШ)</t>
  </si>
  <si>
    <t>Строительство ВЛ 10 кВ от ВЛ 10 кВ №3 ПС 110/35/10кВ "Чалтырь". Строительство ТП -10/0,4кВ на  границе земельного участка заявителя (Сибадова И.В.)</t>
  </si>
  <si>
    <t>Строительство новой ТП 6/0,4 кВ. строительство двух КЛ 6 кВ от РП 6 кВ от ПС 110/35/6 кВ «Т-13» до новой ТП 6/0,4 кВ. (УКС г. Таганрога)</t>
  </si>
  <si>
    <t>Тех.перевооружение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</si>
  <si>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Строительство КЛ 6 кВ от РП 6 кВ №8 ПС 110/35/6 Т-1 до границы земельного участка заявителя ФГКУ «Пограничное управление ФСБ РФ по РО»</t>
  </si>
  <si>
    <t>Строительство ВЛ-10кВ от линейного ответвления на ТП-10/0,4кВ №1/54 по ВЛ-10кВ №1 ПС «Чалтырь» до границ земельного участка заявителя. (ООО «Компания И.С.Т.»)</t>
  </si>
  <si>
    <t>Строительство ВЛ-10кВ от опоры №2 отпайки на КТП №300 ВЛ-10кВ №6 ПС 35/10 кВ «Покровская». Строительство КТП-10/0.4 кВ. Строительство ВЛ-0.4кВ от вновь построенного КТП-10/0.4 кВ до границ земельного участка Заявителя (Управление Судебного департамента в Ростовской Области)</t>
  </si>
  <si>
    <t>Строительство ВЛ 10 кВ от опоры № 39 по ВЛ 10 кВ № 2 ПС Чалтырь, строительство ТП 10/0,4 кВ строительство ВЛИ 0,4 кВ ПС Чалтырь. до границы земельного участка заявителей. (Хатламаджиян М.А., Беллуян М.Х., Михайленко В.М., Кардащян Х.К., Барсегян О.Ж., Поповян А.А., Амбарцумян О.Ж., Экизян Х.М., Ялчын М.К., Айдинян Т.К.)</t>
  </si>
  <si>
    <t>"Техническое перевооружение ВЛ 10 кВ №29-43 ПС Р-29 с установкой реклоузера"</t>
  </si>
  <si>
    <t>Техническое перевооружение ВЛ 10 кВ №6 ПС "Самбек" с установкой реклоузера</t>
  </si>
  <si>
    <t>Строительство участка ВЛ-0,4кВ для подключения магазина заявителя Кочемасов А.В., г.Зерноград, Ростовская область, Зерноградский район</t>
  </si>
  <si>
    <t>Строительство участка ВЛ-0,4кВ для подключения жилых домов Кобыляцкой Н.Н. и Колесниковой Ю.И., г.Зерноград, Зерноградский район, Ростовская область</t>
  </si>
  <si>
    <t>Строительство участка ВЛИ-0,4кВ для электроснабжения жилого дома заявителя Нестеренко А.И. г.Азов Ростовская область</t>
  </si>
  <si>
    <t>Строительство участка ВЛ-0,4кВ для подключения жилого дома заявителя Мацко М.С., город Азов РО</t>
  </si>
  <si>
    <t>Строительство участка ВЛ-0,23кВ для подключения магазина заявителя Друзякиной Т.И., г. Азов, Азовский район Ростовской области</t>
  </si>
  <si>
    <t>Строительство участка ВЛ-0,4кВ для подключения жилого дома заявителя Тышлангян А.В., в п. Мокрый Батай Кагальницкий район Ростовская область</t>
  </si>
  <si>
    <t>Строительство  участка ВЛИ-0,4кВ для подключения жилого дома Гадьян Л.В., Азовский район, Ростовская область</t>
  </si>
  <si>
    <t>Строительство участка ВЛИ-0,4кВ для подключения жилого дома Крикущенко Г.М., Азовский район, Ростовская область</t>
  </si>
  <si>
    <t>Строительство участка ВЛИ-0,4кВ для подключения весовой заявителя Халидова К.Ш., Егорлыкский район, Ростовская область</t>
  </si>
  <si>
    <t>Строительство участка ВЛИ-0,4 кВ для подключения жилой кухни Ефимова О.Н., ул.Степная,4а,х.Изобильный,Егорлыкский район,Ростовская область</t>
  </si>
  <si>
    <t>Строительство участка ВЛ-0,4кВ для подключения жилого дома заявителя Фролова С.А., х.Гуляй-Борисовка, Зерноградский район,Ростовская область</t>
  </si>
  <si>
    <t>Строительство участка ВЛ-0,4кВ для подключения склада жидкого газа заявителя Шнурова С.Н., х.Гуляй-Борисовка , Зерноградский район, Ростовская область</t>
  </si>
  <si>
    <t>Строительство участка ВЛИ-0,4кВ для подключения гаража заявителя Гюрджян Ю.М., Егорлыкский район, Ростовская область</t>
  </si>
  <si>
    <t>Строительство участка ВЛ-0,4кВ для подключения жилого дома заявителя Тысевич В.С., п. Овощной Азовский район Ростовская область</t>
  </si>
  <si>
    <t>Строительство участка ВЛИ-0,4кВ для подключения жилого дома заявителя Швецова А.В., п. Суходольск, Азовский район Ростовская область</t>
  </si>
  <si>
    <t>Строительство участка ВЛИ-0,4 кВ для подключения жилого дома заявителя Косякова А.Г. х.Рогожкино Азовский район, Ростовская область</t>
  </si>
  <si>
    <t>Строительство участка  ВЛИ-0,4кВ для подключения жилого дома заявителя Иноземцева С.А. п. Овощной Азовский район, Ростовская область</t>
  </si>
  <si>
    <t>Строительство участка ВЛИ-0,4кВ для подключения магазина заявителя Дегтярева Л.О., с .Кулешовка Азовский район, Ростовская область</t>
  </si>
  <si>
    <t>Строительство участка ВЛИ-0,4 кВ для подключения торгового павильона заявителя ИП Маркарян М.А. с.Кулешовка Азовский район, Ростовская область</t>
  </si>
  <si>
    <t>Строительство   участка  ВЛ-0,4кВ от опоры  №45-23 ВЛ-0,4кВ №1 ЗТП 10/0,4кВ №45 для подключения  жилого дома заявителя Шумского В.П.  х. Новоалександровка  Азовского района Ростовской области</t>
  </si>
  <si>
    <t>Строительство участка ВЛ-10кВ от опоры № 28 ВЛ-10кВ № 2907 РП-29 ПС 35/10кВ «А-18», установка КТП 10/0,4кВ, строительство участка ВЛ-0,4кВ для подключения жилых домов заявителей СТ «Энтузиаст» Азовского района Ростовской области</t>
  </si>
  <si>
    <t>Строительство   участка  ВЛ-0,4кВ  для подключения жилых домов  заявителей по ул. Луначарского, с. Головатовка, Азовский район Ростовская область</t>
  </si>
  <si>
    <t>Строительство учатска ВЛ-0,4 кВ для подключения жилого дома заявителя Масловец Н.Д., с. Пешково Ростовская область, Азовский район</t>
  </si>
  <si>
    <t>Строительство участка ВЛ-0,4кВ для подключения жилого дома заявителя Сиверин А.В., с. Кагальник, Ростовская область, Азовский район</t>
  </si>
  <si>
    <t>Строительство   участка  ВЛ-0,4кВ  для подключения  жилого дома Горбуненко В.А., п. Овощной Азовский район  Ростовская область</t>
  </si>
  <si>
    <t>Строительство участка ВЛИ-0,4кВ для подключения жилого дома заявителя Суворова А.В., п. Овощной, Азовский район, Ростовская область</t>
  </si>
  <si>
    <t>Строительство участка ВЛИ-0,4кВ для подключения жилого дома заявителя Кочуры В.Н., с.Кагальник, Азовский район, Ростовская область</t>
  </si>
  <si>
    <t>Строительство участка ВЛИ-0,4кВ для подключения жилого дома заявителя Томаевой М.М., х.Победа, Азовский район, Ростовская область</t>
  </si>
  <si>
    <t>Строительство участка ВЛИ-0,4кВ для подключения жилого дома заявителя Сазонова А.Ю., х.Новоалександровка Азовский район Ростовская область</t>
  </si>
  <si>
    <t>Техническое перевооружение  существующей  ВЛ-0,4 кВ №1 от РУ-0,4кВ  КТП 10/0,4кВ  № 33  для подключения  жилого дома заявителя Тумасян Э.А. х. Коса  Азовский район  Ростовской области</t>
  </si>
  <si>
    <t>Строительство   участка  ВЛ-0,4кВ  для подключения жилого дома заявителя Пугачевой Н.Н., п. Овощной, Азовский район Ростовская область</t>
  </si>
  <si>
    <t>Строительство участка ВЛИ-0,4кВ для подключения жилого дома Гуровой О.В., Азовский район, Ростовская область</t>
  </si>
  <si>
    <t>Строительство   участка  ВЛ-0,4кВ  для подключения жилого дома Погребова С.В., х. Лесхоз Зерноградский район Ростовская область</t>
  </si>
  <si>
    <t>Строительство   участка  ВЛ-0,4кВ  для подключения жилого дома Юренко Ю.П., ст-ца Кировская Кагальницкий район Ростовская область</t>
  </si>
  <si>
    <t>Строительство участка ВЛ-0,4кВ для подключения жилого дома заявителя Тимощук А.В., ст. Кировская Ростовская область, Кагальницкий район</t>
  </si>
  <si>
    <t>Строительство отпаечной ВЛЗ-10кВ, установка КТП-10/0,4кВ, строительство участка ВЛИ-0,4кВ для подключения жилого дома заявителя Шевченко Е.А., х. Усть-Койсуг Азовский район Ростовская область</t>
  </si>
  <si>
    <t>Строительство участка ВЛИ-0,4 кВ для подключения жилых домов заявителей Терентьевой Т.С., Гавришева Е.Ю., Черенкова В.В., Холодилина А.С. Азовский район, Ростовская область</t>
  </si>
  <si>
    <t>Строительство участка ВЛИ-0,4кВ для подключения личного подсобного хозяйства заявителя Бабича Ю.Ф., х. Новоалександровка, Азовский район, Ростовская область</t>
  </si>
  <si>
    <t>Строительство участка ВЛ-0,4кВ для подключения жилого дома заявителя Мащенко О.Н., с. Пешково Азовский район Ростовская область</t>
  </si>
  <si>
    <t>Строительство участка ВЛИ-0,4кВ дял подключения жилого дома заявителя Комарова А.М., х.Новоалександровка , Азовский район, Ростовская область</t>
  </si>
  <si>
    <t>Строительство участка ВЛИ-0,4кВ для подключения жилого дома заявителя Зандарова Т.Д. с.Кулешовка,Азовский район , Ростовская область</t>
  </si>
  <si>
    <t>Строительство участка ВЛИ - 0,4кВ для подключения промышленного предприятия заявителя Захарова В.Н., ш.Кагальницкое, Азовский район Ростовская область</t>
  </si>
  <si>
    <t>Строительство участка ВЛИ-0,4кВ для подключения жилого дома заявителя Рыбальченко В.П. п. Овощной Азовский район, Ростовская область</t>
  </si>
  <si>
    <t>Строительство участка ВЛИ-0,4кВ для подключения жилого дома заявителя Машлакова В.М. с. Кагальник Азовский район, Ростовская область</t>
  </si>
  <si>
    <t>Строительство участка ВЛИ-0,4кВ для подключения жилого дома заявителя Барсегян К.П. с.Круглое Азовский район, Ростовская область</t>
  </si>
  <si>
    <t>Строительство участка ВЛИ-0,4кВ для подключения жилого дома Иванова Р.А., Азовский район, Ростовская область</t>
  </si>
  <si>
    <t>Строительство участка ВЛИ-0,4кВ для подключения жилого дома Кафтанова А.П., Азовский район, Ростовская область</t>
  </si>
  <si>
    <t>Строительство  участка  ВЛИ-0,4кВ  для подключения жилых домов заявителей Калининой М.И., Савченко В.Л. Азовский район, Ростовская область</t>
  </si>
  <si>
    <t>Строительство участка ВЛИ-0,4кВ для подключения жилых домов заявителей Роговская М.А., Арыхов П.А., Арыхов Б.П., Кашина Л.Л., Балошкин В.В. Азовский район, Ростовская область</t>
  </si>
  <si>
    <t>Строительство отпаечной ВЛ-10кВ, установка КТП-10/0,4кВ, строительство участка ВЛ-0,4кВ для подключения жилых домов Малюта А.Ф. и Малюта С.Ф., Кагальницкий район, ст. Кировская, Ростовская область</t>
  </si>
  <si>
    <t>Строительство отпаечной ВЛ-10 кВ, установка КТП-10/0,4 кВ, строительство участка ВЛ-0,4 кВ для подключения заявителя ООО «Лукойл-Нижневолжскнефтепродукт», ст. Кировская Кагальницкий район Ростовской области</t>
  </si>
  <si>
    <t>Строительство отпаечной ВЛ-10кВ , установка КТП 10/0,4кВ, строительство участка ВЛ-0,4кВ для подключения жилых домов Мамедова М.Ю.,Ахмедова И.Н.,Кадырова Р.Ф.,Герасюто И.Д.,Зинченко В.А., СХА "Кулешовское", Азовский Район, Ростовская область</t>
  </si>
  <si>
    <t>Строительство участка ВЛИ-0,4кВ для электроснабжения жилого дома заявителя Духова В.А.с Высочино,Азовский район,Ростовская область</t>
  </si>
  <si>
    <t>Строительство отпаечной ВЛ-10кВ, установка- КТП 10/0,4кВ,Строительство участка ВЛ-0,4кВ для подключения жилых домов Казанцевой А.Д. и Полионского Д.В.,Новоалександровка,Азовский район.Ростовская область</t>
  </si>
  <si>
    <t>Строительство участка ВЛИ-0,4кВ для подключения жилого дома заявителя Мартыненко Г.Г. , с.Займо-Обрыв, Азовский район,Ростовская область</t>
  </si>
  <si>
    <t>Строительство участка ВЛИ-0,4кВ для подключения жилых домов СХА "Кулешовское", Азовский район, Ростовская область</t>
  </si>
  <si>
    <t>Установка КТП-10/0,4кВ, строительство участка ВЛ-0,4кВ для подключения личного подсобного хозяйства Дзюба В.И. с.Кулешовка Азовский район, Ростовская область</t>
  </si>
  <si>
    <t>Строительство участка ВЛИ-0,4кВ для подключения гаражного бокса заявителя Матвейчука С.В., х.Кулешовка, Азовский район, Ростовская область</t>
  </si>
  <si>
    <t>Строительство участка ВЛИ-0,4кВ для подключения жилого дома Овлашенко А.И., Азовский район, Ростовская область</t>
  </si>
  <si>
    <t>Строительство участка ВЛИ-0,4кВ для подключения жилого дома заявителя Сайгашовой Н.С. с.Займо-Обрыв Азовский район, Ростовская область</t>
  </si>
  <si>
    <t>Строительство ВЛИ-0,4 кВ для подключения зерносклада заявителя Лучанинова М.И. с .Платоно-Петровка Азовский район, Ростовская область</t>
  </si>
  <si>
    <t>Строительство участка ВЛИ-0,4 кВ для подключения жилого дома заявителя Богатыревой Н.В. с.Кагальник, Азовский район,Ростовская область</t>
  </si>
  <si>
    <t>Строительство участка ВЛИ-0,4кВ для подключения жилого дома Крольмана Д.О., Азовский район, Ростовская область</t>
  </si>
  <si>
    <t>Строительство участка  ВЛИ-0,4кВ для подключения жилого дома заявителя Степанова В.В. с. Кугей Азовский район, Ростовская область</t>
  </si>
  <si>
    <t>Строительство участка ВЛИ-0,4кВ для подключения жилого дома заявителя Скнарина А.А. с.Кулешовка Азовский район, Ростовская область</t>
  </si>
  <si>
    <t>Строительство участка ВЛИ-0,4 кВ для подключения жилого дома заявителя Сафронова В.В. С.Круглое Азовский район,Ростовская область</t>
  </si>
  <si>
    <t>Строительство участка ВЛИ-0,4 кВ для подключения жилого дома заявителя Речкалова В.П. с.Круглое Азовский район, Ростовская область.</t>
  </si>
  <si>
    <t>Строительство отпаечной ВЛ-6 кВ, установка КТП-6/0,4кВ для технологического присоединения  ООО Уcстрой г.Азов Ростовской области</t>
  </si>
  <si>
    <t>Строительство участка  ВЛ-10кВ, установка КТП 10/0,4кВ,  для технологического присоединения энергопринимающих устройств ДОО  Азовского районного  отдела образования с. Кагальник   Ростовской области</t>
  </si>
  <si>
    <t>Строительство отпаечной ВЛ-10кВ для подключения жилого дома Жукова В.А., Азовский район, Ростовская область</t>
  </si>
  <si>
    <t>Строительство отпаечной ВЛЗ-10 кВ, установка КТП-10/0,4кВ для электроснабжения заявителя ДНТ «Эдем», с. Кулешовка Азовский район Ростовская область</t>
  </si>
  <si>
    <t>Строительство участка  ВЛЗ-10кВ  для технологического присоединения нежилого здания ИП Киселева А.Н.  Азовский район, Ростовской области</t>
  </si>
  <si>
    <t>Строительство участка ВЛ-10кВ, установка КТП-10/0,4кВ для подключения нежилого помещения по ремонту с/х техники заявителя ООО "Био Ферма" п.Новомирский Ростовская область</t>
  </si>
  <si>
    <t>Установка КТП-10/0,23кВ для подключения дома оператора Петрова Г.В., Азовский район, Ростовская область</t>
  </si>
  <si>
    <t>Строительство участка ВЛ-0,22кВ для технологического присоединения «пожарно-химической станции» в Калитвенском лесничестве, Каменского района, Ростовской области</t>
  </si>
  <si>
    <t>Строительство участка ВЛ-0,4кВ от опоры №50, ВЛ-0,4кВ №2, КТП №290, ВЛ-10кВ №2,  ПС 110/35/10кВ «Тарасовская» для подключения строящегося жилого дома заявителя Димитренко К.В.</t>
  </si>
  <si>
    <t>Строительство участка ВЛ-0,4кВ от опоры №61, ВЛ-0,4кВ №1, КТП №205, ВЛ-10кВ №1, ПС 35/10кВ «Митякинская» для подключения жилого дома заявителя Власова А.Г.</t>
  </si>
  <si>
    <t>Строительство участка ВЛ-0,4 кВ от опоры № 40, ВЛ-0,4 кВ №3, КТП № 30, ВЛ-10 кВ № 3, ПС 35/10 кВ «КСХТ» для подключения строящихся жилых домов заявителей Кундрюцковой О.Н. и Чопорова В.А.</t>
  </si>
  <si>
    <t>Строительство участка ВЛ-0,4кВ от опоры №20, ВЛ-0,4кВ №2, КТП №22, ВЛ-10кВ №1, ПС 35/10кВ «Войковская» для подключения жилого дома заявителя Тропина А.Д.</t>
  </si>
  <si>
    <t>Строительство ВЛ-0,22кВ от опоры №19, ВЛ-0,4кВ №3,  КТП  №125,  ВЛ-10кВ  №2,  ПС 110/35/10/6кВ  «К-4» для присоединения  жилого дома Прохорова Р.Б.</t>
  </si>
  <si>
    <t>Строительство участка ВЛ-0,4кВ для технологического присоединения жилого дома Акбаюковой Н.О. в х. Федорцов, Каменского района,РО</t>
  </si>
  <si>
    <t>Строительство участка ВЛ-0,4кВ для технологического присоединения строящегося жилого дома Гибатовой Т.Б. в х. Старая Станица, Каменского района, Ростовской области</t>
  </si>
  <si>
    <t>Строительство участка ВЛ-0,22кВ от опоры №15, ВЛ-0,4кВ №2, КТП №73, ВЛ-10кВ №5, ПС 110/10кВ "ВПТФ" для подключения летней кухни Пинчук Ю.В.</t>
  </si>
  <si>
    <t>Строительство участка ВЛ-0,22кВ от опоры №4, ВЛ-0,4кВ №1, КТП №425, ВЛ-10кВ №3, ПС-35/10кВ Нижнепоповская для подключения строящегося жилого дома Култышева В.Ю.</t>
  </si>
  <si>
    <t>Строительство участка ВЛ-0,4кВ от опоры №55  ВЛ-0,4кВ№5, КТП№283, ВЛ-10кВ№2,ПС 110/35/10кВ «Тарасовская»  для подключения жилого дома Лучкина В.В.</t>
  </si>
  <si>
    <t>Строительство участка ВЛ-0,4кВ от опоры №19 ВЛ-0,4кВ №2, КТП №352, ВЛ-10кВ№1, ПС 35/10кВ «Тарасовская СХТ»  для подключения жилого дома Кострубовой М.Е.</t>
  </si>
  <si>
    <t>Строительство участка ВЛ-0,4 кВ от опоры №12, ВЛ-0,4кВ №2, КТП №519, ВЛ-10кВ №3, ПС 35/10кВ «Колушкинская» для подключения здания склада ИП К(Ф)Х Ковалева Н.Н.</t>
  </si>
  <si>
    <t>Строительство участка ВЛ-0,22кВ от опоры №13, ВЛ-0,4кВ №1, КТП №240, ВЛ-10кВ №1, ПС 35/10кВ "КСХТ" для подключения жилого дома Петькова А.А.</t>
  </si>
  <si>
    <t>Строительство ВЛ-0,22 кВ от опоры № 31 ВЛ-0,4 кВ № 2 КТП № 13 ВЛ-10 кВ № 2 ПС 35/10 «Широко-Атамановская» для подключения регулируемого железнодорожного переезда (16 км ПК 9)</t>
  </si>
  <si>
    <t>Строительство участка ВЛ-0,4 кВ от опоры №21, ВЛ-0,4кВ №5, КТП №283, ВЛ-10кВ №2, ПС 110/35/10кВ «Тарасовская» для подключения жилого дома  Варданян М.А.</t>
  </si>
  <si>
    <t>Строительство участка ВЛ-0,4 кВ для технологического присоединения строящегося магазина Матиевской Н.Н. в х. Красновка Каменского района, Ростовской области</t>
  </si>
  <si>
    <t>Строительство участка ВЛ-0,4 кВ от опоры № 3, ВЛ-0,4 кВ №1, КТП № 62, ВЛ-10 кВ № 4, ПС 35/10 кВ "Советская-1" для подключения жилого дома заявителя Долгих Г.И.</t>
  </si>
  <si>
    <t>Строительство участка ВЛ-0,4кВ от опоры №31, ВЛ-0,4кВ №1, КТП №6, ВЛ-10кВ №2, ПС 110/35/10кВ "Обливская-1" для подключения жилого дома заявителя Скидан Р.М.</t>
  </si>
  <si>
    <t>Строительство участка ВЛ-0,4кВ от опоры №78 ВЛ-0,4кВ №1 КТП №67, ВЛ-10кВ №7, ПС 110/35/10кВ "Милютинская" для подключения строящегося жилого дома Смирновой Н.Ю.</t>
  </si>
  <si>
    <t>Строительство участка ВЛ-0,4кВ от опоры №70, ВЛ-0,4кВ №2, КТП №82, ВЛ-10кВ №6, ПС 35/10кВ "Вишневецкая" жилого дома Палкиной Т.А.</t>
  </si>
  <si>
    <t>Строительство участка ВЛ-0,4кВ от опоры №15, ВЛ-0,4кВ №1,КТП №100,ВЛ-10кВ №2,ПС 110/35/10кВ "Б-4" для подключения строящегося дома Карасева Е.А.</t>
  </si>
  <si>
    <t>Строительство участка ВЛ-0,4кВ от КТП №66, ВЛ-10кВ №7, ПС 110/35/10кВ «Милютинская» для подключения  здания Каменева Ю.Н.</t>
  </si>
  <si>
    <t>Строительство участка ВЛ-0,4 кВ от опоры №5, ВЛ-0,4кВ №2, КТП №464, ВЛ-10кВ фид. №39/8, ПС 110/35/10кВ Б-3 для подключения строящегося жилого дома Калюжина Е.П.</t>
  </si>
  <si>
    <t>Строительство участка ВЛ-0,4кВ от опоры №24, ВЛ-0,4кВ №3, КТП №168, ВЛ-10кВ №1, ПС 110/35/10/6кВ "К-4" жилого дома Комиссарова Д.Ю.</t>
  </si>
  <si>
    <t>Строительство участка ВЛ-0,4кВ от опоры №1 ВЛ-0,4кВ №1 КТП №89, ВЛ-10кВ №7, ПС 110/35/10кВ "Милютинская" для подключения строящегося жилого дома Морозовой Н.И.</t>
  </si>
  <si>
    <t>Строительство участка ВЛ-0,4кВ от опоры №11, ВЛ-0,4кВ №1, КТП №430, ВЛ-10кВ №3, ПС 35/10кВ "Нижнепоповская" для подключения строящегося жилого дома заявителя Беликова С.С.</t>
  </si>
  <si>
    <t>Строительство участка ВЛ-0,4кВ от опоры №22, ВЛ-0,4кВ №1, КТП №105, ВЛ-10кВ №8, ПС 110/35/10кВ "Советская-2" для подключения строящейся кашары, заявитель ИП Попов А.В.</t>
  </si>
  <si>
    <t>Строительство  ВЛ-0,4кВ  от  опоры  №6,  ВЛ-0,4кВ №2,  КТП  №12, ВЛ-10кВ  №4,  ПС 35/10кВ «КСХТ» для присоединения строящегося жилого дома Воротынцева Д.В.</t>
  </si>
  <si>
    <t>Строительство участка ВЛ-0,4кВ для технологического присоединения свинарника в с. Селивановская, Милютинского района, Ростовской области</t>
  </si>
  <si>
    <t>Строительство участка ВЛ-0,4кВ для технологического присоединения жилого дома Плешаковой Е.М. в х. Малая Каменка, Каменского района, Ростовской области</t>
  </si>
  <si>
    <t>Строительство ВЛ-0,4кВ для технологического присоединения жилых домов Тарасенко Е.Н., Хударова А.Б., Марина Ю.В. в х. Грузинов, Морозовского района, Ростовской области</t>
  </si>
  <si>
    <t>Строительство участка ВЛ-0,4кВ от опоры №23, ВЛ-0,4кВ №1, КТП №183, ВЛ-10кВ №4, ПС 35/10кВ "Советская-1" для подключения строящегося здания автосервиса</t>
  </si>
  <si>
    <t>Строительство участка ВЛ-0,4 кВ от опоры №6, ВЛ-0,4кВ №1, КТП №556, ВЛ-10кВ №5, ПС 35/10кВ «Колушкинская» для МТМ Пивоварова А.С.</t>
  </si>
  <si>
    <t>Строительство участка ВЛ-0,4кВ от опоры №9, ВЛ-0,4кВ №3, КТП №138, ВЛ-10кВ №2, ПС 110/35/10/6кВ "К-4" для подключения строящегося жилого дома Письменского А.Ф.</t>
  </si>
  <si>
    <t>Строительство участка ВЛ-0,4кВ от опоры №8, ВЛ-0,4кВ №2, КТП №30, ВЛ-10кВ №3, ПС 35/10кВ "КСХТ" для подключения жилого дома Параскевич Е.В.</t>
  </si>
  <si>
    <t>Строительство участка ВЛ-0,4 кВ от опоры №1. ВЛ-0,4 кВ  №2, КТП №341 , ВЛ-10 кВ №1 ПС 35/10 кВ "Знаменская" для подключения нежилого здания Щекина А.Н.</t>
  </si>
  <si>
    <t>Строительство участка ВЛ-0,4кВ от  КТП №47, ВЛ-10кВ №6,  ПС 110/35/10кВ «Обливская-1» для подключения нежилого здания Фокина А.А</t>
  </si>
  <si>
    <t>Строительство участка ВЛ-0,4кВ от опоры №8, ВЛ-0,4кВ №3, КТП №100, ВЛ-10кВ №2, ПС 110/35/10кВ «Б-4» для подключения строящегося дома  Розовой Т.В.</t>
  </si>
  <si>
    <t>Строительство участка ВЛ-0,4кВ от опоры №4, ВЛ-0,4кВ №2, КТП №184, ВЛ-10кВ №2, ПС 35/10кВ «КСХТ» для подключения строящегося дома Ковалева И.Н.</t>
  </si>
  <si>
    <t>Строительство участка ВЛ-0,4 кВ от опоры №15, Вл-0,4 кВ №2, КТП №156, ВЛ-10 кВ №5 , ПС 35/10 кВ "Обливская-2" для подключения полевого дома Колесникова А.И.</t>
  </si>
  <si>
    <t>Строительство участка ВЛ-0,4кВ от опоры №88, ВЛ-0,4кВ №2, КТП №189, ВЛ-10кВ №2, ПС 110/35/10кВ "Б-4" для присоединения жилого дома Кружилина А.Н.</t>
  </si>
  <si>
    <t>Строительство участка ВЛ-0,4кВ от опоры №4, ВЛ-0,4кВ №2, КТП №184, ВЛ-10кВ "Кирова-2", ПС 110/35/10/6кВ "Б-4" для подключения строящегося жилого дома Собко О.А.</t>
  </si>
  <si>
    <t>Строительство участка ВЛ-0,4кВ от опоры №22, ВЛ-0,4кВ №1, КТП №15, ВЛ-10кВ №4, ПС 35/10кВ "КСХТ" для подключения строящегося жилого дома Дерепаскиной О.Ю.</t>
  </si>
  <si>
    <t>Строительство участка ВЛ-0,4кВ от опоры №63, ВЛ-0,4кВ №1, КТП №12, ВЛ-10кВ №4, ПС 35/10кВ "КСХТ" для подключения жилого дома Шемет В.Д.</t>
  </si>
  <si>
    <t>Строительство участка ВЛ-0,4кВ от опоры №48 по ВЛ-0,4кВ №2, КТП №290, ВЛ-10кВ №2, ПС 110/35/10кВ "Тарасовская" для подключения строящегося жилого дома Рябченко Е.С.</t>
  </si>
  <si>
    <t>Строительство участка ВЛ-0,4 кВ от опоры №50 по ВЛ-0,4 кВ №2, КТП №290, ВЛ-10 кВ №2 , ПС 110/35/10 кВ "Тарасовская" для подключения здания механизированной тракторной мастерской Черняева С.В.</t>
  </si>
  <si>
    <t>Строительство участка ВЛ-0,4кВ от опоры №11, ВЛ-0,4кВ №1, КТП №68, ВЛ-10кВ №7, ПС 110/35/10кВ "Милютинская" для подключения помещения телятника Молочновой В.Н.</t>
  </si>
  <si>
    <t>Строительство участка ВЛ-0,4кВ от РУ-0,4кВ, КТП №169, ВЛ-10кВ №7, ПС 110/35/10кВ "Милютинская" для подключения здания котельной Полехина Н.Ю.</t>
  </si>
  <si>
    <t>Строительство участка ВЛ-0,4кВ от опоры №10 по ВЛ-0,4кВ №1, КТП №126, ВЛ-10кВ №2, ПС 110/35/10кВ "Чеботовская" для подключения здания (сепараторное отделение) Пташкиной О.И.</t>
  </si>
  <si>
    <t>Строительство участка ВЛ-0,4кВ от опоры №2 по ВЛ-0,4кВ №4, КТП №257, ВЛ-10кВ №4, ПС 35/10кВ "Митякинская" для подключения склада ИП К(Ф)Х Умрыхин А.Н.</t>
  </si>
  <si>
    <t>Строительство участка ВЛ-0,4кВ от РУ-0,4кВ,КТП №153, ВЛ-10кВ №3, ПС 35/10кВ "КСХТ" для подключения 18 гаражей в х. Лесной</t>
  </si>
  <si>
    <t>Строительство участка ВЛ-0,4кВ от опоры №4 ВЛ-0,4кВ №2 КТП №570, ВЛ-10кВ №5, ПС 35/10кВ "Тацинская СХТ" для подключения квартиры Ткачева Н.Ф.</t>
  </si>
  <si>
    <t>Строительство участка ВЛ-0,4кВ от опоры №17, ВЛ-0,4кВ №1, КТП №55, ВЛ-10кВ №5,  ПС 110/35/10кВ «Советская-2» для подключения жилого дома заявителя Овчинникова В.А.</t>
  </si>
  <si>
    <t>Строительство участка ВЛ-0,4 кВ от ТП №4 ВЛ-10кВ №3, ПС 110/35/10/6кВ "К-4" для подключения строящегося объекта торговли Леоновой Е.А.</t>
  </si>
  <si>
    <t>Строительство участка ВЛ-0,4кВ от опоры №2, ВЛ-0,4кВ №1, КТП №294, ВЛ-10кВ №3, ПС 110/35/10/6кВ "К-4" для подключения жилого дома Карпикова В.В.</t>
  </si>
  <si>
    <t>Строительство участка ВЛ-10 кВ от опоры № 7, Л-219, ПС 110/35/10/6 кВ «К-4», КТП 10/0,4 кВ и участка ВЛ-0,4 кВ от РУ-0,4 кВ проектируемого КТП 10/0,4 кВ для подключения строящегося объекта торговли ООО «Партнер-Строй»</t>
  </si>
  <si>
    <t>Строительство ТП 10/0,4 кВ от опоры № 11, Л-124, ВЛ-10 кВ №3, АС 35/10 «КСХТ» и участка ВЛ-0,4 кВ от РУ-0,4 кВ проектируемого ТП 10/0,4 кВ для подключения строящегося жилого дома Романовского А.М.</t>
  </si>
  <si>
    <t>Строительство  ТП-10/0,4 и участка ВЛ-0,4 кВ от ВЛ-10 кВ №3, ПС 35/10/6 кВ "К-4" для подключения строящихся объектов торговли Селезневой Е.А., Захаровой Т.В., Полозова В.И.</t>
  </si>
  <si>
    <t>Строительство КТП 10/0,4кВ,  ВЛ-10кВ №1, ПС 35/10кВ «Знаменская» для подключения склада запчастей Шевчука Н.А.</t>
  </si>
  <si>
    <t>Строительство ВЛ-110 кВ для технологического присоединения ООО "Дон-Металл" в г. Каменск - Шахтинском, Ростовской области</t>
  </si>
  <si>
    <t>Строительство ТП-10/0,22кВ от опоры №4, Л-407, ВЛ-10кВ №6, ПС 110/10кВ "Волченская ПТФ"  для присоединения квартиры Пятак В.П.</t>
  </si>
  <si>
    <t>Строительство КТП-10/0,4кВ, ВЛ-10кВ №1, ПС 35/10кВ "Знаменская" для подключения склада запчастей Шевчука Н.А.</t>
  </si>
  <si>
    <t>Строительство ТП 10/0,22кВ на опоре № 70, ВЛ-10кВ № 5, ПС 35/10кВ «Владимировская» для подключения регулируемого железнодорожного переезд (28 км ПК 10)</t>
  </si>
  <si>
    <t>Строительство ТП 10/0,22 на опоре № 21 ВЛ 10 кВ № 3 Л-160 ПС 35/10 кВ «Владимировская» для подключения регулируемого железнодорожного переезда (37 км ПК 10)</t>
  </si>
  <si>
    <t>Строительство  ТП 10/0,4кВ от опоры №11, Л-124, ВЛ-10кВ №3, ПС 35/10 «КСХТ» и участка ВЛ-0,4кВ от РУ-0,4кВ проектируемого ТП 10/0,4кВ для подключения строящегося жилого дома Романовского А.М.</t>
  </si>
  <si>
    <t>Строительство КТП 10/0,4 кВ и участка ВЛ-0,4 кВ для технологического присоединения склада Кнышова И.И., в х. Приходько-Придченский примерно 200 м по направлению на северо-запад Милютинского района, Ростовской области</t>
  </si>
  <si>
    <t>Строительство ТП-10/0,4кВ и участка ВЛ-0,4кВ от ВЛ-10кВ №3, ПС 35/10/6кВ "К-4" для подключения строящихся объектов торговли Селезневой Е.А., Захаровой Т.В., Полозова В.И.</t>
  </si>
  <si>
    <t>Строительство ВЛИ-0,4кВ от ВЛ-0,4кВ №1 КТП-112 ВЛ-10кВ №1408 ПС АС-14 для электроснабжения жилого дома Серебряковой Т.В. по ул. Комарова, д.45, корп.Б, в п. Рассвет, Аксайского района, Ростовской области</t>
  </si>
  <si>
    <t>Строительство ВЛ-0,4 кВ от  опоры №28/4 ВЛ-0,4 кВ №1 КТП-10/0,4 кВ №36 по ВЛ-10 кВ №263 ПС 110/35/10/6 кВ БГ-2  для энергоснабжения хозяйственной постройки Ивановой Н.М. и личного подсобного хозяйства Перкова В.И. по адресу: ул. Луговая,  х. Арпачин,  Багаевский район, Ростовская область</t>
  </si>
  <si>
    <t>Строительство ВЛ-0,4кВ от КТП 10/0,4 кВ № 51 для электроснабжения  жилого дома Рамзаева А. А. по ул. Донская, 59 в п. Веселый, Веселовского района, Ростовской области</t>
  </si>
  <si>
    <t>Строительство  ВЛ-0,4кВ  от КТП 10/0,4 кВ № 3  для электроснабжения  магазина Чуйко В. А.  по ул. Октябрьская, 25-а в п. Веселый, Веселовского района, Ростовской области</t>
  </si>
  <si>
    <t>Строительство  ВЛ-0,4 кВ  от ВЛ-0,4кВ №1 КТП №30 ВЛ-10кВ №655 для электроснабжения жилого дома в ст.Старочеркасская, участок с кадастровым номером 61:02:0110102:2872, Аксайского района, Ростовской области</t>
  </si>
  <si>
    <t>Строительство ВЛ -0,4 кВ от ВЛ-0,4 кВ №2 КТП№ 173 ВЛ-10 кВ 1204 для электроснабжения жилого дома в АО "Щепкинское" Аскайского района Ростовской области"</t>
  </si>
  <si>
    <t>Строительство ВЛ-0,4кВ от опоры №6 ВЛ-0,4кВ №1 КТП-10/0,4кВ №41 по ВЛ-10кВ №263 ПС 110/35/6кВ БГ-2 для лектроснабжения жилого дома Якубова Ю.Н. по ул.Донская 35-б, х.Арпачин Багаевского района Ростовской области</t>
  </si>
  <si>
    <t>Строительство ВЛ-0,4кВ от ВЛ-0,4кВ №4 КТП-10/0,4кВ №12 для электроснабжения магазина Афанасьева А.В. по пер.Комсомольский, №42, в п.Веселый, Веселовского района, Ростовской области</t>
  </si>
  <si>
    <t>Строительство ВЛ-0,4 кВ от РУ-0,4кВ КТП-10/0,4 кВ №29 по ВЛ-10 кВ №263 ПС 110/35/10/6 кВ БГ-2 для энергоснабжения садового домика  по адресу: ул. Береговая, д.24 х. Арпачин Багаевского района Ростовской области</t>
  </si>
  <si>
    <t>Строительство ВЛ-0,4  кВ от опоры № 20  ВЛ-0,4 кВ № 1 КТП-10/0,4 кВ № 15 по ВЛ-10 кВ № 259  ПС 110/35/10/6 кВ БГ-2  для жилого дома  Якубова М.Ю. по адресу: ул. Советская, 66 Б   ст. Манычская  Багаевского района Ростовской области</t>
  </si>
  <si>
    <t>Строительство КТПН-10/0,4 кВ, ВЛ-0,4 кВ и ВЛ 10 кВ от ВЛ 10 кВ № 125 опора № 3/2 ПС 110/35/10 СМ - 1 для энергоснабжения жилого дома заявителя Липатовой Г.П. В х.Молчанов ул. Заводская д. 1/6 Семикаракорского района Ростовской области</t>
  </si>
  <si>
    <t>Строительство  ВЛ-0,4  кВ  от  РУ-0,4 кВ  КТП №641 ВЛ-10 кВ №608 ПС 35/10 СМ-6  для электроснабжения: производственной базы  заявителя Кузьмичева Анатолия Леонидовича. по адресу:  примерно в 50 м по направлению на юго-восток от х. Большемечетный,  Семикаракорского р-она, Ростовской области</t>
  </si>
  <si>
    <t>Строительство  ВЛ-0,4  кВ  от  РУ-0,4 кВ  КТП №641 ВЛ-10 кВ №608 ПС 35/10 СМ-6  для электроснабжения: производственной базы  заявителя ИП Глава КФХ  Борисов А. Л. по адресу:  примерно в 50 м по направлению на восток от х. Большемечетный,  Семикаракорского р-она, Ростовской области</t>
  </si>
  <si>
    <t xml:space="preserve">Строительство ВЛ-0,4 кВ от РУ-0,4 кВ КТП-10/0,4 кВ №20 по ВЛ-10 кВ №259 ПС 110/35/10/6 кВ БГ-2 для энергоснабжения двух четырехквартирных одноэтажных жилых дома по адресу: Ростовская область, Багаевский район, ст. Манычская, ул. Советская, д.187-К
</t>
  </si>
  <si>
    <t>Строительство ВЛИ-0,4 кВ от КТПН-10/0,4 кВ для электроснабжения жилых домов по ул. Восходящая, д.1, корп. 1,  д.5, д.11, ул. Утренняя д.5 д.16, ул. Лучистая д.4, д.9, д.19 в п. Октябрьский, Аксайского района Ростовской области</t>
  </si>
  <si>
    <t>Строительство КТПН-6/0,4 кВ, ВЛ-6 кВ и ВЛ-0,4 кВ от ВЛ-6 кВ № 807 для электроснабжения жилого дома Синициной Н.П. в п. Реконструктор, участок с кадастровым номером 61:02:0600011:275, Аксайского района Ростовской области</t>
  </si>
  <si>
    <t>Строительство ВЛ-0,4 кВ от проектируемой ВЛ-0,4 кВ КТП № 188 для электроснабжения жилого дома Париевой Е. А. по ул. Лучезарная, д. 18 в п. Российский, Аксайского района, Ростовской области</t>
  </si>
  <si>
    <t>Строительство ВЛ-0,4 кВ от ВЛ-0,4 кВ № 1 КТП № 412 ВЛ-10 кВ № 1004 для электроснабжения жилого дома Бойко В. В. по ул. Степная, д. 8 в ст-це Грушевская, Аксайского района, Ростовской области</t>
  </si>
  <si>
    <t>Строительство ВЛ-0,4 кВ от ВЛ-0,4 кВ № 1 КТП № 200 ВЛ-10 кВ № 3 для электроснабжения жилых домов по ул. Гармоничная и ул. Вдохновения
в пос. Темерницкий, Аксайского района, Ростовской области</t>
  </si>
  <si>
    <t>Строительство ВЛ-0,4 кВ от ВЛ-0,4 кВ № 1 КТП № 22 ВЛ-10 кВ № 653
для электроснабжения жилых домов по пер. Восточный, д. 9, корп. А и Б
в ст-це Старочеркасская, Аксайского района, Ростовской области</t>
  </si>
  <si>
    <t>Строительство ВЛ-0,4 кВ от ВЛ-0,4 кВ № 2 КТП № 10 ВЛ-10 кВ № 655
для электроснабжения жилого дома Кобзевой Л. В. по ул. Калинина, д. 2,
корп. “М” в ст. Старочеркасская, Аксайского района, Ростовской области</t>
  </si>
  <si>
    <t>Строительство ВЛ-0,4 кВ от ВЛ-0,4 кВ № 1 КТП № 22 ВЛ-10 кВ № 653 ПС 110/10/6 кВ АС-6 для электроснабжения жилого дома Сорокина О.М. по ул. Мира, д.80, в ст-це Старочеркасская, Аксайского района, Ростовской области</t>
  </si>
  <si>
    <t>Строительство ВЛИ-0,4кВ от ВЛ-0,4кВ №3 КТП-666 ВЛ-10кВ №111 ПС АС-1 для электроснабжения здания храма по ул. Зеленая, д.2, корп. А, в х. Ленина, Аксайского района, Ростовской области</t>
  </si>
  <si>
    <t>Строительство ВЛ-0,4кВ от РУ-0,4кВ КТП №464 ВЛ-10кВ №1101 для электроснабжения нефтебазы на уч-ке с кад. ном. 61:02:0070202:1989 в ст-це Мишкинская, Аксайского района, Ростовской области</t>
  </si>
  <si>
    <t>Строительство ВЛ-0,4 кВ от ВЛ-0,4 кВ № 3 КТП № 130 ВЛ-10 кВ № 1513
для электроснабжения жилого дома Обуховой Н. И. по ул. Луговая, д. 14
в пос. Водопадный, Аксайского района, Ростовской области</t>
  </si>
  <si>
    <t>Строительство ВЛ-0,4 кВ от ВЛ-0,4 кВ № 1 КТП № 129 ВЛ-10 кВ № 1212 для электроснабжения жилого дома Войтенко Т. В. по ул. Озерная, д. 8, корп. “А” в п. Октябрьский, Аксайского района, Ростовской области</t>
  </si>
  <si>
    <t>Строительство ВЛ-0,4 кВ от ВЛ-0,4 кВ № 2 КТП № 180 ВЛ-6 кВ № 804 для электроснабжения жилого дома Фомина П. Н. по ул. Производственная, д. 31, корп. “А” в п. Российский, Аксайского района, Ростовской области</t>
  </si>
  <si>
    <t>Строительство ВЛ-0,4 кВ от РУ-0,4 кВ КТП № 240 ВЛ-10 кВ № 441 для электроснабжения жилого дома Цуцман Т. Я. по ул. Братская, д. 10 в пос. Янтарный, Аксайского района, Ростовской области
области</t>
  </si>
  <si>
    <t>Строительство ВЛ-0,4 кВ от ВЛ-0,4 кВ № 2 КТП № 460 ВЛ-10 кВ № 1103 для электроснабжения жилого дома Костенко А. А. по ул. 50 лет Октября,
д. 84 в х. Киров, Аксайского района, Ростовской области</t>
  </si>
  <si>
    <t>Строительство ВЛ-0,4 кВ от КТП-10/0,4 кВ №506 по ВЛ-10 кВ №402 ПС 35/10 кВ БГ-4 для энергоснабжения хозяйственных построек Чайковского Д.С. и Новикова С.А. по адресу: ул. Береговая в х. Тузлуков  Багаевского района Ростовской области.</t>
  </si>
  <si>
    <t>Строительство ВЛ-0,4 кВ от опоры  №2 ВЛ-0,4 кВ №4 КТП-10/0,4 кВ №504 по ВЛ-10 кВ №404 ПС 35/10 кВ БГ-4 для энергоснабжения нежилого здания ИП  Аскарова М.Г. по адресу: центральная часть кадастрового квартала  Красненского сельского поселения  Багаевского района Ростовской област</t>
  </si>
  <si>
    <t>Строительство ВЛИ-0,4 кВ № 1 КТП-96 ВЛ-6 кВ № 802 35/6 кВ ПС АС-8 для энергоснабжения ж/домов по ул. Атаманская в п. Реконструктор, Аксайского района,Ростовской областирайона, Ростовской области</t>
  </si>
  <si>
    <t>Строительство ВЛ-0,4 кВ от ВЛ-0,4 кВ № 3 КТП № 237 ВЛ-10 кВ № 1208 для электроснабжения жилого дома Чумаченко Т. Ю. по ул. Просторная, д. 62 в п. Октябрьский, Аксайского района, Ростовской области</t>
  </si>
  <si>
    <t>Строительство ВЛИ-0,4 кВ от КТП-1 ВЛ 10 кВ №657 для энергоснабжения ж/дома Чапчиковой Н.И. в ст. Старочеркасская, Аксайского района, Ростовской области</t>
  </si>
  <si>
    <t>Строительство электросетевых объектов 0,4-10кВ для электроснабжения жилого дома Кружилиной Т.В. по ул.Ноябрьская, 4 в х.Островского Аксайского района Ростовской области</t>
  </si>
  <si>
    <t>Строительство КТПН -10/0,4 кВ, ВЛ-10 кВ и ВЛ-0,4 кВ от ВЛ-10 КВ № 1003 для электроснабжения жилого дома по улице Аксайская, д. 3 в х. Камышеваха, Аксайского района, Ростовской области</t>
  </si>
  <si>
    <t>Строительство ВЛ-0,4кВ от РУ-0,4кВ КТП №227 ВЛ-10кВ №441 для электроснабжения склада ООО "Строительная компания - Т.В.В." в п. Янтарный, Аксайского района, Ростовской области</t>
  </si>
  <si>
    <t>Строительство ВЛ-0,4 кВ от ВЛ-0,4 кВ № 2 КТП № 140 ВЛ-10 кВ № 706 для электроснабжения жилого дома Астраданцевой Н. П. по ул. Станичная, д. 11 в п. Красный Колос, Аксайского района, Ростовской области</t>
  </si>
  <si>
    <t>Строительство ВЛ-0,4 кВ от ВЛ-0,4 кВ № 1 КТП № 607 ВЛ-10 кВ № 105 для электроснабжения жилого дома Трушиной Л. М. по адресу: Ростовская обл., Аксайский р-н, ст. Ольгинская, уч-к с кад. ном. 61:02:0090103:2906</t>
  </si>
  <si>
    <t>Строительство ВЛИ-0,4 кВ от ВЛ-0,4 кВ № 2 КТП № 11 ВЛ-10 кВ № 655 ПС 110/10/6 кВ АС-6 для электроснабжения жилого дома Тепловой Н.А. по ул. Аксайская, д.2, корп.Г.,в ст. Старочеркасская, Аксайского района, Ростовской области</t>
  </si>
  <si>
    <t>Строительство ВЛ-0,4 кВ от ВЛ-0,4 кВ № 1 КТП № 108 ВЛ-10 кВ № 1406 для электроснабжения базовой станции сотовой связи “Ковалевка” в пос. Ковалевка, Аксайского района, Ростовской области</t>
  </si>
  <si>
    <t>Строительство ВЛ-0,4 кВ от ВЛ-0,4 кВ № 3 КТП № 213 ВЛ-6 кВ № 805 для электроснабжения жилого дома Тютюниченко И. Н. по ул. Толстого, д. 8, корп. “А” в х. Б. Лог, Аксайского района, Ростовской области</t>
  </si>
  <si>
    <t>Строительство ВЛ-0,4 кВ от ВЛ-0,4 кВ № 2 КТП № 493 ВЛ-10 кВ № 1103 для электроснабжения жилого дома Гоптарева О. В. по ул. Вишневая, д. 2 в х. Александровка, Аксайского района, Ростовской области</t>
  </si>
  <si>
    <t>Строительство ВЛ-0,4 кВ от ВЛ-0,4 кВ № 2 КТП № 213 ВЛ-6 кВ № 805 для электроснабжения жилого дома Курбановой П. И. по ул. Новая, д. 17, корп. “Д/1” в х. Большой Лог, Аксайского района, Ростовской области</t>
  </si>
  <si>
    <t>Строительство ВЛ-0,4 кВ от ВЛ-0,4 кВ № 3 КТП № 434 ВЛ-10 кВ № 1103 для электроснабжения жилого дома на уч-ке с к. н. 61:02:0600009:1324 в ст-це Мишкинская, Аксайского района, Ростовской области</t>
  </si>
  <si>
    <t>Строительство ВЛ-0,4 кВ от ВЛ-0,4 кВ № 2 КТП № 13 ВЛ-10 кВ № 653 для электроснабжения жилого дома Гиголян Г. С. по ул. Калинина, д. 23, корп. “Б” в ст. Старочеркасская, Аксайского района, Ростовской области</t>
  </si>
  <si>
    <t>Строительство КТПН-10/0,4 кВ, ВЛ-10 кВ и ВЛ-0,4 кВ от ВЛ-10 кВ № 441 для электроснабжения жилых домов по ул. Братская и ул. Дружбы в пос. Янтарный, Аксайского района, Ростовской области</t>
  </si>
  <si>
    <t>Строительство ВЛ-0,4 кВ от ВЛ-0,4 кВ № 1 КТП № 181 ВЛ-6 кВ № 805 для электроснабжения жилого дома Ершовой Е. А. по ул. Луговая
в х. Большой Лог, Аксайского района, Ростовской области</t>
  </si>
  <si>
    <t>Строительство КТПН-6/0,4 кВ, ВЛ-6 кВ и ВЛ-0,4 кВ от ВЛ-6 кВ № 805 для электроснабжения жилого дома Силаевой Ю. Ю. по ул. Владимирская, д. 27, корп. 1 в х. Большой Лог, Аксайского района, Ростовской области</t>
  </si>
  <si>
    <t>Строительство ВЛ-0,4 кВ от ВЛ-0,4 кВ № 2 КТП № 9 ВЛ-10 кВ № 657 для электроснабжения жилого дома Поповой Е. С. по пер. Короткий, д. 7, корп. “А” в ст. Старочеркасская, Аксайского района, Ростовской области</t>
  </si>
  <si>
    <t>Строительство ВЛ-0,4 кВ от ВЛ-0,4 кВ № 1 КТП № 240 ВЛ-10 кВ № 441 для электроснабжения жилого дома Лебедевой Н. В. по ул. Межевая, д. 11 в пос. Янтарный, Аксайского района, Ростовской области</t>
  </si>
  <si>
    <t>Строительство ВЛ-0,4 кВ от ВЛ-0,4 кВ № 2 КТП № 225 ВЛ-10 кВ № 1207 для электроснабжения жилого дома Григорьева Е. Я. на участке с кад. ном. 61:02:0080501:1270 в п. Щепкин, Аксайского района, Ростовской области</t>
  </si>
  <si>
    <t>Строительство ВЛ-0,4 кВ от ВЛ-0,4 кВ № 1 КТП № 8 ВЛ-10 кВ № 657 для электроснабжения жилого дома Токаревой Е. В. по пер. Чапаева, д. 1, корп. “Б” в ст. Старочеркасская, Аксайского района, Ростовской области</t>
  </si>
  <si>
    <t>Строительство ВЛ-0,4 кВ от ВЛ-0,4 кВ № 3 КТП № 608 ВЛ-10 кВ № 101  для электроснабжения жилого дома Зиновой Е. М. по пер. 6-й, д. 2, корп. Б в ст-це Ольгинская, Аксайского района, Ростовской области</t>
  </si>
  <si>
    <t>Строительство ВЛ-0,4 кВ от ВЛ-0,4 кВ № 3 КТП № 697 ВЛ-10 кВ № 505 для электроснабжения жилого дома Петровой В. Г. по ул. Садовая, д. 3 в х. Черюмкин, Аксайского района, Ростовской области</t>
  </si>
  <si>
    <t xml:space="preserve">Строительство ВЛ-0,4 кВ от ВЛ-0,4 кВ № 1 КТП № 130 ВЛ-10 кВ № 1513 для электроснабжения жилого дома Новикова В. М. по ул. Цветочная,
д. 18 в пос. Водопадный, Аксайского района, Ростовской области
</t>
  </si>
  <si>
    <t>Строительство ВЛ-0,4 кВ от ВЛ-0,4 кВ № 2 КТП № 175 ВЛ-10 кВ № 1208 для электроснабжения жилых домов по ул. Крестьянская на участках с кадастровыми номерами 61:02:0080505:852, 61:02:0080505:853 в п. Щепкин, Аксайского района, Ростовской областиобласти</t>
  </si>
  <si>
    <t>Строительство ВЛ-0,4 кВ от ВЛ-0,4 кВ № 1 КТП № 175 ВЛ-10 кВ № 1208 для электроснабжения жилых домов по ул. Крестьянская и Первомайская на уч-ках с к. н. 61:02:0000000:6184, 61:02:0080503:1091, 61:02:0000000:6183 в п. Щепкин, Аксайского района, Ростовской области</t>
  </si>
  <si>
    <t xml:space="preserve">Строительство КВЛ -0,4 кВ от РУ -0,4 кВ КТП №117 ВЛ-10 кВ №434 для электроснабжения автостоянки для большегрузных машин в пос. Янтарный, Аксайского района, Ростовской области.
</t>
  </si>
  <si>
    <t>Строительство ВЛ 10 кВ, КТП 10/0,4 кВ  и ВЛ-0,4 кВ  от ВЛ 10 кВ № 405 для электроснабжения  жилого дома Емельяненко С. В.  по ул. Октябрьская, 230 в п. Веселый, Веселовского района, Ростовской области</t>
  </si>
  <si>
    <t>Строительство ВЛ-0,4кВ от ВЛ-0,4кВ №2 КТП №133 ВЛ-6кВ №801 для электроснабжения жилого дома Калюжнова А.В. на участке №22 в с/т Аксай, Аксайского района, Ростовской области</t>
  </si>
  <si>
    <t>Строительство ВЛ-0,4кВ от ВЛ-0,4кВ №2, КТП-6/0,4 №180 для электроснабжения ж/д Нусс А.Э. в АО "Аксайское", поле №37 уч. №51 в Аксайском районе РО</t>
  </si>
  <si>
    <t>Строительство  ВЛ-0,4кВ  от КТП 10/0,4 кВ № 30  для электроснабжения  жилого дома Кипшидзе Г. Т  по пер. Базарный, 21 в п. Веселый, Веселовского района, Ростовской области</t>
  </si>
  <si>
    <t>Строительство ВЛ-0,4кВ от ВЛ-0,4кВ №1 КТП №432 ВЛ-10кВ №1109 для электроснабжения жилого дома Доломанова В.С. По ул. Боженко, д.1 в ст. Грушевская, Аксайского района, Ростовской области</t>
  </si>
  <si>
    <t>Строительство ВЛ-6 кВ от ВЛ-6 кВ  № 805  ПС 35/6 кВ АС-8 для электроснабжения нежилого помещения  Крикуновой И.Н. в х. Большой Лог, Аксайского района, Ростовской области</t>
  </si>
  <si>
    <t>Строительство КТПН-10/0,4 кВ, ВЛ-10 кВ от ВЛ-10 кВ № 1109 для электроснабжения жилого дома по ул.Речная, д.1 "Б" в х.Веселый, Аксайского района, Ростовской области</t>
  </si>
  <si>
    <t>Строительство  ТП 10/0,4 кВ и ВЛ-10 кВ от ВЛ-10 кВ № 1408 для электроснабжения  объектов АО "Донэнерго", расположенных по адресу : Ростовская область, Аксайский район, п. Рассвет</t>
  </si>
  <si>
    <t>Строительство  ВЛ 10 кВ от ВЛ 10 кВ № 208  ПС 110/35/10 СМ - 2 для энергоснабжения навеса для скважины заявителя Красникова Сергея Михайловича по адресу: северная часть контура поля 37 массива земель реорганизованного сельскохозяйственного предприятия ЗАО "Зеленая Горка"  Семикаракорского района Ростовской области</t>
  </si>
  <si>
    <t>Строительство ВЛ-10 кВ от опоры № 5/111 ВЛ-10 кВ № 608 ПС 35/10 СМ-6  для электроснабжения  охотничьего домика заявителя Ненартович Виктора Петровича  по адресу: примерно в 5 км по направлению на северо-восток от ориентира ст-ца Новозолотовская, Ростовская область, Семикаракорский р-н</t>
  </si>
  <si>
    <t>Строительство КТПН-10/0,4 кВ и ВЛ-10 кВ от ВЛ-10 кВ № 2 ПС Б. Салы для электроснабжения жилого дома Чудиной Т.А. по ул. Маршала Конева, д. 18 в пос. Темерницкий, Аксайского района, Ростовской области</t>
  </si>
  <si>
    <t>Строительство ВЛ-10 кВ от ВЛ-10 кВ №263 ПС 110/35/10/6 кВ БГ-2 для электроснабжения объекта "Южно-Европейский газопровод" Багаевского района, Ростовской области</t>
  </si>
  <si>
    <t>Строительство ВЛ-10кВ  от ВЛ-10кВ № 151 для электроснабжения  жилого вагона Сысоева Ю. П.  в Веселовское сельское поселение к. н. 61:06:0600012:602, Веселовского района, Ростовской области</t>
  </si>
  <si>
    <t>Строительство отпаечной ВЛ-10 кВ от ВЛ-10 № 505 для садового дома Огурцова А.В. в Аксайском районе, Ростовской области</t>
  </si>
  <si>
    <t>Строительство КЛ 10 кВ, ТП-10/0,4 кВ от ЦРП-10 ПС 110/10 кВ АС-10 для электроснабжения государственного казенного учреждения «Ростовская областная поисково-спасательная служба» расположенного по адресу: РО, Аксайский район, в границах плана земель КСП им. Ленина, кад. №61:02:0600002:1667</t>
  </si>
  <si>
    <t>Строительство линии 10 кВ от ТП-10/0,4 кВ Ника Моторс ПС Р-4 для электроснабжения ООО "Атлант-Юг"</t>
  </si>
  <si>
    <t xml:space="preserve">Строительство 2 КЛ от ЦРП-10 кВ ПС 110/10 кВ АС-10 для электроснабжения аэропортового комплекса "Южный", расположенный по адресу: РФ, Ростовская область, район Аксайский, п. Грушевский, балка Чеботарева </t>
  </si>
  <si>
    <t>Строительство КЛ-10 кВ и ТП-10/0,4 кВ от РП-10 кВ № 2 ПС 110/10 кВ АС-15 для электроснабжения ООО "Викос-Дон"</t>
  </si>
  <si>
    <t>Строительство КЛ-10 кВ от ПС 110/10 кВ АС-10 для электроснабжения фабрики ООО "Марс" по производству кормов для домашних животных по адресу: РО, Аксайский район, в границах плана земель КСП им. Ленина, поле № 134,28; кад. № 61:02:0600002:1367</t>
  </si>
  <si>
    <t>Строительство КТП-10/0,4 кВ; ВЛ-10 кВ от опоры 1/76 ВЛ-10 кВ № 211 ПС110/35/10 СМ-2  для электроснабжения жилого дома заявителя Бойко Виктор Андреевич расположенного по адресу участок 3 км к юго-востоку от п. Крымский, Семикаракорский район, Ростовской области</t>
  </si>
  <si>
    <t>Строительство ВЛ-0,4 кВ от  опоры №29   ВЛ-0,4 кВ№1  КТП №630  ВЛ-10 кВ № 608  ПС 35/10 СМ-6  для электроснабжения  земельного участка  Давидова Валиддина Алавидиновича  по адресу:  203 м по направлению на юго-восток от строения, расположенного по адресу: РО, Семикаракорский р-н, х. Маломечетный, 6-й переулок, 3</t>
  </si>
  <si>
    <t>Строительство  ВЛ-0,23 кВ от опоры №9 ВЛ-0,4 кВ № 2, КТП-10/0,4 кВ № 22 по ВЛ-10 кВ № 259 ПС 110/35/10 кВ БГ-2  для электроснабжения  жилого дома Анисимовой Г.В. по адресу: Ростовская обл., Багаевский р-н, ст. Манычская, ул. Советская, д.64, корп. Е</t>
  </si>
  <si>
    <t>Строительство ВЛ-0,4кВ от КТП-10/0,4кВ №94, ВЛ-10кВ №309 ПС 35/10кВ В-3 для электроснабжения квартиры Бакалиной О.К. по пер. Промышленный, 4, кв.1 в п.Веселый, Веселовского района, Ростовской области</t>
  </si>
  <si>
    <t>Строительство участка ВЛ-0,23 кВ от ВЛ-0,4 кВ № 1 КТП № 163 ВЛ-10 кВ № 408 для электроснабжения жилого дома Коршкова В. Н. по адресу: Ростовская обл., Веселовский р-н, х. Красное Знамя, ул. Рассветная, д. 1-а</t>
  </si>
  <si>
    <t>Строительство участка ВЛ-0,4 кВ от ВЛ-0,4 кВ № 1 КТП № 36, ВЛ-10 кВ № 207 для электроснабжения станции катодной защиты ГБУ РО «Ростоблгазификация» по адресу: Ростовская обл., Веселовский р-н, х. Маныч Балабинка, АО «Шахаевский» (к. н. 61:06:0000000:2299)</t>
  </si>
  <si>
    <t>Строительство ВЛ-0,4 кВ от ВЛ-0,4 кВ № 1 КТП № 200 ВЛ-10 кВ № 3 ПС Б.Салы для электроснабжения жилого дома Ховяковой Л.С. по ул. Гармоничная, 2, корп. 6, в п.Темерницкий, Аксайского района, Ростовской области</t>
  </si>
  <si>
    <t>Строительство КТП 10/0,4 кВ, ВЛ-10 кВ, ВЛ-0,4 кВ от ВЛ-10 кВ №263 ПС 110/35/10/6 кВ БГ-2 для энергоснабжения жилого дома Шалина В. А. по адресу: Ростовская область, Багаевский район, х. Арпачин, ул. Луговая, д.6</t>
  </si>
  <si>
    <t xml:space="preserve">Строительство ВЛ-0,4 кВ от опоры № 73 ВЛ-0,4 кВ №2  КТП-10/0,4 кВ №163 по ВЛ-10 кВ №605 ПС 110/10 кВ БГ-6 для энергоснабжения жилого дома Смоляковой  И.А.  по адресу: Ростовская область, Багаевский район, х. Карповка, ул. Центральная, д.2, корп. К
</t>
  </si>
  <si>
    <t>Строительство ВЛ-0,4 кВ от РУ-0,4 кВ КТП-10/0,4 кВ №20 по ВЛ-10 кВ №259 ПС 110/35/10/6 кВ БГ-2 для энергоснабжения двух четырехквартирных одноэтажных жилых дома по адресу: Ростовская область, Багаевский район, ст. Манычская, ул. Советская, д.187-Л</t>
  </si>
  <si>
    <t>Строительство ВЛ 0,4кВ от  КТП10/0,4 кВ № 29 по ВЛ10кВ № 263 ПС110/35/10-6  кВ БГ2  для энергоснабжения личного подсобного Апариной Е.Э.  по адресу: ул. Береговая д. 28. х. Арпачин   Багаевского района Ростовской области</t>
  </si>
  <si>
    <t>Строительство КТПН-6/0,4кВ, ВЛ-6кВ, ВЛ-0,4кВ от ВЛ-6кВ №802 для электроснабжения жилых домов по адресу: Ростовская обл., Аксайский р-н, х. Б.Лог, уч-ки с кад. ном. 61:02:0600011:1715, 61:02:0600011:1703</t>
  </si>
  <si>
    <t xml:space="preserve">Строительство ВЛ-0,4 кВ от ВЛ-0,4 кВ № 1 КТП № 287 ВЛ-6 кВ № 805 ПС 35/6 кВ АС-8 для электроснабжения жилого дома Квашенко Е. М. по ул. Фруктовая, д. 33 в х. Большой Лог, Аксайского района, Ростовской области </t>
  </si>
  <si>
    <t xml:space="preserve">Строительство ВЛ-0,4 кВ от ВЛ-0,4 кВ № 2 КТП № 188 ВЛ-6 кВ № 804 для электроснабжения жилого дома Гончаровой В. А. по ул. Октябрьская, д. 1, корп. “А” в п. Российский, Аксайского района, Ростовской области </t>
  </si>
  <si>
    <t>Строительство ВЛ-0,4 кВ от РУ-0,4 кВ КТП № 740 ВЛ-10 кВ № 101
для электроснабжения жилого дома Катрич А. С. по ул. 7 Февраля,
д. 26 в х. Махин, Аксайского района, Ростовской области</t>
  </si>
  <si>
    <t>Строительство ВЛ-0,4 кВ от РУ-0,4 кВ КТП № 188 ВЛ-6 кВ № 804 для электроснабжения жилого дома Коник Ж. Н. по пер. Широкий, д. 9 в пос. Российский, Аксайского района, Ростовской области</t>
  </si>
  <si>
    <t>Строительство ВЛ-0,4 кВ от РУ-0,4 кВ КТП № 236 ВЛ-10 кВ № 706 для электроснабжения жилого дома Никитенко Н. И. по ул. Парковая, д. 26 в пос. Красный Колос, Аксайского района, Ростовской области</t>
  </si>
  <si>
    <t>Строительство ВЛ-0,4 кВ от ВЛ-0,4 кВ № 1 КТП № 175 ВЛ-10 кВ № 1208 ПС 110/10 кВ АС-12 для электроснабжения жилого дома Андриянова В. В. по адресу: Ростовская обл., Аксайский р-н, п. Щепкин, ул. Дорожная,
д. 7, корп. “А”</t>
  </si>
  <si>
    <t>Строительство ВЛ-0,4 кВ от ВЛ-0,4 кВ № 1 КТП № 15 ВЛ-10 кВ № 657 ПС 110/10/6 кВ АС-6 для электроснабжения автоматической блочной АЗС по ул. Полевая, д. 9, корп. “А” в ст-це Старочеркасская Аксайского района Ростовской области</t>
  </si>
  <si>
    <t>Строительство  ВЛ-0,4 кВ от опоры №7 ВЛ-0,4 кВ № 1, КТП-10/0,4 кВ № 13 по ВЛ-10 кВ № 259 ПС 110/35/10 кВ БГ-2  для электроснабжения  земельного участка для размещения домов индивидуальной жилой застройки Пшеницкого О.С. по адресу: Ростовская обл., Багаевский р-н, ст. Манычская, ул. Луговая, д.26, корп. А</t>
  </si>
  <si>
    <t>Строительство ВЛ-0,4 кВ от опоры №23 ВЛ-0,4 кВ №1 КТП-10/0,4 кВ №103 по  ВЛ-10 кВ № 305 ПС 35/10 кВ БГ-3 для электроснабжения жилого дома Лю В.А. по адресу: Ростовская обл., Багаевский р-н, х. Краснодонский, ул. Победы, д. 3</t>
  </si>
  <si>
    <t>Строительство ВЛ-0,4 кВ от опоры №28/11 ВЛ-0,4 кВ №2 КТП-10/0,4 кВ №36 по  ВЛ-10 кВ № 263 ПС 110/35/10 кВ БГ-2 для электроснабжения земельного участка, предназначенного для размещения домов индивидуальной жилой застройки Громова А.Н. по адресу: Ростовская обл., Багаевский р-н, х. Арпачин, ул. Луговая, д. 9, корп. В</t>
  </si>
  <si>
    <t xml:space="preserve">Строительство участка ВЛ-0.4 кВ от ВЛ-0,4 кВ № 2, КТП № 28, ВЛ-10 кВ № 160 ПС 110/35/10/6 кВ «В-1» для электроснабжения жилого  дома Губского Г. Г., Гайдаева С. К., Овчинникова Е. Б.  по адресу: Ростовская обл., Веселовский р-н, п. Веселый, ул. Береговая,  д. 2 е, и, ж </t>
  </si>
  <si>
    <t>Строительство КТПН-10/0,4 кВ, ВЛ-10 кВ, ВЛ-0,4 кВ от ВЛ-10 кВ № 1203 ПС 110/10 кВ АС-12 для электроснабжения жилого дома Кочиева Ф. А. на уч-ке с кад. ном. 61:33:0600015:791, Родионово-Несветайского района, Ростовской области</t>
  </si>
  <si>
    <t>Строительство ВЛ-0,4 кВ от опоры № 15   ВЛ-0,4 кВ № 1 КТП № 294  ВЛ-10 кВ № 208  ПС110/35/10 СМ-2 для электроснабжения жилого дома Абдусаламова Зайнудина Магомедовича по адресу: пер. Казачий, д.19 х. Жуков Семикаракорского района, Ростовской области</t>
  </si>
  <si>
    <t>Строительство КТПН-10/0,4 кВ, ВЛ-10 кВ, ВЛ-0,4 кВ от ВЛ-10 кВ № 115 для электроснабжения нежилого здания  Бокатого И.И. по адресу: Ростовская обл., Семикаракорский  р-н, 1,6 км к востоку от г. Семикаракорска вдоль автодороги Ольгинская - Волгодонск, уч-к с кад. ном. 61:35:0600012:26</t>
  </si>
  <si>
    <t>Строительство    ВЛ-0,4 кВ от опоры № 13   ВЛ-0,4 кВ № 1 КТП № 143  ВЛ-10 кВ № 125  ПС 110/35/10 СМ-1 для электроснабжения жилого дома  заявителя Щегрова Александра Викторовича  по адресу: ул. Горького, д.96, х. Чебачий, Семикаракорского района, Ростовской области</t>
  </si>
  <si>
    <t xml:space="preserve">Строительство ВЛ-0,4 кВ от опоры № 38   ВЛ-0,4 кВ № 3 КТП № 177  ВЛ-10 кВ № 125  ПС 110/35/10 СМ-1 для электроснабжения земельного участка  заявителя Шушиной Н.Е по адресу: ул. Солнечная, д.65 г. Семикаракорск, Семикаракорского района, Ростовской области </t>
  </si>
  <si>
    <t xml:space="preserve">Строительство ВЛ-0,4 кВ от опоры № 6   ВЛ-0,4 кВ № 1 КТП № 647  ВЛ-10 кВ № 608  ПС 35/10 СМ-6 для электроснабжения земельного участка  заявителя Хохлачева Алина Олеговна  по адресу: ул. Луговая, д.6 х. Большемечетный, Семикаракорского района, Ростовской области </t>
  </si>
  <si>
    <r>
      <t xml:space="preserve">Строительство  ВЛИ-0,4 кВ от ВЛ-0,4кВ №3 КТП-151 ВЛ-6кВ №804 35/6 кВ ПС </t>
    </r>
    <r>
      <rPr>
        <b/>
        <sz val="11"/>
        <color theme="1"/>
        <rFont val="Times New Roman"/>
        <family val="1"/>
        <charset val="204"/>
      </rPr>
      <t>А</t>
    </r>
    <r>
      <rPr>
        <sz val="11"/>
        <color theme="1"/>
        <rFont val="Times New Roman"/>
        <family val="1"/>
        <charset val="204"/>
      </rPr>
      <t>С-8 для электроснабжения ж/дома  Девликамова Ш.А. в п. Российский, Аксайского района Ростовской области.</t>
    </r>
  </si>
  <si>
    <t>Строительство КТПН-10/0,4кВ, ВЛ-10кВ и ВЛ-0,4кВ от ВЛ-10кВ №3 электроснабжения жилых домов, ул.Ереванская, д.18, д.30, д.34,п.Темерницкий, Аксайского района, Ростовской области</t>
  </si>
  <si>
    <t>Строительство участка ВЛ-0,4кВ от ВЛ-0,4 кВ № 1 КТП № 240 ВЛ-10 кВ № 441 для электроснабжения жилых домов по ул. Равенства и ул. Черешневая в пос. Янтарный, Аксайского района, Ростовской области</t>
  </si>
  <si>
    <t>Строительство ВЛ-0,4 кВ от ВЛ-0,4 кВ № 1 КТП № 626 ВЛ-10 кВ № 111 для электроснабжения жилого дома Авдояна М. Э. по ул. Короткая, д. 3 в п. Дорожный, Аксайского района, Ростовской области</t>
  </si>
  <si>
    <t>Строительство ВЛ-0,4 кВ от ВЛ-0,4 кВ проектируемого к строительству КТПН по ВЛ-10 кВ № 1513 ПС АС-15 для электроснабжения жилого дома Дудникова Н.Н. в п.Водопадный, Аксайского района, Ростовской области</t>
  </si>
  <si>
    <t xml:space="preserve">Строительство ВЛ-0,4 кВ от ВЛ-0,4 кВ № 2 КТП № 653 ВЛ-10 кВ № 403 для электроснабжения жилого дома Енокян С. С. по ул. Платова, д. 11, корп. “А” в х. Ленина, Аксайского района, Ростовской области
</t>
  </si>
  <si>
    <t xml:space="preserve">Строительство ВЛ-0,4 кВ от ВЛ-0,4 кВ № 1 КТП № 614 ВЛ-10 кВ № 105 ПС 110/35/10 кВ АС-1 для электроснабжения жилого дома Чернобаевой Г.И. по ул. Пролетарская, д.153, в ст. Ольгинская, Аксайского района, Ростовской области </t>
  </si>
  <si>
    <t>Строительство ВЛИ-0,4 кВ от ВЛ-0,4 кВ № 2 КТП № 140 ВЛ-10 кВ № 706 ПС 35/10 кВ АС-7 для электроснабжения жилого дома Скрипник В.Г. по ул. Станичная, д.17, в п. Красный Колос, Аксайского района, Ростовской области</t>
  </si>
  <si>
    <t>Строительство ВЛИ-0,4 кВ от ВЛ-0,4 кВ № 1 КТП № 29 ВЛ-10 кВ № 657 ПС 110/10/6 кВ АС-6 для электроснабжения жилого дома Теплякова Д.Б. по пер. Пугачёва, д.2, корп.Б.,в ст. Старочеркасская, Аксайского района, Ростовской области</t>
  </si>
  <si>
    <t>Строительство ВЛ-0,4 кВ от ВЛ-0,4 кВ № 2 КТП № 104А ВЛ-10 кВ № 1208 для электроснабжения жилого дома Скачкова С. В. по адресу: Ростовская обл., Аксайский р-н, пос. Щепкин, ул. Строителей, д. 140, корп. “В”</t>
  </si>
  <si>
    <t xml:space="preserve">Строительство ВЛ-0,4 кВ от ВЛ-0,4 кВ № 1 КТП № 107 ВЛ-10 кВ № 1208 для электроснабжения складов Салахутдинова О. Ю. по адресу: Ростовская обл., Аксайский р-н, пос. Щепкин, ул. Первомайская, д. 52, корп. “А”
</t>
  </si>
  <si>
    <t>Строительство КТПН-6/0,4 кВ, ВЛ-6 кВ, ВЛ-0,4 кВ от ВЛ-6 кВ № 3 РП-5  для электроснабжения жилых домов по адресу: Ростовская обл., Азовский  р-н, п. Красный Сад, в границах землепользования СПК “Красный Сад”</t>
  </si>
  <si>
    <t>Строительство КТПН-10/0,4 кВ, ВЛ-10 кВ, ВЛ-0,4 кВ от ВЛ-10 кВ № 414  
для электроснабжения жилого дома Трубниковой Е. А. по ул. Центральная, д. 39 в х. Камышеваха, Аксайского района, Ростовской области</t>
  </si>
  <si>
    <t>Строительство ВЛ-0,4 кВ от РУ-0,4 кВ проектируемого к строительству КТПН по  ВЛ-10 кВ № 101 ПС АС-1 для электроснабжения жилого дома Бурой Е.М. в х.Махин, Аксайского района, Ростовской области</t>
  </si>
  <si>
    <t>Строительство КТПН-10/0,4кВ, ВЛ-10кВ и ВЛ-0,4кВ от ВЛ-10кВ №1513 эл.снаб. уч-ков с кад.№ 61:02:0600010:9875 и 1:02:0600010:9894, п.Водопадный, Аксайского района, Ростовской области</t>
  </si>
  <si>
    <t>Строительство  КТПН-10/0,4 кВ, ВЛ-10 кВ, ВЛ-0,4 кВ от ВЛ-10 кВ №1101 для электроснабжения жилого дома Дижур И.М.  по пер. Южный , д.6 в ст-це Мишкинская, Аксайского района, Ростовской области</t>
  </si>
  <si>
    <t>Строительство ВЛ-0,4 кВ от ВЛ-0,4 кВ № 2 КТП № 289 ВЛ-6 кВ № 802 для электроснабжения жилого дома Передистовой В. А. на уч-ке с кад. ном. 61:02:0600011:1770 в х. Б. Лог, Аксайского района, Ростовской област</t>
  </si>
  <si>
    <t>Строительство ВЛ-0,4 кВ от ВЛ-0,4 кВ № 1 КТП № 689 ВЛ-10 кВ № 103 для электроснабжения жилого дома Камбулова И. А. по ул. Ноябрьская, д. 8, х. Островского, Аксайского района, Ростовской области</t>
  </si>
  <si>
    <t xml:space="preserve">Строительство ВЛ-0,4 кВ от ВЛ-0,4 кВ № 1 КТП № 295 ВЛ-6 кВ № 804 для электроснабжения уч. с к. н. 61:02:0600010:4675, 61:02:0600010:4594
в х. Большой Лог, Аксайского района, Ростовской области
</t>
  </si>
  <si>
    <t xml:space="preserve">Строительство ВЛ-0,4 кВ от ВЛ-0,4 кВ № 3 КТП № 491 ВЛ-10 кВ № 1101 ПС 110/35/10 кВ АС-11 для электроснабжения хозяйственной постройки Смолыкинина М. Н. на уч-ке с к. н. 61:02:0600009:0049 в ст. Мишкинская, Аксайского района, Ростовской области </t>
  </si>
  <si>
    <t>Строительство ВЛ-0,4 кВ от ВЛ-0,4 кВ № 1 КТП № 615 ВЛ-10 кВ № 101
для электроснабжения жилого дома Ильина Б. А. по адресу: Ростовская обл., Аксайский р-н, х. Махин, участок с кад. ном. 61:02:0090301:485</t>
  </si>
  <si>
    <t>Строительство ВЛ-0,4 кВ от ВЛ-0,4 кВ № 1 КТП № 450 ВЛ-10 кВ № 1103 для электроснабжения жилого дома Кутенко Т. А. по адресу: Ростовская обл., Аксайский р-н, ст-ца Мишкинская, уч-к с к. н. 61:02:0600009:2536</t>
  </si>
  <si>
    <t xml:space="preserve">Строительство ВЛ-0,4 кВ от ВЛ-0,4 кВ № 1 КТП № 450 ВЛ-10 кВ № 1103 для электроснабжения жилого дома и хозяйственной постройки по адресу: Ростовская обл., Аксайский р-н, ст-ца Мишкинская, участок с кадастровым номером 61:02:0600009:2535, ул. Привольная, д. 5 </t>
  </si>
  <si>
    <t>Строительство ВЛ-10 кВ от опоры №41 ВЛ-10 кВ №702 ПС35/10 кВ НГ-7 для электроснабжения  ТП-10/0,4 кВ ИП Фесенко А.Л. по адресу : РО, г. Новочеркасск, ул. Буденновская, 283 , б</t>
  </si>
  <si>
    <t>Строительство ТП-10/0,4 кВ, ВЛ-10 кВ от ВЛ-10 кВ № 403 ПС АС-4 для электроснабжения кафе ИП Чепурная Е. И. по адресу: Ростовская обл., Аксайский р-н, х. Маяковского, уч-к с кад. ном. 61:02:0600016:3094</t>
  </si>
  <si>
    <t>Строительство участка ВЛ-10 кВ от ВЛ-10 кВ № 160 для электроснабжения магазина ИП Амирханян Г. Ш.  по адресу: Ростовская обл., Веселовский р-н, п. Веселый, ул. Октябрьская, д. 171</t>
  </si>
  <si>
    <t>Строительство объектов внешнего электроснабжения для ж/дома Голубевой Е.М. в пос. Водопадный, ул Зеленая,д.2, Аксайского района, РО</t>
  </si>
  <si>
    <t>Строительство ВЛ-0,4 кВ от  КТП № 437  ВЛ-10 кВ № 402  ПС 110/10 СМ-4 «Сусатская»  для электроснабжения  земельного участка заявителя  Добрыдневой Натальи Геннадиевны  по адресу: ул. Молодежная, д.24 «А», х. Сусат, Семикаракорский р-н, Ростовская область</t>
  </si>
  <si>
    <t>Строительство ВЛ-10 кВ от  опоры №1/18  ВЛ-10 кВ №1105  ПС 35/10 СМ-11  для электроснабжения  земельного участка заявителя Дорофеева Вячеслава Александровича  по адресу:  в 750 м  от п. Нижний Саловск на северо-восток, Семикаракорский р-н, Ростовская область</t>
  </si>
  <si>
    <t>Строительство ВЛ-0,4 кВ от опоры № 24 ВЛ-0,4 кВ № 1 КТП № 437  ВЛ-10 кВ № 402 ПС СМ-4 для электроснабжения земельного участка Харжиева В.С. по адресу: примерно в72 м на восток от ул. Дорожная, 10, х. Сусат Семикаракорского района, Ростовской области</t>
  </si>
  <si>
    <t>Строительство 2-х кабель.линий и ТП-10/0,4кВ от ТП-10/0,4кВ ПС110/10/10кВ АС-15 эл.снаб. ФГБУ "Ростовский референтный ценр ФС по ветеринарному и фитосанитарному надзору"</t>
  </si>
  <si>
    <t>100-200</t>
  </si>
  <si>
    <t>1_1</t>
  </si>
  <si>
    <t>1_2</t>
  </si>
  <si>
    <t>1_3</t>
  </si>
  <si>
    <t>1_4</t>
  </si>
  <si>
    <t>1_5</t>
  </si>
  <si>
    <t>1_6</t>
  </si>
  <si>
    <t>1_7</t>
  </si>
  <si>
    <t>1_8</t>
  </si>
  <si>
    <t>1_9</t>
  </si>
  <si>
    <t>1_11</t>
  </si>
  <si>
    <t>1_13</t>
  </si>
  <si>
    <t>1_16</t>
  </si>
  <si>
    <t>1_17</t>
  </si>
  <si>
    <t>1_18</t>
  </si>
  <si>
    <t>1_19</t>
  </si>
  <si>
    <t>1_20</t>
  </si>
  <si>
    <t>1_21</t>
  </si>
  <si>
    <t>1_22</t>
  </si>
  <si>
    <t>1_23</t>
  </si>
  <si>
    <t>1_24</t>
  </si>
  <si>
    <t>1_25</t>
  </si>
  <si>
    <t>1_26</t>
  </si>
  <si>
    <t>1_27</t>
  </si>
  <si>
    <t>1_28</t>
  </si>
  <si>
    <t>1_29</t>
  </si>
  <si>
    <t>1_30</t>
  </si>
  <si>
    <t>1_31</t>
  </si>
  <si>
    <t>1_32</t>
  </si>
  <si>
    <t>1_33</t>
  </si>
  <si>
    <t>1_34</t>
  </si>
  <si>
    <t>1_35</t>
  </si>
  <si>
    <t>1_36</t>
  </si>
  <si>
    <t>1_37</t>
  </si>
  <si>
    <t>1_38</t>
  </si>
  <si>
    <t>1_39</t>
  </si>
  <si>
    <t>1_40</t>
  </si>
  <si>
    <t>1_41</t>
  </si>
  <si>
    <t>1_42</t>
  </si>
  <si>
    <t>1_43</t>
  </si>
  <si>
    <t>1_44</t>
  </si>
  <si>
    <t>1_45</t>
  </si>
  <si>
    <t>1_46</t>
  </si>
  <si>
    <t>1_47</t>
  </si>
  <si>
    <t>1_48</t>
  </si>
  <si>
    <t>1_50</t>
  </si>
  <si>
    <t>1_51</t>
  </si>
  <si>
    <t>1_52</t>
  </si>
  <si>
    <t>1_53</t>
  </si>
  <si>
    <t>1_54</t>
  </si>
  <si>
    <t>1_55</t>
  </si>
  <si>
    <t>1_56</t>
  </si>
  <si>
    <t>1_57</t>
  </si>
  <si>
    <t>1_59</t>
  </si>
  <si>
    <t>1_60</t>
  </si>
  <si>
    <t>1_61</t>
  </si>
  <si>
    <t>1_62</t>
  </si>
  <si>
    <t>1_63</t>
  </si>
  <si>
    <t>1_64</t>
  </si>
  <si>
    <t>1_65</t>
  </si>
  <si>
    <t>1_66</t>
  </si>
  <si>
    <t>1_68</t>
  </si>
  <si>
    <t>1_69</t>
  </si>
  <si>
    <t>1_70</t>
  </si>
  <si>
    <t>1_71</t>
  </si>
  <si>
    <t>1_74</t>
  </si>
  <si>
    <t>1_75</t>
  </si>
  <si>
    <t>1_76</t>
  </si>
  <si>
    <t>1_78</t>
  </si>
  <si>
    <t>1_79</t>
  </si>
  <si>
    <t>1_87</t>
  </si>
  <si>
    <t>1_88</t>
  </si>
  <si>
    <t>1_89</t>
  </si>
  <si>
    <t>1_90</t>
  </si>
  <si>
    <t>1_91</t>
  </si>
  <si>
    <t>1_92</t>
  </si>
  <si>
    <t>1_93</t>
  </si>
  <si>
    <t>1_94</t>
  </si>
  <si>
    <t>1_95</t>
  </si>
  <si>
    <t>1_96</t>
  </si>
  <si>
    <t>1_97</t>
  </si>
  <si>
    <t>1_99</t>
  </si>
  <si>
    <t>1_100</t>
  </si>
  <si>
    <t>1_101</t>
  </si>
  <si>
    <t>1_102</t>
  </si>
  <si>
    <t>1_103</t>
  </si>
  <si>
    <t>1_104</t>
  </si>
  <si>
    <t>1_105</t>
  </si>
  <si>
    <t>1_106</t>
  </si>
  <si>
    <t>1_107</t>
  </si>
  <si>
    <t>1_108</t>
  </si>
  <si>
    <t>1_109</t>
  </si>
  <si>
    <t>1_110</t>
  </si>
  <si>
    <t>1_111</t>
  </si>
  <si>
    <t>1_112</t>
  </si>
  <si>
    <t>1_113</t>
  </si>
  <si>
    <t>1_114</t>
  </si>
  <si>
    <t>1_115</t>
  </si>
  <si>
    <t>1_116</t>
  </si>
  <si>
    <t>1_117</t>
  </si>
  <si>
    <t>1_118</t>
  </si>
  <si>
    <t>1_119</t>
  </si>
  <si>
    <t>1_120</t>
  </si>
  <si>
    <t>1_121</t>
  </si>
  <si>
    <t>1_122</t>
  </si>
  <si>
    <t>1_123</t>
  </si>
  <si>
    <t>1_124</t>
  </si>
  <si>
    <t>1_125</t>
  </si>
  <si>
    <t>1_126</t>
  </si>
  <si>
    <t>1_127</t>
  </si>
  <si>
    <t>1_128</t>
  </si>
  <si>
    <t>1_129</t>
  </si>
  <si>
    <t>1_130</t>
  </si>
  <si>
    <t>1_131</t>
  </si>
  <si>
    <t>1_132</t>
  </si>
  <si>
    <t>1_133</t>
  </si>
  <si>
    <t>1_134</t>
  </si>
  <si>
    <t>1_135</t>
  </si>
  <si>
    <t>1_136</t>
  </si>
  <si>
    <t>1_137</t>
  </si>
  <si>
    <t>1_138</t>
  </si>
  <si>
    <t>1_139</t>
  </si>
  <si>
    <t>1_140</t>
  </si>
  <si>
    <t>1_141</t>
  </si>
  <si>
    <t>1_142</t>
  </si>
  <si>
    <t>1_143</t>
  </si>
  <si>
    <t>1_144</t>
  </si>
  <si>
    <t>1_145</t>
  </si>
  <si>
    <t>1_146</t>
  </si>
  <si>
    <t>1_147</t>
  </si>
  <si>
    <t>1_148</t>
  </si>
  <si>
    <t>1_149</t>
  </si>
  <si>
    <t>1_150</t>
  </si>
  <si>
    <t>1_151</t>
  </si>
  <si>
    <t>1_152</t>
  </si>
  <si>
    <t>1_153</t>
  </si>
  <si>
    <t>1_154</t>
  </si>
  <si>
    <t>1_155</t>
  </si>
  <si>
    <t>1_156</t>
  </si>
  <si>
    <t>1_157</t>
  </si>
  <si>
    <t>1_158</t>
  </si>
  <si>
    <t>1_160</t>
  </si>
  <si>
    <t>1_162</t>
  </si>
  <si>
    <t>1_165</t>
  </si>
  <si>
    <t>1_167</t>
  </si>
  <si>
    <t>1_168</t>
  </si>
  <si>
    <t>1_170</t>
  </si>
  <si>
    <t>1_171</t>
  </si>
  <si>
    <t>1_173</t>
  </si>
  <si>
    <t>1_174</t>
  </si>
  <si>
    <t>1_177</t>
  </si>
  <si>
    <t>1_178</t>
  </si>
  <si>
    <t>1_179</t>
  </si>
  <si>
    <t>1_180</t>
  </si>
  <si>
    <t>1_181</t>
  </si>
  <si>
    <t>1_183</t>
  </si>
  <si>
    <t>1_184</t>
  </si>
  <si>
    <t>1_185</t>
  </si>
  <si>
    <t>1_186</t>
  </si>
  <si>
    <t>1_188</t>
  </si>
  <si>
    <t>1_189</t>
  </si>
  <si>
    <t>1_190</t>
  </si>
  <si>
    <t>1_191</t>
  </si>
  <si>
    <t>1_193</t>
  </si>
  <si>
    <t>1_196</t>
  </si>
  <si>
    <t>1_197</t>
  </si>
  <si>
    <t>1_198</t>
  </si>
  <si>
    <t>1_202</t>
  </si>
  <si>
    <t>1_205</t>
  </si>
  <si>
    <t>1_206</t>
  </si>
  <si>
    <t>1_207</t>
  </si>
  <si>
    <t>1_208</t>
  </si>
  <si>
    <t>1_209</t>
  </si>
  <si>
    <t>1_210</t>
  </si>
  <si>
    <t>1_211</t>
  </si>
  <si>
    <t>1_212</t>
  </si>
  <si>
    <t>1_213</t>
  </si>
  <si>
    <t>1_214</t>
  </si>
  <si>
    <t>1_216</t>
  </si>
  <si>
    <t>1_217</t>
  </si>
  <si>
    <t>1_218</t>
  </si>
  <si>
    <t>1_219</t>
  </si>
  <si>
    <t>1_220</t>
  </si>
  <si>
    <t>1_221</t>
  </si>
  <si>
    <t>1_222</t>
  </si>
  <si>
    <t>1_223</t>
  </si>
  <si>
    <t>1_224</t>
  </si>
  <si>
    <t>1_225</t>
  </si>
  <si>
    <t>1_226</t>
  </si>
  <si>
    <t>1_227</t>
  </si>
  <si>
    <t>1_228</t>
  </si>
  <si>
    <t>1_229</t>
  </si>
  <si>
    <t>1_230</t>
  </si>
  <si>
    <t>1_231</t>
  </si>
  <si>
    <t>1_234</t>
  </si>
  <si>
    <t>1_235</t>
  </si>
  <si>
    <t>1_236</t>
  </si>
  <si>
    <t>1_237</t>
  </si>
  <si>
    <t>1_239</t>
  </si>
  <si>
    <t>1_240</t>
  </si>
  <si>
    <t>1_241</t>
  </si>
  <si>
    <t>1_242</t>
  </si>
  <si>
    <t>1_243</t>
  </si>
  <si>
    <t>1_244</t>
  </si>
  <si>
    <t>1_245</t>
  </si>
  <si>
    <t>1_246</t>
  </si>
  <si>
    <t>1_247</t>
  </si>
  <si>
    <t>1_248</t>
  </si>
  <si>
    <t>1_249</t>
  </si>
  <si>
    <t>1_250</t>
  </si>
  <si>
    <t>1_251</t>
  </si>
  <si>
    <t>1_254</t>
  </si>
  <si>
    <t>1_255</t>
  </si>
  <si>
    <t>1_256</t>
  </si>
  <si>
    <t>1_257</t>
  </si>
  <si>
    <t>1_258</t>
  </si>
  <si>
    <t>1_259</t>
  </si>
  <si>
    <t>1_263</t>
  </si>
  <si>
    <t>1_264</t>
  </si>
  <si>
    <t>1_265</t>
  </si>
  <si>
    <t>1_266</t>
  </si>
  <si>
    <t>1_267</t>
  </si>
  <si>
    <t>1_268</t>
  </si>
  <si>
    <t>1_269</t>
  </si>
  <si>
    <t>1_270</t>
  </si>
  <si>
    <t>1_271</t>
  </si>
  <si>
    <t>1_272</t>
  </si>
  <si>
    <t>1_273</t>
  </si>
  <si>
    <t>1_274</t>
  </si>
  <si>
    <t>1_275</t>
  </si>
  <si>
    <t>1_277</t>
  </si>
  <si>
    <t>1_278</t>
  </si>
  <si>
    <t>1_279</t>
  </si>
  <si>
    <t>1_280</t>
  </si>
  <si>
    <t>1_281</t>
  </si>
  <si>
    <t>1_282</t>
  </si>
  <si>
    <t>1_283</t>
  </si>
  <si>
    <t>1_284</t>
  </si>
  <si>
    <t>1_285</t>
  </si>
  <si>
    <t>1_286</t>
  </si>
  <si>
    <t>1_287</t>
  </si>
  <si>
    <t>1_288</t>
  </si>
  <si>
    <t>1_289</t>
  </si>
  <si>
    <t>1_292</t>
  </si>
  <si>
    <t>1_293</t>
  </si>
  <si>
    <t>1_295</t>
  </si>
  <si>
    <t>1_296</t>
  </si>
  <si>
    <t>1_300</t>
  </si>
  <si>
    <t>1_301</t>
  </si>
  <si>
    <t>1_302</t>
  </si>
  <si>
    <t>1_303</t>
  </si>
  <si>
    <t>1_304</t>
  </si>
  <si>
    <t>1_305</t>
  </si>
  <si>
    <t>1_306</t>
  </si>
  <si>
    <t>1_307</t>
  </si>
  <si>
    <t>№ п/п
2016г.</t>
  </si>
  <si>
    <t>№ п/п
2017г.</t>
  </si>
  <si>
    <t>Строительство участка ВЛ-10кВ от опоры №1/15 по ВЛ-10кВ №11 ПС 110/35/10кВ «Ремонтненская» для присоединения мясокомбината ИП Карпенко З.Н</t>
  </si>
  <si>
    <t>1_311</t>
  </si>
  <si>
    <t>1.6.5.</t>
  </si>
  <si>
    <t>- создание резерва по сомнительным долгам</t>
  </si>
  <si>
    <t>1.6.6.</t>
  </si>
  <si>
    <t>-убыток прошлых лет, выявленный в отчетном периоде</t>
  </si>
  <si>
    <t>Установленные СТС на 2018 год (в ценах 2018г.) тыс.руб./км; тыс.руб./кВт</t>
  </si>
  <si>
    <t>Строительство ВЛ-0,4 кВ от ВЛ-0,4 кВ № 1 КТП № 25 ВЛ-10 кВ № 657 для электроснабжения жилого дома Рогальского В. Н. по ул. Платова, д. 28 в ст-це Старочеркасская, Аксайского района, Ростовской области</t>
  </si>
  <si>
    <t>Строительство  ВЛ-0,4 кВ от опоры №3 ВЛ-0,4 кВ № 1, КТП-10/0,4 кВ № 21 по ВЛ-10 кВ № 259 ПС 110/35/10/6 кВ БГ-2  для электроснабжения  личного подсобного  хозяйства Усовой Е.Н. по адресу: Ростовская обл., Багаевский р-н, ст. Манычская, ул. Советская, д.23</t>
  </si>
  <si>
    <t xml:space="preserve">Строительство ВЛ-0,4 кВ от ВЛ-0,4 кВ № 1 КТП № 1 ВЛ-10 кВ № 657 для электроснабжения жилого дома по ул.Преображенская, д.20 в ст.Старочеркасская, Аксайского района, Ростовской области </t>
  </si>
  <si>
    <t>Строительство КТПН-10/0,4кВ, отпаеч.ВЛ-10кВ и ВЛИ-0,4кВ эн.снаб. ж/дом ул.Набережная/Луговая, х.Махин, Аксайского района Ростовской области</t>
  </si>
  <si>
    <t>Строительство ВЛ-0,4 кВ от ВЛ-0,4 кВ № 2 КТП № 213 ВЛ-6 кВ № 805 для электроснабжения жилого дома Исмаилова Ф. Г. по ул. Новая, д. 17, корп. Д/2 в х. Большой Лог, Аксайского района, Ростовской области</t>
  </si>
  <si>
    <t>Строительство ВЛ-0,4 кВ от ВЛ-0,4 кВ № 1 КТП № 653 ВЛ-10 кВ № 403 для электроснабжения жилого дома Туча А. И. по пер. Короткий, д. 20, корп. “А” в х. Ленина, Аксайского района, Ростовской области</t>
  </si>
  <si>
    <t>Строительство ВЛ-0,4 кВ от ВЛ-0,4 кВ № 1 КТП № 15 ВЛ-10 кВ № 657 для электроснабжения жилого дома Панковой Е. А. по ул. Северная, д. 16, корп. “А” в ст. Старочеркасская, Аксайского района, Ростовской области</t>
  </si>
  <si>
    <t>Строительство ответвления от опоры №1/6 ВЛ-0,4кВ №1 КТП-8490/250кВА по ВЛ-6кВ №5 ПС 35/6кВ «Романовская» для присоединения жилого дома Чиликиной Г.А.</t>
  </si>
  <si>
    <t>Строительство участка ВЛИ-0,4 кВ от опоры №1/6 ВЛ-0,4 кВ №2 КТП-6181/100 кВА и строительство ответвления от вновь установленной опоры на ВЛ-0,4 кВ №2 КТП-6181/100 кВА по ВЛ-10 кВ №5 ПС 110/10 кВ «Несмеяновская» для присоединения жилого дома Идрисова Р.А</t>
  </si>
  <si>
    <t>Строительство участка ВЛИ-0,4 кВ от опоры №1/2 ВЛ-0,4 кВ №4 КТП-1621/160 кВА и строительство ответвления от вновь установленной опоры на ВЛ-0,4 кВ №4 КТП-1621/160 кВА по ВЛ-10 кВ №5 ПС 110/10 кВ «Искра» для присоединения жилого дома Парамонова Ю.П</t>
  </si>
  <si>
    <t>Строительство участка ВЛИ-0,4 кВ от опоры №11 ВЛ-0,4 кВ №1 КТП-8490/250 кВА по ВЛ-6 кВ №5 ПС 35/6 кВ «Романовская»  для присоединения жилого дома Анисимова В.Г.</t>
  </si>
  <si>
    <t>Строительство участка ВЛИ-0,4 кВ от опоры №21 ВЛ-0,4 кВ №2 КТП-8058/100 кВА по ВЛ-10 кВ №4 ПС 110/35/10 кВ «Дубенцовская»  для присоединения квартиры Забитовой З.С</t>
  </si>
  <si>
    <t>Строительство участка ВЛИ-0,4 кВ от опоры №18 ВЛ-0,4 кВ №1 КТП-1338/160 кВА и строительство ответвления 0,4 кВ от вновь установленной опоры на ВЛ-0,4 кВ №1 КТП-1338/160 кВА по ВЛ-10 кВ №5 ПС 110/35/10 кВ «Цимлянская»  для присоединения магазина Карпеева М.В</t>
  </si>
  <si>
    <t>Строительство участка ВЛИ-0,4 кВ от опоры №1/7 ВЛ-0,4 кВ №3КТП-1549/160 кВА по ВЛ-10 кВ №17 ПС 110/35/10 кВ «Цимлянская»  для присоединения жилого дома Арбузова С.А</t>
  </si>
  <si>
    <t>Строительство участка ВЛИ-0,4 кВ от опоры №3 ВЛ-0,4 кВ №1 КТП-6555/100 кВА по ВЛ-10 кВ №6 ПС 110/10 кВ «Несмеяновская»  для присоединения гаража Кулак А.Ю</t>
  </si>
  <si>
    <t>Строительство участка ВЛИ-0,4 кВ от вновь установленной опоры в пролете опор №9 и №10  ВЛ-0,4 кВ №3 КТП-8485/160 кВА по ВЛ-6 кВ №5 ПС 35/6 кВ «Романовская» для присоединения жилого дома Малых Т.А.(ориентировочная протяженность ЛЭП 0,07 км)»</t>
  </si>
  <si>
    <t>Строительство участка ВЛИ-0,4 кВ от опоры №1/13 ВЛ-0,4 кВ №1 от КТП-8475/100 кВА по ВЛ-6 кВ №14 ПС 35/6 кВ «Романовская»для присоединения жилого дома Ключко Г.К. (ориентировочная протяженность ЛЭП 0,012км)</t>
  </si>
  <si>
    <r>
      <t xml:space="preserve">Строительство участка ВЛ-6 кВ от опоры №79 ВЛ-6 кВ </t>
    </r>
    <r>
      <rPr>
        <sz val="11"/>
        <color indexed="10"/>
        <rFont val="Times New Roman"/>
        <family val="1"/>
        <charset val="204"/>
      </rPr>
      <t xml:space="preserve">№5 </t>
    </r>
    <r>
      <rPr>
        <sz val="11"/>
        <rFont val="Times New Roman"/>
        <family val="1"/>
        <charset val="204"/>
      </rPr>
      <t>ПС 35/6 кВ "Романовская" с монтажом ТП-6/0,4 кВ для присоединения трехэтажного 18-ти квартирного и двухэтажного 16-ти квартирного жилых домов ОАО "Ростовская региональная ипотечная корпорация"</t>
    </r>
  </si>
  <si>
    <t>Строительство ВЛ-0,4 кВ от ВЛ-0,4 кВ № 2 КТП № 289 ВЛ-6 кВ № 802 для электроснабжения жилого дома на уч-ке с к. н. 61:02:0600011:1692 в х. Большой Лог, Аксайского района, Ростовской области</t>
  </si>
  <si>
    <t>Строительство ВЛ-0,4 кВ от ВЛ-0,4 кВ № 2 КТП № 191 ВЛ-10 кВ № 701 для электроснабжения жилого дома Козачкова А. М. по ул. Пионерская,
д. 2, корп. “А” в п. Красный, Аксайского района, Ростовской области</t>
  </si>
  <si>
    <t>Строительство ВЛ-0,4 кВ от ВЛ-0,4 кВ № 3 КТП № 402 ВЛ-10 кВ № 1004 для электроснабжения жилого дома Кожакина А. А. по ул. Заречная, д. 1,
корп. “А” в ст-це Грушевская, Аксайского района, Ростовской области</t>
  </si>
  <si>
    <t>Строительство ВЛ-0,4 кВ от ВЛ-0,4 кВ № 1 КТП № 492 ВЛ-10 кВ № 1101 для электроснабжения жилого дома Болгова И. Н. по ул. Малиновая, д. 3
в ст-це Мишкинская, Аксайского района, Ростовской области</t>
  </si>
  <si>
    <t>Строительство ВЛ-0,4 кВ от ВЛ-0,4 кВ № 1 КТП № 137 ВЛ-6 кВ № 805 ля электроснабжения жилого дома Асланова Г. Б. по ул. Чеботарева, д. 9 в х. Большой Лог, Аксайского района, Ростовской области</t>
  </si>
  <si>
    <t>Строительство ВЛ-0,4 кВ от ВЛ-0,4 кВ № 2 КТП № 10 ВЛ-10 кВ № 655 для электроснабжения жилого дома Стрепетковой А. И. по ул. Московская, д. 1, корп. “Д” в ст. Старочеркасская, Аксайского р-на, Ростовской обл.</t>
  </si>
  <si>
    <t>Строительство ВЛ-0,4 кВ от проектируемой ВЛ-0,4 кВ КТП № 466 для электроснабжения жилого дома Пащенко А. Г. по ул. Станичная, д. 12
в ст-це Мишкинская, Аксайского района, Ростовской области</t>
  </si>
  <si>
    <t>Строительство ВЛ-0,4 кВ от ВЛ-0,4 кВ № 3 КТП № 715 ВЛ-10 кВ № 105 для электроснабжения жилого дома Рыбалова Д. Н. по ул. Зеленая, д. 1, корп. “А” в х. В-Подпольный, Аксайского района, Ростовской области</t>
  </si>
  <si>
    <t>Строительство ВЛ-0,4 кВ от ВЛ-0,4 кВ № 1 КТП № 689 ВЛ-10 кВ № 103 для электроснабжения жилого дома Рыжкова А. С. по ул. Декабрьская, д. 43 в х. Островского, Аксайского района, Ростовской области</t>
  </si>
  <si>
    <t>Строительство ВЛ-0,4 кВ от ВЛ-0,4 кВ № 2 КТП № 434 ВЛ-10 кВ № 1103 для электроснабжения жилых домов по ул. Пугачева Л. Я., д. 20, 22 в ст-це Мишкинская, Аксайского района, Ростовской области</t>
  </si>
  <si>
    <t>Строительство ВЛ-0,4 кВ от ВЛ-0,4 кВ № 1 КТП № 734 ВЛ-10 кВ № 103 для электроснабжения жилого дома Рубцова А. Н. по ул. Конечная, д. 7 в х. Островского, Аксайского района, Ростовской области</t>
  </si>
  <si>
    <t>Строительство ВЛ-0,4 кВ с установкой КТП по ВЛ-10 № 121 от опоры 9-038 для технологического присоединения административного здания в г. Зерноград Зерноградского района (Авдеева)</t>
  </si>
  <si>
    <t>Строительство ВЛ-10 кВ от ВЛ-10 кВ № 3 ПС 35/10 кВ Б. Салы для энергоснабжения склада Ендовицкого Р. П. по адресу: Ростовская обл., Аксайский р-н, пос. Щепкин, участок с кад. ном. 61:02:0600006:5660</t>
  </si>
  <si>
    <t>Строительство КТПН-6/0,4 кВ, ВЛ-6 кВ, ВЛ-0,4 кВ от ВЛ-6 кВ № 804 для электроснабжения жилого дома Порываевой С. В. на уч-ке с кад. ном. 61:02:0600010:11106 в п. Российский, Аксайского р-на, Ростовской обл.</t>
  </si>
  <si>
    <t>Строительство ВЛ-10 кВ от ВЛ-10 кВ № 3 ПС 35/10 кВ Б.Салы для электроснабжения производственной базы по адресу: Ростовская обл., Аксайский район, п.Темерницкий, ул. Спортивная, 3, к.н. 61:02:0081101:640</t>
  </si>
  <si>
    <t>Строительство ВЛ-10 кВ от ВЛ-10 кВ № 1005 ПС 110/10 кВ АС-10 для электроснабжения нежилого здания по адресу: Ростовская обл., Аксайский район, в границах плана земель КСП им. «Ленина», поле № 42, к.н. 61:02:0600002:221, ИП Руденко И.В.</t>
  </si>
  <si>
    <t>Строительство участка ВЛ-10 кВ от опоры №127 по ВЛ-10 кВ №5   ПС 35/10 кВ «Виноградная» для присоединения навеса Владимировой Л.В</t>
  </si>
  <si>
    <t>Строительство участка ВЛ-6 кВ от опоры №5/12 по ВЛ-6 кВ №1 ПС 110/6 кВ «НС-2», с монтажом ТП-6/0,4 кВ и строительство ВЛИ-0,4 кВ от вновь смонтированной ТП-6/0,4 кВ для присоединения жилого дома Краснобаева В.В.(ориентировочная протяженность ЛЭП 0,27 км, ориентировочная мощность трансформатора 40 кВА)</t>
  </si>
  <si>
    <r>
      <t xml:space="preserve">Строительство ТП10/0,4кВ. Стр-во </t>
    </r>
    <r>
      <rPr>
        <sz val="11"/>
        <rFont val="Times New Roman"/>
        <family val="1"/>
        <charset val="204"/>
      </rPr>
      <t>ВЛ 0,4</t>
    </r>
    <r>
      <rPr>
        <sz val="11"/>
        <color rgb="FFFF0000"/>
        <rFont val="Times New Roman"/>
        <family val="1"/>
        <charset val="204"/>
      </rPr>
      <t xml:space="preserve"> </t>
    </r>
    <r>
      <rPr>
        <sz val="11"/>
        <color theme="1"/>
        <rFont val="Times New Roman"/>
        <family val="1"/>
        <charset val="204"/>
      </rPr>
      <t>кВ от новой ТП10/0,4кВ по ул.Бахтали, г.Таганрога вдоль уч.заявителей (КосатенкоЛ.А., КвасковА.В.,БаженовС.А.)</t>
    </r>
  </si>
  <si>
    <t>«Строительство КЛ-6 кВ от ПС 110/10/6 кВ Р-26  для электроснабжения административного здания по пер. Машиностроительный, д. 9 б  в  г. Ростове-на-Дону»</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</si>
  <si>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</si>
  <si>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СТС С2 (в ценах 2019 года), тыс. руб./шт</t>
  </si>
  <si>
    <t>СТС С5 (в ценах 2019 года), тыс. руб./кВт</t>
  </si>
  <si>
    <t>Строительство КТПН-10/0,4 кВ, ВЛ-10 кВ и ВЛ-0,4 кВ от ВЛ-10 кВ № 115 для электроснабжения жилых домов по ул. Социалистической , д. 4/9, д. 12/1, д. 2/1,4/6, д.10/3, д.10/1 в г. Семикаракорске , Ростовской области</t>
  </si>
  <si>
    <t>Строительство КТПН-6/0,4 кВ, ВЛ-6 кВ от ВЛ-6 кВ № 805 ПС АС-8 для электроснабжения квартир в жилом доме по адресу: Ростовская обл., Аксайский р-н, х. Б. Лог, ул. Советская, д. 77, кв./оф. 2, д. 77, корп. А</t>
  </si>
  <si>
    <t>Строительство ТП-10/0,4 кВ от ВЛ-10 кВ № 102 ПС АС-1 для электроснабжения объекта “Освещение а/д ‘Подъезд от магистрали ‘Дон’ к зоне отдыха г. Ростова-на-Дону (по левому берегу р. Дон)” по адресу: Ростовская обл., Аксайский р-н, уч-к с кад. ном. 61:02:0000000:0:218</t>
  </si>
  <si>
    <t>Строительство ВЛ 6 кВ, КТПН 6/0,4 кВ, ВЛ 0,4 кВ для электроснабжения жилых домов на поле №64 ООО СХП «Гармония»  в  х. Б. Лог Аксайского района Ростовской области</t>
  </si>
  <si>
    <t>Строительство участка КЛ-0,4 кВ от РУ-0,4 кВ КТП 6489/100 кВА по ВЛ-10 кВ №12 ПС 110/35/10 кВ «Комаровская» для присоединения детского сада «Сказка»</t>
  </si>
  <si>
    <t>Строительство ВЛ-0,4 кВ от ВЛ-0,4 кВ № 1 КТП № 19 ВЛ-10 кВ № 655 для электроснабжения жилого дома Лавринова А. В. по ул. Московская, д. 1, корп. “Б”, ст. Старочеркасская, Аксайского района, Ростовской области</t>
  </si>
  <si>
    <t>Строительство ВЛ-0,4 кВ от ВЛ-0,4 кВ № 4 КТП № 605 ВЛ-10 кВ № 101 для электроснабжения жилого дома Пышнограй Н. В. по пер. 13-й, д. 1 в ст-це Ольгинская, Аксайского района, Ростовской области</t>
  </si>
  <si>
    <t>Строительство ВЛ-0,4 кВ от ВЛ-0,4 кВ № 1 КТП № 129 ВЛ-10 кВ № 1212 для электроснабжения жилого дома Чеха С. В. по пер. Восточный, д. 5, корп. 2 в п. Октябрьский, Аксайского района, Ростовской области</t>
  </si>
  <si>
    <t>Строительство участка ВЛИ-0,4 кВ от КТП 7046/160 кВА по ВЛ-10 кВ №2 ПС 35/10 кВ «Нижне-Журавская» для присоединения жилых домов Пивачева И.В.,Плотникова А.А., Капустянского В.В.»</t>
  </si>
  <si>
    <t>Строительство ВЛ-0,4 кВ от ВЛ-0,4 кВ № 3 РП № 5 КЛ-6 кВ № 340 для электроснабжения жилого дома Мирзаева Э. М. по ул. Лунева, д. 22, корп. 3 в пос. Красный Сад, Азовского района, Ростовской области</t>
  </si>
  <si>
    <t xml:space="preserve">Строительство ВЛ-0,4 кВ от ВЛ-0,4 кВ № 1 КТП № 22 ВЛ-10 кВ № 657 для электроснабжения станции технического обслуживания по адресу: Ростовская обл., Аксайский р-н, ст. Старочеркасская, ул. Мира, участок с кадастровым номером 61:02:0110101:1763
</t>
  </si>
  <si>
    <t>Строительство КТПН-10/0,4 кВ, ВЛ-10 кВ, ВЛ-0,4 кВ от ВЛ-10 кВ № 414 для электроснабжения жилого дома Трубниковой Е. А. по ул. Центральная, д. 39 в х. Камышеваха, Аксайского района, Ростовской области</t>
  </si>
  <si>
    <t>Строительство ВЛ-0,4 кВ от проектируемой КТПН-10/0,4 кВ для электроснабжения жилого дома Морозовой О. В. по ул. Песчаная, д. 15 в ст. Мишкинская, Аксайского района, Ростовской области</t>
  </si>
  <si>
    <t>Строительство ВЛ-0,4 кВ от  РУ-0,4 кВ  КТП №164  ВЛ-10 кВ № 125  ПС 110/35/10 СМ-1  для электроснабжения  дома культуры  заявителя МБУК «ИКЦ» ст-ца Новозолотовская  по адресу:  ул. Парковая, д.11, х. Чебачий,  Семикаракорского р-она, Ростовской области</t>
  </si>
  <si>
    <t>Строительство КТПН-10/0,4 кВ, ВЛ-10 кВ, ВЛ-0,4 кВ от ВЛ-10 кВ № 1513 для электроснабжения жилого дома Степаненко Е. И. на уч-ке с кад. ном. 61:02:0600010:9886 в п. Водопадный, Аксайского р-на, Ростовской обл.</t>
  </si>
  <si>
    <t>Строительство участка ВЛ 0,4 кВ опоры №3/9 ВЛ 0,4 кВ №1 КТП-8530 мощностью 250 кВА по ВЛ 6 кВ №14 ПС 35/6 кВ «Романовская» для присоединения жилого дома Кошкова Г.А.</t>
  </si>
  <si>
    <t>Строительство  участка ВЛ-0,4кВ от опоры №3 ВЛ-0,4кВ №4 КТП-1336/400кВА по ВЛ-10 №7 ПС 35/10 кВ «Крутовская» для присоединения жилого дома Кольцовой А.А</t>
  </si>
  <si>
    <t>Строительство ВЛ-0,4 кВ от ВЛ-0,4 кВ № 1 КТП № 7 ВЛ-10 кВ № 657 для электроснабжения жилого дома Дедович Т. П. по адресу: Ростовская обл., Аксайский р-н, ст. Старочеркасская, пер. Партизанский, д. 8, корп. 1</t>
  </si>
  <si>
    <t>Строительство ВЛ-0,4 кВ от ВЛ-0,4 кВ № 2 КТП № 24 ВЛ-10 кВ № 653 для электроснабжения жилых домов по ул. Центральная, д. 70 и д. 76 в х. Краснодворский, Аксайского района, Ростовской области</t>
  </si>
  <si>
    <t>Строительство ВЛ-0,4 кВ от ВЛ-0,4 кВ № 3 КТП № 466 ВЛ-10 кВ № 1101 для электроснабжения жилого дома Пьяных Т.В. по пер. Южный, 2,
в ст-це Мишкинская, Аксайского района, Ростовской области</t>
  </si>
  <si>
    <t>Строительство ВЛ-10 кВ от ВЛ-10 кВ № 157 ПС 110/35/10/6 кВ В-1 для электроснабжения  одноэтажного многоквартирного жилого дома Мардаровского А. Н.  по ул. Красноармейская, 87 в п. Веселый, Веселовского района, Ростовской области</t>
  </si>
  <si>
    <t>нет мощности</t>
  </si>
  <si>
    <t>три гофры по три кабеля в каждой гофре</t>
  </si>
  <si>
    <t>две пластипокые трубы по три кабеля в каждой трубе</t>
  </si>
  <si>
    <t>"Строительство участка от опоры №2/9 ВЛ-0,4 кВ №1 КТП-3176 мощностью 63 кВА по ВЛ-10 кВ №1 ПС 35/10 кВ "Эркетиновская" для присоединения жилого дома Раджабова Р.Р."  "Техническое перевооружение ВЛ-0,4 кВ №1 с монтажом дополнительного провода от опоры №4 до опоры №2/9 по ВЛ-0,4 кВ №1 от КТП-10/0,4 кВ №3176 с установленной мощностью трансформатор 63 кВА по ВЛ-10кВ №1 ПС 35/10 кВ "Эркетиновская" для присоединения жилого дома Раджабова Р.Р."</t>
  </si>
  <si>
    <t>нет утверженных ставок</t>
  </si>
  <si>
    <t>нет утвержденной ставки</t>
  </si>
  <si>
    <t>ПС 110/10 АС-1 (2*40 МВА)</t>
  </si>
  <si>
    <t>ПС 110/10 "Спортивная" (2*40 МВА)</t>
  </si>
  <si>
    <t>ПС  110/10 кВ двухтрансформаторная 2*40 МВА</t>
  </si>
  <si>
    <t>Объект электросетевого хозяйства (расшифровка представлена в электронном виде)</t>
  </si>
  <si>
    <t>СВОДНАЯ</t>
  </si>
  <si>
    <t>в одноцепном исполнении</t>
  </si>
  <si>
    <t>1.5.3.5.</t>
  </si>
  <si>
    <t>1.6.3.</t>
  </si>
  <si>
    <t>Временная схема электроснабжения *</t>
  </si>
  <si>
    <t>* Трудозатраты на выполнение работ по "постоянной схеме электроснабжения" и "временной схеме электроснабжения" эквиваленты,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t>
  </si>
  <si>
    <t>Приложение 5 к Методическим указаниям ФАС России от 29.08.2017г. №1135/17</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</si>
  <si>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"МРСК Юга" - "Ростовэнерго"</t>
  </si>
  <si>
    <t>филиала ПАО "МРСК Юга" - "Ростовэнерго"</t>
  </si>
  <si>
    <t>ПС - 110 кВ</t>
  </si>
  <si>
    <t xml:space="preserve">ВЛ 6-10 кВ </t>
  </si>
  <si>
    <t xml:space="preserve">ВЛ 110 кВ </t>
  </si>
  <si>
    <t xml:space="preserve">КЛ 6-10 кВ </t>
  </si>
  <si>
    <t>многожильный</t>
  </si>
  <si>
    <t>Реклоузеры</t>
  </si>
  <si>
    <t>Двухтрансформаторные</t>
  </si>
  <si>
    <t>Сведения о строительстве линий электропередачи при технологическом присоединении энергопринимающих устройств максимальной мощностью менее 8900 кВт и на уровне напряжения ниже 35 кВ по филиалу ПАО "МРСК Юга" - "Ростовэнерго"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</si>
</sst>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_-;\-* #,##0.00_$_-;_-* &quot;-&quot;??_$_-;_-@_-"/>
    <numFmt numFmtId="165" formatCode="#,##0.0000"/>
    <numFmt numFmtId="166" formatCode="#,##0.000"/>
    <numFmt numFmtId="167" formatCode="_-* #,##0.00&quot;р.&quot;_-;\-* #,##0.00&quot;р.&quot;_-;_-* &quot;-&quot;??&quot;р.&quot;_-;_-@_-"/>
    <numFmt numFmtId="168" formatCode="0.0"/>
    <numFmt numFmtId="169" formatCode="0.0000"/>
    <numFmt numFmtId="170" formatCode="#,##0.00000"/>
    <numFmt numFmtId="171" formatCode="#,##0.0"/>
  </numFmts>
  <fonts count="30" x14ac:knownFonts="1">
    <font>
      <sz val="11"/>
      <color theme="1"/>
      <name val="Calibri"/>
      <family val="2"/>
      <charset val="204"/>
      <scheme val="minor"/>
    </font>
    <font>
      <sz val="11"/>
      <color theme="1"/>
      <name val="Times New Roman"/>
      <family val="1"/>
      <charset val="204"/>
    </font>
    <font>
      <sz val="11"/>
      <name val="Times New Roman"/>
      <family val="1"/>
      <charset val="204"/>
    </font>
    <font>
      <sz val="11"/>
      <color rgb="FFFF0000"/>
      <name val="Times New Roman"/>
      <family val="1"/>
      <charset val="204"/>
    </font>
    <font>
      <vertAlign val="superscript"/>
      <sz val="11"/>
      <name val="Times New Roman"/>
      <family val="1"/>
      <charset val="204"/>
    </font>
    <font>
      <b/>
      <sz val="11"/>
      <color theme="1"/>
      <name val="Times New Roman"/>
      <family val="1"/>
      <charset val="204"/>
    </font>
    <font>
      <b/>
      <sz val="12"/>
      <name val="Times New Roman"/>
      <family val="1"/>
      <charset val="204"/>
    </font>
    <font>
      <b/>
      <sz val="11"/>
      <color rgb="FFC00000"/>
      <name val="Times New Roman"/>
      <family val="1"/>
      <charset val="204"/>
    </font>
    <font>
      <sz val="10"/>
      <name val="Arial"/>
      <family val="2"/>
      <charset val="204"/>
    </font>
    <font>
      <sz val="11"/>
      <color theme="1"/>
      <name val="Calibri"/>
      <family val="2"/>
      <scheme val="minor"/>
    </font>
    <font>
      <b/>
      <sz val="11"/>
      <color theme="1"/>
      <name val="Calibri"/>
      <family val="2"/>
      <charset val="204"/>
      <scheme val="minor"/>
    </font>
    <font>
      <sz val="12"/>
      <name val="Arial Cyr"/>
      <charset val="204"/>
    </font>
    <font>
      <sz val="10"/>
      <name val="Times New Roman"/>
      <family val="1"/>
      <charset val="204"/>
    </font>
    <font>
      <i/>
      <sz val="10"/>
      <name val="Times New Roman"/>
      <family val="1"/>
      <charset val="204"/>
    </font>
    <font>
      <sz val="14"/>
      <name val="Times New Roman"/>
      <family val="1"/>
      <charset val="204"/>
    </font>
    <font>
      <sz val="8"/>
      <name val="Times New Roman"/>
      <family val="1"/>
      <charset val="204"/>
    </font>
    <font>
      <sz val="10"/>
      <name val="Arial Cyr"/>
      <charset val="204"/>
    </font>
    <font>
      <sz val="12"/>
      <name val="Times New Roman"/>
      <family val="1"/>
      <charset val="204"/>
    </font>
    <font>
      <i/>
      <sz val="12"/>
      <name val="Times New Roman"/>
      <family val="1"/>
      <charset val="204"/>
    </font>
    <font>
      <i/>
      <sz val="10"/>
      <name val="Arial"/>
      <family val="2"/>
      <charset val="204"/>
    </font>
    <font>
      <sz val="10"/>
      <color theme="1"/>
      <name val="Arial"/>
      <family val="2"/>
      <charset val="204"/>
    </font>
    <font>
      <b/>
      <sz val="10"/>
      <name val="Arial"/>
      <family val="2"/>
      <charset val="204"/>
    </font>
    <font>
      <sz val="11"/>
      <color theme="1"/>
      <name val="Calibri"/>
      <family val="2"/>
      <charset val="204"/>
      <scheme val="minor"/>
    </font>
    <font>
      <b/>
      <sz val="11"/>
      <name val="Times New Roman"/>
      <family val="1"/>
      <charset val="204"/>
    </font>
    <font>
      <i/>
      <sz val="11"/>
      <color theme="1"/>
      <name val="Times New Roman"/>
      <family val="1"/>
      <charset val="204"/>
    </font>
    <font>
      <i/>
      <sz val="11"/>
      <name val="Times New Roman"/>
      <family val="1"/>
      <charset val="204"/>
    </font>
    <font>
      <sz val="12"/>
      <color theme="1"/>
      <name val="Times New Roman"/>
      <family val="1"/>
      <charset val="204"/>
    </font>
    <font>
      <b/>
      <sz val="9"/>
      <color indexed="81"/>
      <name val="Tahoma"/>
      <family val="2"/>
      <charset val="204"/>
    </font>
    <font>
      <sz val="9"/>
      <color indexed="81"/>
      <name val="Tahoma"/>
      <family val="2"/>
      <charset val="204"/>
    </font>
    <font>
      <sz val="11"/>
      <color indexed="10"/>
      <name val="Times New Roman"/>
      <family val="1"/>
      <charset val="204"/>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3399"/>
        <bgColor indexed="64"/>
      </patternFill>
    </fill>
    <fill>
      <patternFill patternType="solid">
        <fgColor theme="3" tint="0.79998168889431442"/>
        <bgColor indexed="64"/>
      </patternFill>
    </fill>
  </fills>
  <borders count="52">
    <border>
      <left/>
      <right/>
      <top/>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auto="1"/>
      </left>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6">
    <xf numFmtId="0" fontId="0" fillId="0" borderId="0"/>
    <xf numFmtId="0" fontId="8" fillId="0" borderId="0"/>
    <xf numFmtId="9" fontId="8" fillId="0" borderId="0" applyFont="0" applyFill="0" applyBorder="0" applyAlignment="0" applyProtection="0"/>
    <xf numFmtId="0" fontId="9" fillId="0" borderId="0"/>
    <xf numFmtId="0" fontId="8" fillId="0" borderId="0"/>
    <xf numFmtId="0" fontId="8" fillId="0" borderId="0"/>
    <xf numFmtId="0" fontId="16" fillId="0" borderId="0"/>
    <xf numFmtId="164" fontId="16"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16" fillId="0" borderId="0"/>
    <xf numFmtId="164" fontId="16" fillId="0" borderId="0" applyFont="0" applyFill="0" applyBorder="0" applyAlignment="0" applyProtection="0"/>
    <xf numFmtId="167" fontId="16" fillId="0" borderId="0" applyFont="0" applyFill="0" applyBorder="0" applyAlignment="0" applyProtection="0"/>
    <xf numFmtId="0" fontId="16" fillId="0" borderId="0"/>
    <xf numFmtId="0" fontId="8" fillId="0" borderId="0"/>
    <xf numFmtId="43" fontId="16" fillId="0" borderId="0" applyFont="0" applyFill="0" applyBorder="0" applyAlignment="0" applyProtection="0"/>
  </cellStyleXfs>
  <cellXfs count="813">
    <xf numFmtId="0" fontId="0" fillId="0" borderId="0" xfId="0"/>
    <xf numFmtId="0" fontId="1" fillId="0" borderId="0" xfId="0" applyFont="1" applyBorder="1"/>
    <xf numFmtId="0" fontId="1" fillId="0" borderId="6" xfId="0" applyFont="1" applyBorder="1"/>
    <xf numFmtId="0" fontId="1" fillId="0" borderId="0" xfId="0" applyFont="1"/>
    <xf numFmtId="0" fontId="1" fillId="0" borderId="6" xfId="0" applyFont="1" applyFill="1" applyBorder="1"/>
    <xf numFmtId="0" fontId="1" fillId="0" borderId="0" xfId="0" applyFont="1" applyFill="1" applyBorder="1"/>
    <xf numFmtId="0" fontId="1" fillId="0" borderId="6" xfId="0" applyFont="1" applyFill="1" applyBorder="1" applyAlignment="1">
      <alignment wrapText="1"/>
    </xf>
    <xf numFmtId="0" fontId="3" fillId="0" borderId="6"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3" fillId="0" borderId="0" xfId="0" applyFont="1"/>
    <xf numFmtId="0" fontId="1" fillId="2" borderId="6" xfId="0" applyFont="1" applyFill="1" applyBorder="1"/>
    <xf numFmtId="0" fontId="1" fillId="2" borderId="0" xfId="0" applyFont="1" applyFill="1"/>
    <xf numFmtId="0" fontId="1" fillId="2" borderId="0" xfId="0" applyFont="1" applyFill="1" applyBorder="1"/>
    <xf numFmtId="0" fontId="2" fillId="2" borderId="6" xfId="0" applyFont="1" applyFill="1" applyBorder="1" applyAlignment="1">
      <alignment horizontal="center" vertical="center" wrapText="1"/>
    </xf>
    <xf numFmtId="0" fontId="1" fillId="2" borderId="6" xfId="0" applyFont="1" applyFill="1" applyBorder="1" applyAlignment="1">
      <alignment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xf numFmtId="0" fontId="6" fillId="0" borderId="0" xfId="0" applyFont="1" applyFill="1" applyBorder="1" applyAlignment="1">
      <alignment vertical="center" wrapText="1"/>
    </xf>
    <xf numFmtId="49" fontId="2" fillId="0"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xf>
    <xf numFmtId="0" fontId="8" fillId="0" borderId="0" xfId="4"/>
    <xf numFmtId="0" fontId="11" fillId="8" borderId="0" xfId="0" applyFont="1" applyFill="1" applyAlignment="1">
      <alignment horizontal="center"/>
    </xf>
    <xf numFmtId="0" fontId="12" fillId="0" borderId="0" xfId="4" applyFont="1" applyBorder="1"/>
    <xf numFmtId="0" fontId="11" fillId="9" borderId="0" xfId="0" applyFont="1" applyFill="1" applyAlignment="1">
      <alignment horizontal="center"/>
    </xf>
    <xf numFmtId="0" fontId="12" fillId="9" borderId="0" xfId="4" applyFont="1" applyFill="1" applyBorder="1"/>
    <xf numFmtId="0" fontId="0" fillId="8" borderId="0" xfId="0" applyFill="1" applyAlignment="1">
      <alignment horizontal="center"/>
    </xf>
    <xf numFmtId="0" fontId="0" fillId="9" borderId="0" xfId="0" applyFont="1" applyFill="1" applyAlignment="1">
      <alignment horizontal="center"/>
    </xf>
    <xf numFmtId="0" fontId="0" fillId="8" borderId="0" xfId="0" applyFill="1" applyBorder="1" applyAlignment="1"/>
    <xf numFmtId="0" fontId="12" fillId="0" borderId="0" xfId="0" applyFont="1" applyFill="1"/>
    <xf numFmtId="0" fontId="12" fillId="0" borderId="0" xfId="4" applyFont="1" applyFill="1" applyBorder="1"/>
    <xf numFmtId="0" fontId="0" fillId="9" borderId="0" xfId="0" applyFill="1" applyBorder="1" applyAlignment="1"/>
    <xf numFmtId="0" fontId="14" fillId="9" borderId="0" xfId="4" applyFont="1" applyFill="1" applyBorder="1"/>
    <xf numFmtId="0" fontId="14" fillId="0" borderId="0" xfId="4" applyFont="1" applyBorder="1"/>
    <xf numFmtId="0" fontId="8" fillId="0" borderId="0" xfId="5"/>
    <xf numFmtId="0" fontId="12" fillId="0" borderId="0" xfId="0" applyFont="1" applyFill="1" applyBorder="1" applyAlignment="1">
      <alignment horizontal="left"/>
    </xf>
    <xf numFmtId="0" fontId="17" fillId="0" borderId="0" xfId="6" applyFont="1" applyFill="1"/>
    <xf numFmtId="0" fontId="17" fillId="9" borderId="6" xfId="0" applyFont="1" applyFill="1" applyBorder="1" applyAlignment="1"/>
    <xf numFmtId="0" fontId="0" fillId="0" borderId="0" xfId="0" applyAlignment="1">
      <alignment wrapText="1"/>
    </xf>
    <xf numFmtId="0" fontId="0" fillId="0" borderId="0" xfId="0" applyAlignment="1">
      <alignment horizontal="center"/>
    </xf>
    <xf numFmtId="49" fontId="18" fillId="0" borderId="0" xfId="0" applyNumberFormat="1" applyFont="1" applyFill="1"/>
    <xf numFmtId="0" fontId="14" fillId="0" borderId="0" xfId="0" applyFont="1" applyFill="1" applyAlignment="1">
      <alignment wrapText="1"/>
    </xf>
    <xf numFmtId="0" fontId="14" fillId="0" borderId="0" xfId="0" applyFont="1" applyFill="1" applyAlignment="1">
      <alignment horizontal="center"/>
    </xf>
    <xf numFmtId="0" fontId="8" fillId="8" borderId="0" xfId="0" applyFont="1" applyFill="1"/>
    <xf numFmtId="49" fontId="19" fillId="9" borderId="0" xfId="0" applyNumberFormat="1" applyFont="1" applyFill="1" applyAlignment="1">
      <alignment vertical="center"/>
    </xf>
    <xf numFmtId="0" fontId="20" fillId="8" borderId="0" xfId="0" applyFont="1" applyFill="1" applyAlignment="1">
      <alignment horizontal="left"/>
    </xf>
    <xf numFmtId="0" fontId="19" fillId="9" borderId="0" xfId="0" applyFont="1" applyFill="1" applyBorder="1" applyAlignment="1">
      <alignment horizontal="left" vertical="center"/>
    </xf>
    <xf numFmtId="0" fontId="21" fillId="9" borderId="0" xfId="0" applyFont="1" applyFill="1" applyAlignment="1">
      <alignment vertical="top" wrapText="1"/>
    </xf>
    <xf numFmtId="0" fontId="20" fillId="8" borderId="0" xfId="0" applyFont="1" applyFill="1" applyBorder="1" applyAlignment="1"/>
    <xf numFmtId="0" fontId="21" fillId="8" borderId="0" xfId="0" applyFont="1" applyFill="1" applyAlignment="1">
      <alignment wrapText="1"/>
    </xf>
    <xf numFmtId="0" fontId="21" fillId="9" borderId="0" xfId="0" applyFont="1" applyFill="1" applyAlignment="1">
      <alignment wrapText="1"/>
    </xf>
    <xf numFmtId="0" fontId="21" fillId="8" borderId="0" xfId="0" applyFont="1" applyFill="1" applyAlignment="1">
      <alignment vertical="top" wrapText="1"/>
    </xf>
    <xf numFmtId="0" fontId="20" fillId="9" borderId="0" xfId="0" applyFont="1" applyFill="1" applyBorder="1" applyAlignment="1"/>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2" borderId="6" xfId="0" applyFont="1" applyFill="1" applyBorder="1" applyAlignment="1">
      <alignment wrapText="1"/>
    </xf>
    <xf numFmtId="0" fontId="1" fillId="0" borderId="6" xfId="0" applyFont="1" applyBorder="1" applyAlignment="1">
      <alignment wrapText="1"/>
    </xf>
    <xf numFmtId="0" fontId="1" fillId="2" borderId="6" xfId="0" applyFont="1" applyFill="1" applyBorder="1" applyAlignment="1">
      <alignment vertical="center" wrapText="1"/>
    </xf>
    <xf numFmtId="0" fontId="2" fillId="2" borderId="6" xfId="0" applyFont="1" applyFill="1" applyBorder="1" applyAlignment="1">
      <alignment horizontal="left" vertical="center" wrapText="1"/>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4" fontId="2" fillId="0" borderId="6" xfId="0" applyNumberFormat="1" applyFont="1" applyFill="1" applyBorder="1" applyAlignment="1">
      <alignment horizontal="center" vertical="center" wrapText="1"/>
    </xf>
    <xf numFmtId="2" fontId="1" fillId="0" borderId="0" xfId="0" applyNumberFormat="1" applyFont="1" applyBorder="1" applyAlignment="1">
      <alignment horizontal="center" vertical="center"/>
    </xf>
    <xf numFmtId="4" fontId="24" fillId="0" borderId="6" xfId="0" applyNumberFormat="1" applyFont="1" applyFill="1" applyBorder="1" applyAlignment="1">
      <alignment horizontal="center" vertical="center"/>
    </xf>
    <xf numFmtId="0" fontId="25" fillId="0" borderId="6" xfId="0" applyFont="1" applyFill="1" applyBorder="1" applyAlignment="1">
      <alignment horizontal="center" vertical="center" wrapText="1"/>
    </xf>
    <xf numFmtId="4" fontId="25" fillId="0" borderId="6" xfId="0" applyNumberFormat="1" applyFont="1" applyFill="1" applyBorder="1" applyAlignment="1">
      <alignment horizontal="center" vertical="center" wrapText="1"/>
    </xf>
    <xf numFmtId="166" fontId="24" fillId="0" borderId="6"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4" fontId="2" fillId="0" borderId="6" xfId="9" applyNumberFormat="1" applyFont="1" applyFill="1" applyBorder="1" applyAlignment="1">
      <alignment horizontal="center" vertical="center" wrapText="1"/>
    </xf>
    <xf numFmtId="9" fontId="1" fillId="0" borderId="0" xfId="9" applyFont="1" applyFill="1" applyAlignment="1">
      <alignment horizontal="center" vertical="center"/>
    </xf>
    <xf numFmtId="4" fontId="25"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xf>
    <xf numFmtId="0" fontId="1" fillId="0" borderId="1" xfId="0" applyFont="1" applyFill="1" applyBorder="1" applyAlignment="1">
      <alignment horizontal="center" vertical="center"/>
    </xf>
    <xf numFmtId="1" fontId="1" fillId="0" borderId="6" xfId="10" applyNumberFormat="1" applyFont="1" applyFill="1" applyBorder="1" applyAlignment="1">
      <alignment horizontal="center" vertical="center"/>
    </xf>
    <xf numFmtId="0" fontId="2"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3" fillId="0" borderId="6" xfId="0"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6"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xf>
    <xf numFmtId="2" fontId="1" fillId="0" borderId="6" xfId="0" applyNumberFormat="1" applyFont="1" applyBorder="1" applyAlignment="1">
      <alignment horizontal="center" vertical="center"/>
    </xf>
    <xf numFmtId="1" fontId="24" fillId="0" borderId="6" xfId="10" applyNumberFormat="1" applyFont="1" applyFill="1" applyBorder="1" applyAlignment="1">
      <alignment horizontal="center" vertical="center"/>
    </xf>
    <xf numFmtId="4" fontId="25" fillId="0" borderId="6" xfId="11" applyNumberFormat="1" applyFont="1" applyFill="1" applyBorder="1" applyAlignment="1">
      <alignment horizontal="center" vertical="center"/>
    </xf>
    <xf numFmtId="0" fontId="25" fillId="0" borderId="6" xfId="0" applyFont="1" applyFill="1" applyBorder="1" applyAlignment="1">
      <alignment horizontal="center" vertical="center"/>
    </xf>
    <xf numFmtId="0" fontId="24" fillId="0" borderId="6" xfId="0" applyFont="1" applyFill="1" applyBorder="1" applyAlignment="1">
      <alignment horizontal="center" vertical="center"/>
    </xf>
    <xf numFmtId="1" fontId="1" fillId="0" borderId="6" xfId="0" applyNumberFormat="1" applyFont="1" applyFill="1" applyBorder="1" applyAlignment="1">
      <alignment horizontal="center" vertical="center"/>
    </xf>
    <xf numFmtId="0" fontId="1" fillId="0" borderId="0" xfId="0" applyFont="1" applyFill="1" applyAlignment="1">
      <alignment horizontal="left"/>
    </xf>
    <xf numFmtId="4" fontId="1" fillId="0" borderId="5" xfId="0" applyNumberFormat="1" applyFont="1" applyFill="1" applyBorder="1" applyAlignment="1">
      <alignment horizontal="center" vertical="center"/>
    </xf>
    <xf numFmtId="2" fontId="1" fillId="0" borderId="6"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49" fontId="2" fillId="0" borderId="6" xfId="12" applyNumberFormat="1" applyFont="1" applyFill="1" applyBorder="1" applyAlignment="1" applyProtection="1">
      <alignment horizontal="center" vertical="center" wrapText="1"/>
      <protection locked="0"/>
    </xf>
    <xf numFmtId="1" fontId="24" fillId="0" borderId="6"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0" fillId="0" borderId="6" xfId="0" applyBorder="1" applyAlignment="1">
      <alignment horizontal="center" vertical="center" wrapText="1"/>
    </xf>
    <xf numFmtId="4" fontId="1" fillId="0" borderId="6" xfId="8"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4" fontId="1" fillId="3"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wrapText="1"/>
    </xf>
    <xf numFmtId="4" fontId="1" fillId="0" borderId="0" xfId="8"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 fillId="10" borderId="0" xfId="0" applyFont="1" applyFill="1" applyBorder="1"/>
    <xf numFmtId="0" fontId="6" fillId="0" borderId="0" xfId="0" applyFont="1" applyFill="1" applyBorder="1" applyAlignment="1">
      <alignment horizontal="center" vertical="center" wrapText="1"/>
    </xf>
    <xf numFmtId="0" fontId="5" fillId="0" borderId="6" xfId="0" applyFont="1" applyBorder="1"/>
    <xf numFmtId="0" fontId="5" fillId="0" borderId="0" xfId="0" applyFont="1"/>
    <xf numFmtId="0" fontId="5" fillId="0" borderId="6" xfId="0" applyFont="1" applyBorder="1" applyAlignment="1">
      <alignment horizontal="center"/>
    </xf>
    <xf numFmtId="4" fontId="24" fillId="0" borderId="6" xfId="1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xf numFmtId="0" fontId="5" fillId="0" borderId="6" xfId="0" applyFont="1" applyFill="1" applyBorder="1" applyAlignment="1"/>
    <xf numFmtId="0" fontId="5" fillId="0" borderId="6"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1" fillId="2" borderId="6" xfId="0" applyFont="1" applyFill="1" applyBorder="1" applyAlignment="1">
      <alignment horizontal="center" wrapText="1"/>
    </xf>
    <xf numFmtId="0" fontId="5" fillId="0" borderId="6" xfId="0" applyFont="1" applyBorder="1" applyAlignment="1">
      <alignment horizontal="center" vertical="center"/>
    </xf>
    <xf numFmtId="0" fontId="1" fillId="0" borderId="0" xfId="0" applyFont="1" applyAlignment="1">
      <alignment horizontal="center"/>
    </xf>
    <xf numFmtId="0" fontId="5" fillId="0" borderId="6" xfId="0" applyFont="1" applyFill="1" applyBorder="1"/>
    <xf numFmtId="0" fontId="1" fillId="0" borderId="45" xfId="0" applyFont="1" applyBorder="1" applyAlignment="1">
      <alignment horizontal="center" vertical="center" wrapText="1"/>
    </xf>
    <xf numFmtId="0" fontId="1" fillId="0" borderId="34" xfId="0" applyFont="1" applyFill="1" applyBorder="1"/>
    <xf numFmtId="0" fontId="1" fillId="5" borderId="28" xfId="0" applyFont="1" applyFill="1" applyBorder="1" applyAlignment="1">
      <alignment horizontal="center" vertical="center"/>
    </xf>
    <xf numFmtId="0" fontId="1" fillId="5" borderId="33" xfId="0" applyFont="1" applyFill="1" applyBorder="1" applyAlignment="1">
      <alignment horizontal="center" vertical="center"/>
    </xf>
    <xf numFmtId="0" fontId="0" fillId="0" borderId="0" xfId="0" applyBorder="1"/>
    <xf numFmtId="0" fontId="1" fillId="0" borderId="0" xfId="0" applyNumberFormat="1" applyFont="1" applyAlignment="1">
      <alignment wrapText="1"/>
    </xf>
    <xf numFmtId="0" fontId="2" fillId="5" borderId="33" xfId="0" applyNumberFormat="1" applyFont="1" applyFill="1" applyBorder="1" applyAlignment="1">
      <alignment horizontal="center" vertical="center" wrapText="1"/>
    </xf>
    <xf numFmtId="0" fontId="1" fillId="0" borderId="0" xfId="0" applyNumberFormat="1" applyFont="1" applyBorder="1" applyAlignment="1">
      <alignment wrapText="1"/>
    </xf>
    <xf numFmtId="0" fontId="1" fillId="0" borderId="0" xfId="0" applyNumberFormat="1" applyFont="1" applyFill="1" applyBorder="1" applyAlignment="1">
      <alignment wrapText="1"/>
    </xf>
    <xf numFmtId="0" fontId="1" fillId="2" borderId="6" xfId="0" applyNumberFormat="1" applyFont="1" applyFill="1" applyBorder="1" applyAlignment="1">
      <alignment wrapText="1"/>
    </xf>
    <xf numFmtId="0" fontId="2" fillId="0" borderId="6" xfId="0" applyNumberFormat="1" applyFont="1" applyBorder="1" applyAlignment="1">
      <alignment horizontal="center" vertical="center" wrapText="1"/>
    </xf>
    <xf numFmtId="0" fontId="1"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xf>
    <xf numFmtId="0" fontId="5" fillId="0" borderId="0" xfId="0" applyFont="1" applyFill="1" applyAlignment="1">
      <alignment horizontal="center"/>
    </xf>
    <xf numFmtId="0" fontId="1" fillId="0" borderId="6" xfId="0" applyFont="1" applyFill="1" applyBorder="1" applyAlignment="1">
      <alignment horizontal="center"/>
    </xf>
    <xf numFmtId="0" fontId="5" fillId="0" borderId="0" xfId="0" applyFont="1" applyFill="1" applyAlignment="1"/>
    <xf numFmtId="0" fontId="1" fillId="0" borderId="6" xfId="0" applyFont="1" applyFill="1" applyBorder="1" applyAlignment="1">
      <alignment horizontal="center" vertical="top" wrapText="1"/>
    </xf>
    <xf numFmtId="0" fontId="1" fillId="0" borderId="6" xfId="0" applyFont="1" applyFill="1" applyBorder="1" applyAlignment="1">
      <alignment horizontal="center" wrapText="1"/>
    </xf>
    <xf numFmtId="0" fontId="1" fillId="0" borderId="0" xfId="0" applyFont="1" applyFill="1" applyAlignment="1">
      <alignment horizontal="center"/>
    </xf>
    <xf numFmtId="0" fontId="1" fillId="2" borderId="6" xfId="0" applyFont="1" applyFill="1" applyBorder="1" applyAlignment="1">
      <alignment horizontal="center"/>
    </xf>
    <xf numFmtId="0" fontId="3" fillId="0" borderId="6" xfId="0" applyFont="1" applyFill="1" applyBorder="1" applyAlignment="1">
      <alignment horizontal="center" vertical="top" wrapText="1"/>
    </xf>
    <xf numFmtId="0" fontId="1" fillId="2" borderId="6" xfId="0" applyFont="1" applyFill="1" applyBorder="1" applyAlignment="1">
      <alignment horizontal="center" vertical="top" wrapText="1"/>
    </xf>
    <xf numFmtId="0" fontId="12" fillId="0" borderId="0" xfId="4" applyFont="1" applyBorder="1" applyAlignment="1">
      <alignment horizontal="center"/>
    </xf>
    <xf numFmtId="0" fontId="8" fillId="0" borderId="0" xfId="0" applyFont="1" applyAlignment="1">
      <alignment horizontal="center"/>
    </xf>
    <xf numFmtId="1" fontId="2" fillId="0" borderId="6" xfId="0" applyNumberFormat="1" applyFont="1" applyFill="1" applyBorder="1" applyAlignment="1">
      <alignment horizontal="center" vertical="center" wrapText="1"/>
    </xf>
    <xf numFmtId="9" fontId="1" fillId="0" borderId="0" xfId="9" applyFont="1" applyFill="1" applyBorder="1" applyAlignment="1">
      <alignment horizontal="center" vertical="center"/>
    </xf>
    <xf numFmtId="9" fontId="1" fillId="0" borderId="0" xfId="9" applyFont="1" applyFill="1"/>
    <xf numFmtId="0" fontId="2" fillId="0" borderId="0" xfId="0" applyFont="1" applyFill="1"/>
    <xf numFmtId="168"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165" fontId="1" fillId="0" borderId="0" xfId="0" applyNumberFormat="1" applyFont="1" applyFill="1" applyBorder="1" applyAlignment="1">
      <alignment horizontal="center" vertical="center"/>
    </xf>
    <xf numFmtId="0" fontId="10"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xf numFmtId="0" fontId="0" fillId="0" borderId="0" xfId="0" applyBorder="1" applyAlignment="1">
      <alignment horizontal="center"/>
    </xf>
    <xf numFmtId="0" fontId="1" fillId="0" borderId="45" xfId="0" applyFont="1" applyBorder="1" applyAlignment="1">
      <alignment horizontal="center" wrapText="1"/>
    </xf>
    <xf numFmtId="0" fontId="6" fillId="0" borderId="45" xfId="0" applyFont="1" applyFill="1" applyBorder="1" applyAlignment="1">
      <alignment horizontal="center" vertical="center" wrapText="1"/>
    </xf>
    <xf numFmtId="0" fontId="7" fillId="0" borderId="45" xfId="0" applyFont="1" applyFill="1" applyBorder="1" applyAlignment="1">
      <alignment horizontal="center" vertical="center"/>
    </xf>
    <xf numFmtId="0" fontId="1" fillId="0" borderId="45" xfId="0" applyFont="1" applyFill="1" applyBorder="1" applyAlignment="1">
      <alignment horizontal="center"/>
    </xf>
    <xf numFmtId="0" fontId="1" fillId="0" borderId="45" xfId="0" applyFont="1" applyBorder="1" applyAlignment="1">
      <alignment horizontal="center"/>
    </xf>
    <xf numFmtId="0" fontId="0" fillId="0" borderId="45" xfId="0" applyBorder="1" applyAlignment="1">
      <alignment horizontal="center"/>
    </xf>
    <xf numFmtId="0" fontId="15" fillId="0" borderId="45" xfId="0" applyFont="1" applyFill="1" applyBorder="1" applyAlignment="1">
      <alignment horizontal="center"/>
    </xf>
    <xf numFmtId="4" fontId="2" fillId="0" borderId="5" xfId="0" applyNumberFormat="1" applyFont="1" applyFill="1" applyBorder="1" applyAlignment="1">
      <alignment horizontal="center" vertical="center" wrapText="1"/>
    </xf>
    <xf numFmtId="1" fontId="1" fillId="0" borderId="5" xfId="10" applyNumberFormat="1" applyFont="1" applyFill="1" applyBorder="1" applyAlignment="1">
      <alignment horizontal="center" vertical="center"/>
    </xf>
    <xf numFmtId="0" fontId="1" fillId="0" borderId="5" xfId="0" applyNumberFormat="1" applyFont="1" applyFill="1" applyBorder="1" applyAlignment="1">
      <alignment horizontal="left" vertical="center" wrapText="1"/>
    </xf>
    <xf numFmtId="0" fontId="2"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0" fontId="1" fillId="0" borderId="6" xfId="0" applyNumberFormat="1" applyFont="1" applyBorder="1" applyAlignment="1">
      <alignment wrapText="1"/>
    </xf>
    <xf numFmtId="0" fontId="2" fillId="2" borderId="6" xfId="0" applyNumberFormat="1" applyFont="1" applyFill="1" applyBorder="1" applyAlignment="1">
      <alignment horizontal="left" vertical="center" wrapText="1"/>
    </xf>
    <xf numFmtId="0" fontId="1" fillId="2" borderId="6" xfId="0" applyNumberFormat="1" applyFont="1" applyFill="1" applyBorder="1" applyAlignment="1">
      <alignment vertical="top" wrapText="1"/>
    </xf>
    <xf numFmtId="0" fontId="1" fillId="2" borderId="6" xfId="0" applyNumberFormat="1" applyFont="1" applyFill="1" applyBorder="1" applyAlignment="1">
      <alignment vertical="center" wrapText="1"/>
    </xf>
    <xf numFmtId="0" fontId="1" fillId="0" borderId="45" xfId="0" applyFont="1" applyFill="1" applyBorder="1"/>
    <xf numFmtId="4" fontId="1" fillId="0" borderId="6" xfId="0" applyNumberFormat="1" applyFont="1" applyFill="1" applyBorder="1" applyAlignment="1">
      <alignment horizontal="center"/>
    </xf>
    <xf numFmtId="0" fontId="1" fillId="0" borderId="1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6" xfId="0" applyFill="1" applyBorder="1"/>
    <xf numFmtId="168" fontId="2"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center" vertical="center"/>
    </xf>
    <xf numFmtId="2" fontId="1" fillId="0" borderId="6" xfId="10" applyNumberFormat="1" applyFont="1" applyFill="1" applyBorder="1" applyAlignment="1">
      <alignment horizontal="center" vertical="center"/>
    </xf>
    <xf numFmtId="0" fontId="1" fillId="0" borderId="1" xfId="0" applyFont="1" applyBorder="1" applyAlignment="1">
      <alignment horizontal="center"/>
    </xf>
    <xf numFmtId="1" fontId="1" fillId="0" borderId="6" xfId="0" applyNumberFormat="1" applyFont="1" applyFill="1" applyBorder="1" applyAlignment="1">
      <alignment horizontal="center" vertical="center" wrapText="1"/>
    </xf>
    <xf numFmtId="0" fontId="1" fillId="0" borderId="6" xfId="0" applyFont="1" applyBorder="1" applyAlignment="1">
      <alignment horizontal="left" wrapText="1"/>
    </xf>
    <xf numFmtId="0" fontId="2" fillId="5" borderId="6" xfId="0" applyNumberFormat="1" applyFont="1" applyFill="1" applyBorder="1" applyAlignment="1">
      <alignment horizontal="center" vertical="center" wrapText="1"/>
    </xf>
    <xf numFmtId="0" fontId="1" fillId="0" borderId="6" xfId="0" applyNumberFormat="1" applyFont="1" applyFill="1" applyBorder="1" applyAlignment="1">
      <alignment wrapText="1"/>
    </xf>
    <xf numFmtId="0" fontId="8" fillId="0" borderId="0" xfId="4" applyFill="1"/>
    <xf numFmtId="0" fontId="0" fillId="0" borderId="0" xfId="0" applyFill="1"/>
    <xf numFmtId="0" fontId="8" fillId="0" borderId="0" xfId="5" applyFill="1"/>
    <xf numFmtId="0" fontId="17" fillId="0" borderId="35" xfId="0" applyFont="1" applyFill="1" applyBorder="1" applyAlignment="1"/>
    <xf numFmtId="0" fontId="1" fillId="0" borderId="1" xfId="0" applyFont="1" applyFill="1" applyBorder="1" applyAlignment="1">
      <alignment horizontal="center"/>
    </xf>
    <xf numFmtId="0" fontId="2" fillId="0" borderId="6" xfId="12" applyNumberFormat="1" applyFont="1" applyFill="1" applyBorder="1" applyAlignment="1" applyProtection="1">
      <alignment horizontal="center" vertical="center" wrapText="1"/>
      <protection locked="0"/>
    </xf>
    <xf numFmtId="0" fontId="1" fillId="6" borderId="1" xfId="0" applyFont="1" applyFill="1" applyBorder="1" applyAlignment="1">
      <alignment horizontal="center"/>
    </xf>
    <xf numFmtId="4" fontId="1" fillId="0" borderId="17" xfId="0" applyNumberFormat="1" applyFont="1" applyFill="1" applyBorder="1" applyAlignment="1">
      <alignment horizontal="center" vertical="center"/>
    </xf>
    <xf numFmtId="0" fontId="2" fillId="0" borderId="6" xfId="13" applyNumberFormat="1" applyFont="1" applyFill="1" applyBorder="1" applyAlignment="1">
      <alignment horizontal="left" vertical="center" wrapText="1"/>
    </xf>
    <xf numFmtId="0" fontId="5" fillId="0" borderId="1" xfId="0" applyFont="1" applyFill="1" applyBorder="1" applyAlignment="1">
      <alignment horizontal="center"/>
    </xf>
    <xf numFmtId="0" fontId="1" fillId="0" borderId="6" xfId="0" applyNumberFormat="1" applyFont="1" applyBorder="1" applyAlignment="1">
      <alignment horizontal="left" wrapText="1"/>
    </xf>
    <xf numFmtId="0" fontId="26" fillId="0" borderId="8"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5" fillId="2" borderId="0" xfId="0" applyFont="1" applyFill="1" applyBorder="1" applyAlignment="1">
      <alignment horizontal="center"/>
    </xf>
    <xf numFmtId="0" fontId="1"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7" borderId="6" xfId="0" applyFont="1" applyFill="1" applyBorder="1" applyAlignment="1">
      <alignment horizontal="center" vertical="center"/>
    </xf>
    <xf numFmtId="2" fontId="1" fillId="0" borderId="5" xfId="0" applyNumberFormat="1" applyFont="1" applyFill="1" applyBorder="1" applyAlignment="1">
      <alignment horizontal="center" vertical="center"/>
    </xf>
    <xf numFmtId="2" fontId="1" fillId="0" borderId="7" xfId="0" applyNumberFormat="1" applyFont="1" applyFill="1" applyBorder="1" applyAlignment="1">
      <alignment horizontal="center" vertical="center"/>
    </xf>
    <xf numFmtId="0" fontId="0" fillId="0" borderId="6" xfId="0" applyFill="1" applyBorder="1" applyAlignment="1">
      <alignment horizontal="center"/>
    </xf>
    <xf numFmtId="0" fontId="1" fillId="0" borderId="5" xfId="0" applyFont="1" applyBorder="1" applyAlignment="1">
      <alignment horizontal="left" wrapText="1"/>
    </xf>
    <xf numFmtId="3" fontId="1" fillId="0" borderId="11" xfId="0" applyNumberFormat="1" applyFont="1" applyFill="1" applyBorder="1" applyAlignment="1">
      <alignment horizontal="right" vertical="center" wrapText="1"/>
    </xf>
    <xf numFmtId="3" fontId="1" fillId="0" borderId="6"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1" fillId="0" borderId="6" xfId="0" applyNumberFormat="1" applyFont="1" applyFill="1" applyBorder="1" applyAlignment="1">
      <alignment horizontal="right"/>
    </xf>
    <xf numFmtId="3" fontId="1" fillId="0" borderId="12" xfId="0" applyNumberFormat="1" applyFont="1" applyFill="1" applyBorder="1" applyAlignment="1">
      <alignment horizontal="right"/>
    </xf>
    <xf numFmtId="0" fontId="1" fillId="0" borderId="22" xfId="0" applyFont="1" applyFill="1" applyBorder="1" applyAlignment="1">
      <alignment vertical="center" wrapText="1"/>
    </xf>
    <xf numFmtId="49" fontId="1" fillId="0" borderId="47" xfId="0" applyNumberFormat="1" applyFont="1" applyFill="1" applyBorder="1" applyAlignment="1">
      <alignment vertical="center" wrapText="1"/>
    </xf>
    <xf numFmtId="3" fontId="1" fillId="0" borderId="22" xfId="0" applyNumberFormat="1" applyFont="1" applyFill="1" applyBorder="1" applyAlignment="1">
      <alignment horizontal="right" vertical="center" wrapText="1"/>
    </xf>
    <xf numFmtId="3" fontId="1" fillId="0" borderId="5" xfId="0" applyNumberFormat="1" applyFont="1" applyFill="1" applyBorder="1" applyAlignment="1">
      <alignment horizontal="right" vertical="center" wrapText="1"/>
    </xf>
    <xf numFmtId="3" fontId="1" fillId="0" borderId="5" xfId="0" applyNumberFormat="1" applyFont="1" applyFill="1" applyBorder="1" applyAlignment="1">
      <alignment horizontal="right"/>
    </xf>
    <xf numFmtId="3" fontId="1" fillId="0" borderId="47" xfId="0" applyNumberFormat="1" applyFont="1" applyFill="1" applyBorder="1" applyAlignment="1">
      <alignment horizontal="right"/>
    </xf>
    <xf numFmtId="0" fontId="1" fillId="0" borderId="48" xfId="0" applyFont="1" applyFill="1" applyBorder="1" applyAlignment="1">
      <alignment vertical="center" wrapText="1"/>
    </xf>
    <xf numFmtId="49" fontId="1" fillId="0" borderId="49" xfId="0" applyNumberFormat="1" applyFont="1" applyFill="1" applyBorder="1" applyAlignment="1">
      <alignment vertical="center" wrapText="1"/>
    </xf>
    <xf numFmtId="3" fontId="1" fillId="0" borderId="48" xfId="0" applyNumberFormat="1" applyFont="1" applyFill="1" applyBorder="1" applyAlignment="1">
      <alignment horizontal="right" vertical="center" wrapText="1"/>
    </xf>
    <xf numFmtId="3" fontId="1" fillId="0" borderId="50" xfId="0" applyNumberFormat="1" applyFont="1" applyFill="1" applyBorder="1" applyAlignment="1">
      <alignment horizontal="right" vertical="center" wrapText="1"/>
    </xf>
    <xf numFmtId="3" fontId="1" fillId="0" borderId="50" xfId="0" applyNumberFormat="1" applyFont="1" applyFill="1" applyBorder="1" applyAlignment="1">
      <alignment horizontal="right"/>
    </xf>
    <xf numFmtId="3" fontId="1" fillId="0" borderId="49" xfId="0" applyNumberFormat="1" applyFont="1" applyFill="1" applyBorder="1" applyAlignment="1">
      <alignment horizontal="right"/>
    </xf>
    <xf numFmtId="0" fontId="1" fillId="0" borderId="6" xfId="0" applyFont="1" applyBorder="1" applyAlignment="1">
      <alignment horizontal="center" wrapText="1"/>
    </xf>
    <xf numFmtId="4" fontId="26" fillId="0" borderId="8"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xf>
    <xf numFmtId="1" fontId="2" fillId="0" borderId="6" xfId="10" applyNumberFormat="1" applyFont="1" applyFill="1" applyBorder="1" applyAlignment="1">
      <alignment horizontal="center" vertical="center"/>
    </xf>
    <xf numFmtId="0" fontId="5" fillId="11" borderId="6" xfId="0" applyNumberFormat="1" applyFont="1" applyFill="1" applyBorder="1" applyAlignment="1">
      <alignment horizontal="center" vertical="center" wrapText="1"/>
    </xf>
    <xf numFmtId="0" fontId="23" fillId="11" borderId="6"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1" fillId="11" borderId="6" xfId="0" applyNumberFormat="1" applyFont="1" applyFill="1" applyBorder="1" applyAlignment="1">
      <alignment horizontal="center" vertical="center"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center"/>
    </xf>
    <xf numFmtId="4" fontId="2" fillId="0" borderId="20"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wrapText="1"/>
    </xf>
    <xf numFmtId="0" fontId="2" fillId="0" borderId="6" xfId="0" applyNumberFormat="1" applyFont="1" applyFill="1" applyBorder="1" applyAlignment="1">
      <alignment wrapText="1"/>
    </xf>
    <xf numFmtId="0" fontId="2" fillId="0" borderId="6" xfId="0" applyNumberFormat="1" applyFont="1" applyFill="1" applyBorder="1" applyAlignment="1">
      <alignment horizontal="left" wrapText="1"/>
    </xf>
    <xf numFmtId="0" fontId="2" fillId="0" borderId="6" xfId="0" applyNumberFormat="1" applyFont="1" applyFill="1" applyBorder="1" applyAlignment="1">
      <alignment vertical="center" wrapText="1"/>
    </xf>
    <xf numFmtId="0" fontId="2" fillId="0" borderId="6" xfId="12" applyNumberFormat="1" applyFont="1" applyFill="1" applyBorder="1" applyAlignment="1" applyProtection="1">
      <alignment horizontal="left" vertical="center" wrapText="1"/>
      <protection locked="0"/>
    </xf>
    <xf numFmtId="0" fontId="2" fillId="0" borderId="6" xfId="14" applyNumberFormat="1" applyFont="1" applyFill="1" applyBorder="1" applyAlignment="1">
      <alignment horizontal="left" vertical="top" wrapText="1"/>
    </xf>
    <xf numFmtId="0" fontId="1" fillId="0" borderId="6" xfId="12" applyNumberFormat="1" applyFont="1" applyFill="1" applyBorder="1" applyAlignment="1" applyProtection="1">
      <alignment horizontal="left" vertical="center" wrapText="1"/>
      <protection locked="0"/>
    </xf>
    <xf numFmtId="0" fontId="1" fillId="0" borderId="7" xfId="0" applyNumberFormat="1" applyFont="1" applyFill="1" applyBorder="1" applyAlignment="1">
      <alignment horizontal="left" wrapText="1"/>
    </xf>
    <xf numFmtId="0" fontId="1" fillId="0" borderId="6" xfId="0" applyNumberFormat="1" applyFont="1" applyFill="1" applyBorder="1" applyAlignment="1">
      <alignment vertical="center" wrapText="1"/>
    </xf>
    <xf numFmtId="0" fontId="1" fillId="0" borderId="45" xfId="12" applyNumberFormat="1" applyFont="1" applyFill="1" applyBorder="1" applyAlignment="1" applyProtection="1">
      <alignment horizontal="left" vertical="center" wrapText="1"/>
      <protection locked="0"/>
    </xf>
    <xf numFmtId="0" fontId="2" fillId="0" borderId="0" xfId="4" applyNumberFormat="1" applyFont="1" applyBorder="1" applyAlignment="1">
      <alignment wrapText="1"/>
    </xf>
    <xf numFmtId="0" fontId="2" fillId="0" borderId="0" xfId="4" applyNumberFormat="1" applyFont="1" applyBorder="1" applyAlignment="1">
      <alignment horizontal="right" wrapText="1"/>
    </xf>
    <xf numFmtId="0" fontId="2" fillId="0" borderId="0" xfId="0" applyNumberFormat="1" applyFont="1" applyAlignment="1">
      <alignment wrapText="1"/>
    </xf>
    <xf numFmtId="0" fontId="2" fillId="0" borderId="0" xfId="0" applyNumberFormat="1" applyFont="1" applyFill="1" applyBorder="1" applyAlignment="1">
      <alignment horizontal="center" wrapText="1"/>
    </xf>
    <xf numFmtId="0" fontId="2" fillId="0" borderId="0" xfId="5" applyNumberFormat="1" applyFont="1" applyAlignment="1">
      <alignment wrapText="1"/>
    </xf>
    <xf numFmtId="0" fontId="1" fillId="11" borderId="6" xfId="0" applyFont="1" applyFill="1" applyBorder="1" applyAlignment="1">
      <alignment horizontal="center"/>
    </xf>
    <xf numFmtId="0" fontId="2" fillId="11"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xf>
    <xf numFmtId="4" fontId="23" fillId="11" borderId="6" xfId="0" applyNumberFormat="1" applyFont="1" applyFill="1" applyBorder="1" applyAlignment="1">
      <alignment horizontal="center" vertical="center" wrapText="1"/>
    </xf>
    <xf numFmtId="4" fontId="5" fillId="11" borderId="6" xfId="0" applyNumberFormat="1" applyFont="1" applyFill="1" applyBorder="1" applyAlignment="1">
      <alignment horizontal="center" vertical="center"/>
    </xf>
    <xf numFmtId="4" fontId="1" fillId="10" borderId="6" xfId="0" applyNumberFormat="1" applyFont="1" applyFill="1" applyBorder="1" applyAlignment="1">
      <alignment horizontal="center" vertical="center"/>
    </xf>
    <xf numFmtId="0" fontId="1" fillId="11" borderId="6" xfId="0" applyFont="1" applyFill="1" applyBorder="1" applyAlignment="1">
      <alignment horizontal="center" vertical="top" wrapText="1"/>
    </xf>
    <xf numFmtId="4" fontId="5" fillId="0" borderId="6" xfId="0" applyNumberFormat="1" applyFont="1" applyFill="1" applyBorder="1"/>
    <xf numFmtId="0" fontId="1" fillId="11" borderId="6" xfId="0" applyFont="1" applyFill="1" applyBorder="1" applyAlignment="1">
      <alignment horizontal="center" wrapText="1"/>
    </xf>
    <xf numFmtId="0" fontId="5" fillId="11" borderId="6" xfId="0" applyFont="1" applyFill="1" applyBorder="1" applyAlignment="1">
      <alignment vertical="center" wrapText="1"/>
    </xf>
    <xf numFmtId="0" fontId="5" fillId="11" borderId="6" xfId="0" applyNumberFormat="1" applyFont="1" applyFill="1" applyBorder="1" applyAlignment="1">
      <alignment vertical="center" wrapText="1"/>
    </xf>
    <xf numFmtId="1" fontId="5" fillId="11" borderId="6" xfId="0" applyNumberFormat="1" applyFont="1" applyFill="1" applyBorder="1" applyAlignment="1">
      <alignment horizontal="center"/>
    </xf>
    <xf numFmtId="0" fontId="1" fillId="0" borderId="31" xfId="0" applyFont="1" applyFill="1" applyBorder="1"/>
    <xf numFmtId="0" fontId="1" fillId="11" borderId="6" xfId="0" applyFont="1" applyFill="1" applyBorder="1" applyAlignment="1">
      <alignment wrapText="1"/>
    </xf>
    <xf numFmtId="0" fontId="1" fillId="11" borderId="6" xfId="0" applyNumberFormat="1" applyFont="1" applyFill="1" applyBorder="1" applyAlignment="1">
      <alignment wrapText="1"/>
    </xf>
    <xf numFmtId="0" fontId="5" fillId="11" borderId="6" xfId="0" applyFont="1" applyFill="1" applyBorder="1" applyAlignment="1">
      <alignment horizontal="center" wrapText="1"/>
    </xf>
    <xf numFmtId="0" fontId="5" fillId="11" borderId="6" xfId="0" applyNumberFormat="1" applyFont="1" applyFill="1" applyBorder="1" applyAlignment="1">
      <alignment horizontal="center" wrapText="1"/>
    </xf>
    <xf numFmtId="0" fontId="5" fillId="11" borderId="6" xfId="0" applyFont="1" applyFill="1" applyBorder="1" applyAlignment="1">
      <alignment wrapText="1"/>
    </xf>
    <xf numFmtId="0" fontId="5" fillId="11" borderId="6" xfId="0" applyNumberFormat="1" applyFont="1" applyFill="1" applyBorder="1" applyAlignment="1">
      <alignment wrapText="1"/>
    </xf>
    <xf numFmtId="43" fontId="5" fillId="11" borderId="6" xfId="8" applyFont="1" applyFill="1" applyBorder="1" applyAlignment="1">
      <alignment wrapText="1"/>
    </xf>
    <xf numFmtId="43" fontId="5" fillId="11" borderId="6" xfId="8" applyFont="1" applyFill="1" applyBorder="1" applyAlignment="1">
      <alignment horizontal="center"/>
    </xf>
    <xf numFmtId="2" fontId="5" fillId="11" borderId="6" xfId="0" applyNumberFormat="1" applyFont="1" applyFill="1" applyBorder="1" applyAlignment="1">
      <alignment horizontal="center"/>
    </xf>
    <xf numFmtId="168" fontId="5" fillId="11" borderId="6" xfId="0" applyNumberFormat="1" applyFont="1" applyFill="1" applyBorder="1" applyAlignment="1">
      <alignment horizontal="center"/>
    </xf>
    <xf numFmtId="169" fontId="5" fillId="0" borderId="6" xfId="0" applyNumberFormat="1" applyFont="1" applyBorder="1" applyAlignment="1">
      <alignment horizontal="center"/>
    </xf>
    <xf numFmtId="2" fontId="1" fillId="0" borderId="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5" fillId="11" borderId="6" xfId="0" applyFont="1" applyFill="1" applyBorder="1" applyAlignment="1">
      <alignment horizontal="center" vertical="center"/>
    </xf>
    <xf numFmtId="2" fontId="5" fillId="11" borderId="6" xfId="0" applyNumberFormat="1" applyFont="1" applyFill="1" applyBorder="1" applyAlignment="1">
      <alignment horizontal="center" vertical="center"/>
    </xf>
    <xf numFmtId="4" fontId="5" fillId="0" borderId="6" xfId="0" applyNumberFormat="1" applyFont="1" applyBorder="1" applyAlignment="1">
      <alignment horizontal="center"/>
    </xf>
    <xf numFmtId="4" fontId="5" fillId="11" borderId="6" xfId="0" applyNumberFormat="1" applyFont="1" applyFill="1" applyBorder="1" applyAlignment="1">
      <alignment horizontal="center"/>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xf>
    <xf numFmtId="0" fontId="5" fillId="0" borderId="6" xfId="0" applyFont="1" applyFill="1" applyBorder="1" applyAlignment="1">
      <alignment wrapText="1"/>
    </xf>
    <xf numFmtId="0" fontId="5" fillId="0" borderId="6" xfId="0" applyNumberFormat="1" applyFont="1" applyFill="1" applyBorder="1" applyAlignment="1">
      <alignment wrapText="1"/>
    </xf>
    <xf numFmtId="0" fontId="1" fillId="0" borderId="6" xfId="0" applyNumberFormat="1" applyFont="1" applyFill="1" applyBorder="1" applyAlignment="1">
      <alignment horizontal="left" vertical="top" wrapText="1"/>
    </xf>
    <xf numFmtId="0" fontId="2" fillId="0" borderId="6" xfId="12" applyNumberFormat="1" applyFont="1" applyFill="1" applyBorder="1" applyAlignment="1" applyProtection="1">
      <alignment horizontal="left" vertical="top" wrapText="1"/>
      <protection locked="0"/>
    </xf>
    <xf numFmtId="0" fontId="2" fillId="7" borderId="6" xfId="0" applyNumberFormat="1" applyFont="1" applyFill="1" applyBorder="1" applyAlignment="1">
      <alignment horizontal="left" vertical="center" wrapText="1"/>
    </xf>
    <xf numFmtId="0" fontId="2" fillId="0" borderId="6" xfId="0" applyNumberFormat="1" applyFont="1" applyFill="1" applyBorder="1" applyAlignment="1">
      <alignment horizontal="left" vertical="top" wrapText="1"/>
    </xf>
    <xf numFmtId="0" fontId="2" fillId="0" borderId="6" xfId="13" applyNumberFormat="1" applyFont="1" applyFill="1" applyBorder="1" applyAlignment="1">
      <alignment horizontal="left" vertical="top" wrapText="1"/>
    </xf>
    <xf numFmtId="0" fontId="23" fillId="11" borderId="6" xfId="0" applyNumberFormat="1" applyFont="1" applyFill="1" applyBorder="1" applyAlignment="1">
      <alignment horizontal="center" vertical="center" wrapText="1"/>
    </xf>
    <xf numFmtId="0" fontId="2" fillId="11" borderId="6" xfId="0" applyNumberFormat="1" applyFont="1" applyFill="1" applyBorder="1" applyAlignment="1">
      <alignment horizontal="left" vertical="center" wrapText="1"/>
    </xf>
    <xf numFmtId="0" fontId="23" fillId="11" borderId="6" xfId="0" applyNumberFormat="1" applyFont="1" applyFill="1" applyBorder="1" applyAlignment="1">
      <alignment horizontal="left" vertical="center" wrapText="1"/>
    </xf>
    <xf numFmtId="4" fontId="23" fillId="11" borderId="6" xfId="0" applyNumberFormat="1" applyFont="1" applyFill="1" applyBorder="1" applyAlignment="1">
      <alignment horizontal="left" vertical="center" wrapText="1"/>
    </xf>
    <xf numFmtId="4" fontId="23" fillId="0" borderId="6" xfId="0" applyNumberFormat="1" applyFont="1" applyFill="1" applyBorder="1" applyAlignment="1">
      <alignment horizontal="center" vertical="center" wrapText="1"/>
    </xf>
    <xf numFmtId="0" fontId="5" fillId="11" borderId="6" xfId="0" applyFont="1" applyFill="1" applyBorder="1" applyAlignment="1">
      <alignment horizontal="left"/>
    </xf>
    <xf numFmtId="0" fontId="5" fillId="11" borderId="6" xfId="0" applyNumberFormat="1" applyFont="1" applyFill="1" applyBorder="1" applyAlignment="1">
      <alignment horizontal="left" wrapText="1"/>
    </xf>
    <xf numFmtId="0" fontId="5" fillId="0" borderId="32" xfId="0" applyFont="1" applyBorder="1"/>
    <xf numFmtId="0" fontId="5" fillId="0" borderId="6" xfId="0" applyNumberFormat="1" applyFont="1" applyFill="1" applyBorder="1" applyAlignment="1">
      <alignment horizontal="center" vertical="center" wrapText="1"/>
    </xf>
    <xf numFmtId="4" fontId="1" fillId="0" borderId="6" xfId="0" applyNumberFormat="1" applyFont="1" applyFill="1" applyBorder="1"/>
    <xf numFmtId="4" fontId="5" fillId="0" borderId="1" xfId="0" applyNumberFormat="1" applyFont="1" applyBorder="1" applyAlignment="1">
      <alignment horizontal="center"/>
    </xf>
    <xf numFmtId="4" fontId="1" fillId="0" borderId="1" xfId="0" applyNumberFormat="1" applyFont="1" applyFill="1" applyBorder="1" applyAlignment="1">
      <alignment horizontal="center"/>
    </xf>
    <xf numFmtId="4" fontId="1" fillId="0" borderId="6" xfId="0" applyNumberFormat="1" applyFont="1" applyBorder="1" applyAlignment="1">
      <alignment horizontal="center"/>
    </xf>
    <xf numFmtId="0" fontId="1" fillId="0" borderId="0" xfId="0" applyFont="1" applyAlignment="1">
      <alignment horizontal="center"/>
    </xf>
    <xf numFmtId="0" fontId="1" fillId="0" borderId="6" xfId="0" applyFont="1" applyFill="1" applyBorder="1" applyAlignment="1">
      <alignment horizontal="left" vertical="center" wrapText="1"/>
    </xf>
    <xf numFmtId="166" fontId="1" fillId="0" borderId="6" xfId="0" applyNumberFormat="1" applyFont="1" applyFill="1" applyBorder="1" applyAlignment="1">
      <alignment horizontal="center" vertical="center"/>
    </xf>
    <xf numFmtId="4" fontId="2" fillId="0" borderId="1" xfId="9" applyNumberFormat="1" applyFont="1" applyFill="1" applyBorder="1" applyAlignment="1">
      <alignment horizontal="center" vertical="center" wrapText="1"/>
    </xf>
    <xf numFmtId="0" fontId="1" fillId="0" borderId="7" xfId="0" applyNumberFormat="1" applyFont="1" applyFill="1" applyBorder="1" applyAlignment="1">
      <alignment horizontal="left" vertical="center" wrapText="1"/>
    </xf>
    <xf numFmtId="0" fontId="5" fillId="11" borderId="6" xfId="0" applyNumberFormat="1" applyFont="1" applyFill="1" applyBorder="1" applyAlignment="1">
      <alignment horizontal="left" vertical="center" wrapText="1"/>
    </xf>
    <xf numFmtId="0" fontId="1" fillId="11" borderId="6" xfId="0"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0" fontId="0" fillId="0" borderId="3" xfId="0" applyBorder="1" applyAlignment="1">
      <alignment horizontal="center" vertical="top" wrapText="1"/>
    </xf>
    <xf numFmtId="0" fontId="1" fillId="0" borderId="0" xfId="0" applyFont="1" applyBorder="1" applyAlignment="1">
      <alignment horizontal="right" vertical="center" wrapText="1"/>
    </xf>
    <xf numFmtId="0" fontId="1" fillId="0" borderId="1" xfId="0" applyFont="1" applyFill="1" applyBorder="1" applyAlignment="1">
      <alignment horizontal="left" vertical="center" wrapText="1"/>
    </xf>
    <xf numFmtId="0" fontId="2" fillId="5" borderId="45" xfId="0" applyNumberFormat="1" applyFont="1" applyFill="1" applyBorder="1" applyAlignment="1">
      <alignment horizontal="center" vertical="center" wrapText="1"/>
    </xf>
    <xf numFmtId="0" fontId="1" fillId="0" borderId="6" xfId="0" applyNumberFormat="1" applyFont="1" applyFill="1" applyBorder="1" applyAlignment="1">
      <alignment horizontal="left" wrapText="1"/>
    </xf>
    <xf numFmtId="0" fontId="1" fillId="10" borderId="6" xfId="0" applyFont="1" applyFill="1" applyBorder="1" applyAlignment="1">
      <alignment horizontal="center" vertical="center"/>
    </xf>
    <xf numFmtId="0" fontId="1" fillId="10" borderId="6" xfId="0" applyNumberFormat="1" applyFont="1" applyFill="1" applyBorder="1" applyAlignment="1">
      <alignment horizontal="left" vertical="center" wrapText="1"/>
    </xf>
    <xf numFmtId="4" fontId="1" fillId="0" borderId="0" xfId="0" applyNumberFormat="1" applyFont="1" applyFill="1" applyAlignment="1">
      <alignment horizontal="center"/>
    </xf>
    <xf numFmtId="4" fontId="1" fillId="0" borderId="34"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xf>
    <xf numFmtId="166" fontId="5" fillId="0" borderId="6" xfId="0" applyNumberFormat="1" applyFont="1" applyFill="1" applyBorder="1" applyAlignment="1">
      <alignment horizontal="center" vertical="top" wrapText="1"/>
    </xf>
    <xf numFmtId="4" fontId="1" fillId="0" borderId="0" xfId="0" applyNumberFormat="1" applyFont="1" applyBorder="1" applyAlignment="1">
      <alignment horizontal="center"/>
    </xf>
    <xf numFmtId="4" fontId="1" fillId="0" borderId="0" xfId="0" applyNumberFormat="1" applyFont="1" applyBorder="1" applyAlignment="1">
      <alignment horizontal="center" vertical="center"/>
    </xf>
    <xf numFmtId="0" fontId="5" fillId="0" borderId="32" xfId="0" applyFont="1" applyFill="1" applyBorder="1" applyAlignment="1">
      <alignment horizontal="center"/>
    </xf>
    <xf numFmtId="4" fontId="5" fillId="0" borderId="32" xfId="0" applyNumberFormat="1" applyFont="1" applyFill="1" applyBorder="1" applyAlignment="1">
      <alignment horizontal="center"/>
    </xf>
    <xf numFmtId="0" fontId="1" fillId="0" borderId="32" xfId="0" applyFont="1" applyFill="1" applyBorder="1" applyAlignment="1">
      <alignment horizontal="center"/>
    </xf>
    <xf numFmtId="0" fontId="1" fillId="0" borderId="32" xfId="0" applyFont="1" applyFill="1" applyBorder="1"/>
    <xf numFmtId="170" fontId="5" fillId="0" borderId="6" xfId="0" applyNumberFormat="1" applyFont="1" applyFill="1" applyBorder="1" applyAlignment="1">
      <alignment horizontal="center" vertical="center"/>
    </xf>
    <xf numFmtId="0" fontId="23" fillId="0" borderId="6" xfId="0" applyNumberFormat="1" applyFont="1" applyFill="1" applyBorder="1" applyAlignment="1">
      <alignment horizontal="left" vertical="center" wrapText="1"/>
    </xf>
    <xf numFmtId="10" fontId="5" fillId="0" borderId="6" xfId="0" applyNumberFormat="1" applyFont="1" applyFill="1" applyBorder="1" applyAlignment="1">
      <alignment horizontal="center"/>
    </xf>
    <xf numFmtId="10" fontId="1" fillId="0" borderId="0" xfId="0" applyNumberFormat="1" applyFont="1" applyFill="1" applyBorder="1" applyAlignment="1">
      <alignment horizontal="center" vertical="center"/>
    </xf>
    <xf numFmtId="10" fontId="1" fillId="0" borderId="0" xfId="9"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10" fontId="1" fillId="0" borderId="6" xfId="0" applyNumberFormat="1" applyFont="1" applyFill="1" applyBorder="1" applyAlignment="1">
      <alignment horizontal="center" vertical="center"/>
    </xf>
    <xf numFmtId="0" fontId="5" fillId="0" borderId="6" xfId="0" applyFont="1" applyFill="1" applyBorder="1" applyAlignment="1">
      <alignment horizontal="center" wrapText="1"/>
    </xf>
    <xf numFmtId="0" fontId="5"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4" fontId="5" fillId="11" borderId="6" xfId="0" applyNumberFormat="1" applyFont="1" applyFill="1" applyBorder="1" applyAlignment="1">
      <alignment horizontal="center" vertical="top" wrapText="1"/>
    </xf>
    <xf numFmtId="4" fontId="5" fillId="0" borderId="6" xfId="0" applyNumberFormat="1" applyFont="1" applyBorder="1" applyAlignment="1">
      <alignment horizontal="center" vertical="center"/>
    </xf>
    <xf numFmtId="4" fontId="1" fillId="0" borderId="6" xfId="0" applyNumberFormat="1" applyFont="1" applyBorder="1"/>
    <xf numFmtId="10" fontId="5" fillId="0" borderId="6" xfId="0" applyNumberFormat="1" applyFont="1" applyBorder="1" applyAlignment="1">
      <alignment horizontal="center"/>
    </xf>
    <xf numFmtId="10" fontId="1" fillId="0" borderId="6" xfId="0" applyNumberFormat="1" applyFont="1" applyFill="1" applyBorder="1" applyAlignment="1">
      <alignment horizontal="center"/>
    </xf>
    <xf numFmtId="10" fontId="1" fillId="0" borderId="0" xfId="0" applyNumberFormat="1" applyFont="1" applyFill="1" applyBorder="1"/>
    <xf numFmtId="10" fontId="1" fillId="0" borderId="0" xfId="0" applyNumberFormat="1" applyFont="1" applyBorder="1" applyAlignment="1">
      <alignment horizontal="center" vertical="center"/>
    </xf>
    <xf numFmtId="10" fontId="5" fillId="0" borderId="6" xfId="0" applyNumberFormat="1" applyFont="1" applyFill="1" applyBorder="1"/>
    <xf numFmtId="4" fontId="5" fillId="11" borderId="6" xfId="0" applyNumberFormat="1" applyFont="1" applyFill="1" applyBorder="1" applyAlignment="1">
      <alignment horizontal="center" wrapText="1"/>
    </xf>
    <xf numFmtId="4" fontId="1" fillId="11" borderId="6" xfId="0" applyNumberFormat="1" applyFont="1" applyFill="1" applyBorder="1" applyAlignment="1">
      <alignment horizontal="center"/>
    </xf>
    <xf numFmtId="4" fontId="1" fillId="0" borderId="5" xfId="8"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xf>
    <xf numFmtId="4" fontId="23" fillId="0" borderId="6" xfId="0" applyNumberFormat="1" applyFont="1" applyFill="1" applyBorder="1" applyAlignment="1">
      <alignment horizontal="center" vertical="center"/>
    </xf>
    <xf numFmtId="0" fontId="5" fillId="0" borderId="21" xfId="0" applyFont="1" applyBorder="1"/>
    <xf numFmtId="4" fontId="5" fillId="0" borderId="0" xfId="0" applyNumberFormat="1" applyFont="1" applyBorder="1" applyAlignment="1">
      <alignment horizontal="center"/>
    </xf>
    <xf numFmtId="4" fontId="5" fillId="0" borderId="0" xfId="0" applyNumberFormat="1" applyFont="1" applyFill="1" applyBorder="1" applyAlignment="1">
      <alignment horizontal="center"/>
    </xf>
    <xf numFmtId="3" fontId="5" fillId="11" borderId="6" xfId="0" applyNumberFormat="1" applyFont="1" applyFill="1" applyBorder="1" applyAlignment="1">
      <alignment horizontal="center"/>
    </xf>
    <xf numFmtId="3" fontId="1" fillId="0" borderId="6" xfId="0" applyNumberFormat="1" applyFont="1" applyFill="1" applyBorder="1" applyAlignment="1">
      <alignment horizontal="center"/>
    </xf>
    <xf numFmtId="4" fontId="1" fillId="0" borderId="6" xfId="0" applyNumberFormat="1" applyFont="1" applyBorder="1" applyAlignment="1">
      <alignment horizontal="center" vertical="center"/>
    </xf>
    <xf numFmtId="4" fontId="5" fillId="7" borderId="6" xfId="0" applyNumberFormat="1" applyFont="1" applyFill="1" applyBorder="1" applyAlignment="1">
      <alignment horizontal="center"/>
    </xf>
    <xf numFmtId="0" fontId="1" fillId="11" borderId="6" xfId="0" applyNumberFormat="1" applyFont="1" applyFill="1" applyBorder="1" applyAlignment="1">
      <alignment horizontal="left" vertical="top" wrapText="1"/>
    </xf>
    <xf numFmtId="1" fontId="1" fillId="11" borderId="6" xfId="0" applyNumberFormat="1" applyFont="1" applyFill="1" applyBorder="1" applyAlignment="1">
      <alignment horizontal="center" vertical="center" wrapText="1"/>
    </xf>
    <xf numFmtId="2" fontId="1" fillId="11" borderId="6" xfId="0" applyNumberFormat="1" applyFont="1" applyFill="1" applyBorder="1" applyAlignment="1">
      <alignment horizontal="center" vertical="center"/>
    </xf>
    <xf numFmtId="2" fontId="5" fillId="0" borderId="6" xfId="0" applyNumberFormat="1" applyFont="1" applyBorder="1" applyAlignment="1">
      <alignment horizontal="center"/>
    </xf>
    <xf numFmtId="2" fontId="1" fillId="0" borderId="6" xfId="0" applyNumberFormat="1" applyFont="1" applyFill="1" applyBorder="1" applyAlignment="1">
      <alignment horizontal="center"/>
    </xf>
    <xf numFmtId="2" fontId="1" fillId="0" borderId="0" xfId="0" applyNumberFormat="1" applyFont="1" applyBorder="1" applyAlignment="1">
      <alignment horizontal="center"/>
    </xf>
    <xf numFmtId="4" fontId="5" fillId="0" borderId="0" xfId="0" applyNumberFormat="1" applyFont="1" applyFill="1" applyBorder="1" applyAlignment="1">
      <alignment horizontal="center" vertical="center"/>
    </xf>
    <xf numFmtId="10" fontId="5" fillId="0" borderId="0" xfId="0" applyNumberFormat="1" applyFont="1" applyFill="1" applyBorder="1" applyAlignment="1">
      <alignment horizontal="center"/>
    </xf>
    <xf numFmtId="0" fontId="1" fillId="6" borderId="6" xfId="0" applyNumberFormat="1" applyFont="1" applyFill="1" applyBorder="1" applyAlignment="1">
      <alignment horizontal="left" vertical="top" wrapText="1"/>
    </xf>
    <xf numFmtId="4" fontId="5" fillId="6" borderId="1" xfId="0" applyNumberFormat="1" applyFont="1" applyFill="1" applyBorder="1" applyAlignment="1">
      <alignment horizontal="center"/>
    </xf>
    <xf numFmtId="2" fontId="5" fillId="0" borderId="0" xfId="0" applyNumberFormat="1" applyFont="1" applyBorder="1" applyAlignment="1">
      <alignment horizontal="center"/>
    </xf>
    <xf numFmtId="0" fontId="2" fillId="10" borderId="6" xfId="0" applyFont="1" applyFill="1" applyBorder="1" applyAlignment="1">
      <alignment horizontal="center" vertical="center" wrapText="1"/>
    </xf>
    <xf numFmtId="4" fontId="2" fillId="10" borderId="6" xfId="0" applyNumberFormat="1" applyFont="1" applyFill="1" applyBorder="1" applyAlignment="1">
      <alignment horizontal="center" vertical="center"/>
    </xf>
    <xf numFmtId="4" fontId="2" fillId="10" borderId="6" xfId="0" applyNumberFormat="1" applyFont="1" applyFill="1" applyBorder="1" applyAlignment="1">
      <alignment horizontal="center" vertical="center" wrapText="1"/>
    </xf>
    <xf numFmtId="43" fontId="2" fillId="10" borderId="6" xfId="15" applyFont="1" applyFill="1" applyBorder="1" applyAlignment="1">
      <alignment vertical="center" wrapText="1"/>
    </xf>
    <xf numFmtId="0" fontId="2" fillId="10" borderId="6" xfId="0" applyNumberFormat="1" applyFont="1" applyFill="1" applyBorder="1" applyAlignment="1">
      <alignment horizontal="left" vertical="center" wrapText="1"/>
    </xf>
    <xf numFmtId="0" fontId="1" fillId="10" borderId="6" xfId="0" applyFont="1" applyFill="1" applyBorder="1"/>
    <xf numFmtId="43" fontId="12" fillId="10" borderId="6" xfId="15" applyFont="1" applyFill="1" applyBorder="1" applyAlignment="1">
      <alignment horizontal="center" wrapText="1"/>
    </xf>
    <xf numFmtId="43" fontId="12" fillId="10" borderId="6" xfId="15" applyFont="1" applyFill="1" applyBorder="1" applyAlignment="1">
      <alignment horizontal="center" vertical="center" wrapText="1"/>
    </xf>
    <xf numFmtId="43" fontId="2" fillId="10" borderId="6" xfId="15" applyFont="1" applyFill="1" applyBorder="1" applyAlignment="1">
      <alignment horizontal="center" vertical="center" wrapText="1"/>
    </xf>
    <xf numFmtId="4" fontId="23" fillId="10" borderId="6" xfId="0" applyNumberFormat="1" applyFont="1" applyFill="1" applyBorder="1" applyAlignment="1">
      <alignment horizontal="center" vertical="center" wrapText="1"/>
    </xf>
    <xf numFmtId="0" fontId="5" fillId="10" borderId="6" xfId="0" applyFont="1" applyFill="1" applyBorder="1" applyAlignment="1">
      <alignment horizontal="center"/>
    </xf>
    <xf numFmtId="4" fontId="5" fillId="10" borderId="6" xfId="0" applyNumberFormat="1" applyFont="1" applyFill="1" applyBorder="1" applyAlignment="1">
      <alignment horizontal="center"/>
    </xf>
    <xf numFmtId="0" fontId="23" fillId="10" borderId="6" xfId="0" applyFont="1" applyFill="1" applyBorder="1" applyAlignment="1">
      <alignment horizontal="center" vertical="center" wrapText="1"/>
    </xf>
    <xf numFmtId="1" fontId="5" fillId="10" borderId="6" xfId="0" applyNumberFormat="1" applyFont="1" applyFill="1" applyBorder="1" applyAlignment="1">
      <alignment horizontal="center"/>
    </xf>
    <xf numFmtId="4" fontId="1" fillId="10" borderId="1" xfId="0" applyNumberFormat="1" applyFont="1" applyFill="1" applyBorder="1" applyAlignment="1">
      <alignment horizontal="center" vertical="center"/>
    </xf>
    <xf numFmtId="0" fontId="1" fillId="13" borderId="6" xfId="0" applyFont="1" applyFill="1" applyBorder="1" applyAlignment="1">
      <alignment horizontal="center" vertical="center" wrapText="1"/>
    </xf>
    <xf numFmtId="0" fontId="1" fillId="13" borderId="6" xfId="0" applyNumberFormat="1" applyFont="1" applyFill="1" applyBorder="1" applyAlignment="1">
      <alignment horizontal="left" vertical="center" wrapText="1"/>
    </xf>
    <xf numFmtId="0" fontId="1" fillId="13" borderId="6" xfId="0" applyNumberFormat="1" applyFont="1" applyFill="1" applyBorder="1" applyAlignment="1">
      <alignment horizontal="left" vertical="top" wrapText="1"/>
    </xf>
    <xf numFmtId="0" fontId="1" fillId="13" borderId="6" xfId="0" applyFont="1" applyFill="1" applyBorder="1" applyAlignment="1">
      <alignment horizontal="center" vertical="center"/>
    </xf>
    <xf numFmtId="1" fontId="1" fillId="13" borderId="6" xfId="0" applyNumberFormat="1" applyFont="1" applyFill="1" applyBorder="1" applyAlignment="1">
      <alignment horizontal="center" vertical="center"/>
    </xf>
    <xf numFmtId="4" fontId="1" fillId="13" borderId="6" xfId="0" applyNumberFormat="1" applyFont="1" applyFill="1" applyBorder="1" applyAlignment="1">
      <alignment horizontal="center" vertical="center"/>
    </xf>
    <xf numFmtId="4" fontId="1" fillId="13" borderId="6" xfId="8"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13" borderId="5" xfId="0" applyNumberFormat="1" applyFont="1" applyFill="1" applyBorder="1" applyAlignment="1">
      <alignment horizontal="left" vertical="center" wrapText="1"/>
    </xf>
    <xf numFmtId="0" fontId="1" fillId="13" borderId="5" xfId="0" applyFont="1" applyFill="1" applyBorder="1" applyAlignment="1">
      <alignment horizontal="center" vertical="center"/>
    </xf>
    <xf numFmtId="4" fontId="1" fillId="13" borderId="5" xfId="0" applyNumberFormat="1" applyFont="1" applyFill="1" applyBorder="1" applyAlignment="1">
      <alignment horizontal="center" vertical="center"/>
    </xf>
    <xf numFmtId="3" fontId="5" fillId="11" borderId="6" xfId="0" applyNumberFormat="1" applyFont="1" applyFill="1" applyBorder="1" applyAlignment="1">
      <alignment horizontal="center" vertical="center" wrapText="1"/>
    </xf>
    <xf numFmtId="0" fontId="1" fillId="11" borderId="6" xfId="0" applyFont="1" applyFill="1" applyBorder="1" applyAlignment="1">
      <alignment horizontal="left" vertical="center" wrapText="1"/>
    </xf>
    <xf numFmtId="0" fontId="1" fillId="11" borderId="6" xfId="0" applyFont="1" applyFill="1" applyBorder="1" applyAlignment="1">
      <alignment horizontal="left" wrapText="1"/>
    </xf>
    <xf numFmtId="2" fontId="23" fillId="10" borderId="6" xfId="0" applyNumberFormat="1" applyFont="1" applyFill="1" applyBorder="1" applyAlignment="1">
      <alignment horizontal="center" vertical="center" wrapText="1"/>
    </xf>
    <xf numFmtId="0" fontId="2" fillId="0" borderId="32" xfId="0" applyFont="1" applyBorder="1" applyAlignment="1">
      <alignment horizontal="center" vertical="center" wrapText="1"/>
    </xf>
    <xf numFmtId="0" fontId="10"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5"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4" borderId="26" xfId="0" applyFont="1" applyFill="1" applyBorder="1" applyAlignment="1">
      <alignment horizontal="center" vertical="top" wrapText="1"/>
    </xf>
    <xf numFmtId="0" fontId="1" fillId="0" borderId="6"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2"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5" fillId="11" borderId="6" xfId="0" applyFont="1" applyFill="1" applyBorder="1" applyAlignment="1">
      <alignment horizontal="center" vertical="center" wrapText="1"/>
    </xf>
    <xf numFmtId="0" fontId="1" fillId="0" borderId="6" xfId="0" applyFont="1" applyBorder="1" applyAlignment="1">
      <alignment horizontal="center"/>
    </xf>
    <xf numFmtId="0" fontId="1" fillId="0" borderId="6" xfId="0" applyFont="1" applyFill="1" applyBorder="1" applyAlignment="1">
      <alignment horizontal="center"/>
    </xf>
    <xf numFmtId="0" fontId="1" fillId="0" borderId="32" xfId="0" applyFont="1" applyBorder="1" applyAlignment="1">
      <alignment horizontal="center" vertical="center"/>
    </xf>
    <xf numFmtId="0" fontId="2" fillId="11"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23" xfId="0" applyFont="1" applyFill="1" applyBorder="1" applyAlignment="1">
      <alignment horizontal="center" vertical="center"/>
    </xf>
    <xf numFmtId="0" fontId="2" fillId="0" borderId="42"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6" xfId="0" applyFont="1" applyBorder="1" applyAlignment="1">
      <alignment horizontal="left"/>
    </xf>
    <xf numFmtId="0" fontId="2" fillId="11" borderId="5" xfId="0" applyFont="1" applyFill="1" applyBorder="1" applyAlignment="1">
      <alignment horizontal="center" vertical="center" wrapText="1"/>
    </xf>
    <xf numFmtId="0" fontId="15" fillId="0" borderId="0" xfId="0" applyFont="1" applyFill="1" applyBorder="1" applyAlignment="1">
      <alignment horizontal="left"/>
    </xf>
    <xf numFmtId="0" fontId="1" fillId="0" borderId="34" xfId="0" applyFont="1" applyFill="1" applyBorder="1" applyAlignment="1">
      <alignment horizontal="center" vertical="center"/>
    </xf>
    <xf numFmtId="0" fontId="7" fillId="4" borderId="2" xfId="0" applyFont="1" applyFill="1" applyBorder="1" applyAlignment="1">
      <alignment horizontal="center" vertical="top" wrapText="1"/>
    </xf>
    <xf numFmtId="0" fontId="7" fillId="4" borderId="19" xfId="0" applyFont="1" applyFill="1" applyBorder="1" applyAlignment="1">
      <alignment horizontal="center" vertical="top" wrapText="1"/>
    </xf>
    <xf numFmtId="0" fontId="1" fillId="0" borderId="0" xfId="0" applyFont="1" applyBorder="1" applyAlignment="1">
      <alignment horizontal="center"/>
    </xf>
    <xf numFmtId="0" fontId="5" fillId="11" borderId="3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 fillId="0" borderId="0" xfId="0" applyFont="1" applyFill="1" applyBorder="1" applyAlignment="1">
      <alignment horizontal="center"/>
    </xf>
    <xf numFmtId="0" fontId="15" fillId="0" borderId="0" xfId="0" applyFont="1" applyFill="1" applyBorder="1" applyAlignment="1">
      <alignment horizontal="center"/>
    </xf>
    <xf numFmtId="0" fontId="1" fillId="0" borderId="5" xfId="0" applyFont="1" applyFill="1" applyBorder="1"/>
    <xf numFmtId="0" fontId="2" fillId="11" borderId="5" xfId="0" applyNumberFormat="1" applyFont="1" applyFill="1" applyBorder="1" applyAlignment="1">
      <alignment horizontal="center" vertical="center" wrapText="1"/>
    </xf>
    <xf numFmtId="0" fontId="1" fillId="11" borderId="5" xfId="0" applyFont="1" applyFill="1" applyBorder="1" applyAlignment="1">
      <alignment horizontal="center"/>
    </xf>
    <xf numFmtId="4" fontId="1" fillId="0" borderId="5" xfId="0" applyNumberFormat="1" applyFont="1" applyFill="1" applyBorder="1" applyAlignment="1">
      <alignment horizontal="center"/>
    </xf>
    <xf numFmtId="10" fontId="1" fillId="0" borderId="5" xfId="0" applyNumberFormat="1" applyFont="1" applyFill="1" applyBorder="1" applyAlignment="1">
      <alignment horizontal="center" vertical="center"/>
    </xf>
    <xf numFmtId="0" fontId="1" fillId="0" borderId="5" xfId="0" applyFont="1" applyBorder="1"/>
    <xf numFmtId="0"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xf>
    <xf numFmtId="0" fontId="1" fillId="0" borderId="5" xfId="0" applyFont="1" applyBorder="1" applyAlignment="1">
      <alignment horizontal="center"/>
    </xf>
    <xf numFmtId="0" fontId="5" fillId="2" borderId="5" xfId="0" applyFont="1" applyFill="1" applyBorder="1" applyAlignment="1">
      <alignment horizontal="center"/>
    </xf>
    <xf numFmtId="0" fontId="1" fillId="0" borderId="5" xfId="0" applyFont="1" applyBorder="1" applyAlignment="1">
      <alignment horizontal="center" wrapText="1"/>
    </xf>
    <xf numFmtId="0" fontId="5" fillId="0" borderId="5" xfId="0" applyFont="1" applyFill="1" applyBorder="1" applyAlignment="1">
      <alignment horizontal="center" wrapText="1"/>
    </xf>
    <xf numFmtId="0" fontId="5" fillId="0" borderId="5" xfId="0" applyNumberFormat="1" applyFont="1" applyFill="1" applyBorder="1" applyAlignment="1">
      <alignment horizontal="center" wrapText="1"/>
    </xf>
    <xf numFmtId="0" fontId="5" fillId="0" borderId="5" xfId="0" applyFont="1" applyFill="1" applyBorder="1" applyAlignment="1">
      <alignment horizontal="center"/>
    </xf>
    <xf numFmtId="0" fontId="1" fillId="0" borderId="5" xfId="0" applyFont="1" applyBorder="1" applyAlignment="1">
      <alignment wrapText="1"/>
    </xf>
    <xf numFmtId="0" fontId="1" fillId="0" borderId="5" xfId="0" applyNumberFormat="1" applyFont="1" applyBorder="1" applyAlignment="1">
      <alignment wrapText="1"/>
    </xf>
    <xf numFmtId="0" fontId="1" fillId="6" borderId="30" xfId="0" applyFont="1" applyFill="1" applyBorder="1" applyAlignment="1">
      <alignment horizontal="center"/>
    </xf>
    <xf numFmtId="0" fontId="2" fillId="0"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NumberFormat="1" applyFont="1" applyBorder="1" applyAlignment="1">
      <alignment horizontal="center" vertical="center" wrapText="1"/>
    </xf>
    <xf numFmtId="4" fontId="1" fillId="0" borderId="30" xfId="0" applyNumberFormat="1" applyFont="1" applyBorder="1" applyAlignment="1">
      <alignment horizontal="center"/>
    </xf>
    <xf numFmtId="4" fontId="1" fillId="0" borderId="5" xfId="0" applyNumberFormat="1" applyFont="1" applyBorder="1" applyAlignment="1">
      <alignment horizontal="center"/>
    </xf>
    <xf numFmtId="0" fontId="1" fillId="0" borderId="22" xfId="0" applyFont="1" applyFill="1" applyBorder="1" applyAlignment="1">
      <alignment horizontal="center" vertical="center"/>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2" fontId="1" fillId="0" borderId="5" xfId="0" applyNumberFormat="1" applyFont="1" applyBorder="1" applyAlignment="1">
      <alignment horizontal="center" vertical="center"/>
    </xf>
    <xf numFmtId="4" fontId="1" fillId="0" borderId="5" xfId="0" applyNumberFormat="1" applyFont="1" applyBorder="1" applyAlignment="1">
      <alignment horizontal="center" vertical="center"/>
    </xf>
    <xf numFmtId="0" fontId="5" fillId="7" borderId="6" xfId="0" applyFont="1" applyFill="1" applyBorder="1"/>
    <xf numFmtId="0" fontId="5" fillId="7" borderId="6" xfId="0" applyFont="1" applyFill="1" applyBorder="1" applyAlignment="1">
      <alignment wrapText="1"/>
    </xf>
    <xf numFmtId="0" fontId="5" fillId="7" borderId="6" xfId="0" applyNumberFormat="1" applyFont="1" applyFill="1" applyBorder="1" applyAlignment="1">
      <alignment wrapText="1"/>
    </xf>
    <xf numFmtId="0" fontId="5" fillId="7" borderId="6" xfId="0" applyFont="1" applyFill="1" applyBorder="1" applyAlignment="1">
      <alignment horizontal="center"/>
    </xf>
    <xf numFmtId="2" fontId="5" fillId="7" borderId="6" xfId="0" applyNumberFormat="1" applyFont="1" applyFill="1" applyBorder="1" applyAlignment="1">
      <alignment horizontal="center"/>
    </xf>
    <xf numFmtId="4" fontId="5" fillId="7" borderId="6" xfId="0" applyNumberFormat="1" applyFont="1" applyFill="1" applyBorder="1"/>
    <xf numFmtId="10" fontId="5" fillId="7" borderId="6" xfId="0" applyNumberFormat="1" applyFont="1" applyFill="1" applyBorder="1" applyAlignment="1">
      <alignment horizontal="center" vertical="center"/>
    </xf>
    <xf numFmtId="0" fontId="23" fillId="7" borderId="6" xfId="0" applyFont="1" applyFill="1" applyBorder="1" applyAlignment="1">
      <alignment vertical="center" wrapText="1"/>
    </xf>
    <xf numFmtId="0" fontId="23" fillId="7" borderId="6" xfId="0" applyFont="1" applyFill="1" applyBorder="1" applyAlignment="1">
      <alignment horizontal="center" vertical="center" wrapText="1"/>
    </xf>
    <xf numFmtId="4" fontId="23" fillId="7" borderId="6" xfId="0" applyNumberFormat="1" applyFont="1" applyFill="1" applyBorder="1" applyAlignment="1">
      <alignment vertical="center" wrapText="1"/>
    </xf>
    <xf numFmtId="4" fontId="23" fillId="7" borderId="6" xfId="0" applyNumberFormat="1" applyFont="1" applyFill="1" applyBorder="1" applyAlignment="1">
      <alignment horizontal="center" vertical="center" wrapText="1"/>
    </xf>
    <xf numFmtId="4" fontId="5" fillId="7" borderId="6" xfId="0" applyNumberFormat="1" applyFont="1" applyFill="1" applyBorder="1" applyAlignment="1">
      <alignment wrapText="1"/>
    </xf>
    <xf numFmtId="0" fontId="5" fillId="7" borderId="6" xfId="0" applyFont="1" applyFill="1" applyBorder="1" applyAlignment="1">
      <alignment horizontal="center" vertical="center" wrapText="1"/>
    </xf>
    <xf numFmtId="0" fontId="5" fillId="7" borderId="6" xfId="0" applyFont="1" applyFill="1" applyBorder="1" applyAlignment="1">
      <alignment horizontal="center" vertical="center"/>
    </xf>
    <xf numFmtId="4" fontId="5" fillId="7" borderId="6" xfId="0" applyNumberFormat="1" applyFont="1" applyFill="1" applyBorder="1" applyAlignment="1">
      <alignment horizontal="center" vertical="center" wrapText="1"/>
    </xf>
    <xf numFmtId="4" fontId="5" fillId="7" borderId="6" xfId="0" applyNumberFormat="1" applyFont="1" applyFill="1" applyBorder="1" applyAlignment="1">
      <alignment horizontal="center" vertical="center"/>
    </xf>
    <xf numFmtId="4" fontId="5" fillId="7" borderId="32" xfId="0" applyNumberFormat="1" applyFont="1" applyFill="1" applyBorder="1" applyAlignment="1">
      <alignment horizontal="center"/>
    </xf>
    <xf numFmtId="4" fontId="5" fillId="7" borderId="32" xfId="0" applyNumberFormat="1" applyFont="1" applyFill="1" applyBorder="1" applyAlignment="1">
      <alignment horizontal="center" vertical="center"/>
    </xf>
    <xf numFmtId="0" fontId="5" fillId="2" borderId="5" xfId="0" applyFont="1" applyFill="1" applyBorder="1" applyAlignment="1">
      <alignment horizontal="center" wrapText="1"/>
    </xf>
    <xf numFmtId="0" fontId="5" fillId="2" borderId="5" xfId="0" applyNumberFormat="1" applyFont="1" applyFill="1" applyBorder="1" applyAlignment="1">
      <alignment horizontal="center" wrapText="1"/>
    </xf>
    <xf numFmtId="0" fontId="5" fillId="0" borderId="0" xfId="0" applyFont="1" applyBorder="1"/>
    <xf numFmtId="0" fontId="5" fillId="0" borderId="31" xfId="0" applyFont="1" applyFill="1" applyBorder="1"/>
    <xf numFmtId="0" fontId="5" fillId="0" borderId="45" xfId="12" applyNumberFormat="1" applyFont="1" applyFill="1" applyBorder="1" applyAlignment="1" applyProtection="1">
      <alignment horizontal="left" vertical="center" wrapText="1"/>
      <protection locked="0"/>
    </xf>
    <xf numFmtId="4" fontId="5" fillId="0"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xf numFmtId="4" fontId="5" fillId="0" borderId="0" xfId="0" applyNumberFormat="1" applyFont="1" applyFill="1" applyAlignment="1">
      <alignment horizontal="center"/>
    </xf>
    <xf numFmtId="0" fontId="5" fillId="0" borderId="45" xfId="0" applyFont="1" applyFill="1" applyBorder="1"/>
    <xf numFmtId="0" fontId="5" fillId="0" borderId="6" xfId="0" applyFont="1" applyFill="1" applyBorder="1" applyAlignment="1">
      <alignment horizontal="center" vertical="top" wrapText="1"/>
    </xf>
    <xf numFmtId="0" fontId="5" fillId="0" borderId="5" xfId="0" applyFont="1" applyBorder="1"/>
    <xf numFmtId="0" fontId="5" fillId="0" borderId="5" xfId="0" applyFont="1" applyFill="1" applyBorder="1"/>
    <xf numFmtId="0" fontId="5" fillId="0" borderId="5" xfId="0" applyNumberFormat="1" applyFont="1" applyFill="1" applyBorder="1" applyAlignment="1">
      <alignment horizontal="center" vertical="center" wrapText="1"/>
    </xf>
    <xf numFmtId="0" fontId="5" fillId="0" borderId="5" xfId="0" applyFont="1" applyBorder="1" applyAlignment="1">
      <alignment horizontal="center"/>
    </xf>
    <xf numFmtId="10" fontId="5" fillId="7" borderId="6" xfId="0" applyNumberFormat="1" applyFont="1" applyFill="1" applyBorder="1" applyAlignment="1">
      <alignment horizontal="center"/>
    </xf>
    <xf numFmtId="0" fontId="5" fillId="7" borderId="6" xfId="0" applyFont="1" applyFill="1" applyBorder="1" applyAlignment="1">
      <alignment horizontal="left"/>
    </xf>
    <xf numFmtId="0" fontId="5" fillId="7" borderId="6" xfId="0" applyNumberFormat="1" applyFont="1" applyFill="1" applyBorder="1" applyAlignment="1">
      <alignment horizontal="left" wrapText="1"/>
    </xf>
    <xf numFmtId="3" fontId="5" fillId="7" borderId="6" xfId="0" applyNumberFormat="1" applyFont="1" applyFill="1" applyBorder="1" applyAlignment="1">
      <alignment horizontal="center"/>
    </xf>
    <xf numFmtId="0" fontId="5" fillId="11" borderId="5" xfId="0" applyFont="1" applyFill="1" applyBorder="1" applyAlignment="1">
      <alignment horizontal="left"/>
    </xf>
    <xf numFmtId="0" fontId="5" fillId="11" borderId="5" xfId="0" applyNumberFormat="1" applyFont="1" applyFill="1" applyBorder="1" applyAlignment="1">
      <alignment horizontal="left" wrapText="1"/>
    </xf>
    <xf numFmtId="0" fontId="5" fillId="11" borderId="5" xfId="0" applyFont="1" applyFill="1" applyBorder="1" applyAlignment="1">
      <alignment horizontal="center"/>
    </xf>
    <xf numFmtId="4" fontId="5" fillId="0" borderId="5" xfId="0" applyNumberFormat="1" applyFont="1" applyFill="1" applyBorder="1" applyAlignment="1">
      <alignment horizontal="center"/>
    </xf>
    <xf numFmtId="4" fontId="5" fillId="0" borderId="5" xfId="0" applyNumberFormat="1" applyFont="1" applyFill="1" applyBorder="1" applyAlignment="1">
      <alignment horizontal="center" vertical="center"/>
    </xf>
    <xf numFmtId="4" fontId="5" fillId="0" borderId="5" xfId="0" applyNumberFormat="1" applyFont="1" applyBorder="1" applyAlignment="1">
      <alignment horizontal="center"/>
    </xf>
    <xf numFmtId="0" fontId="5" fillId="0" borderId="7" xfId="0" applyFont="1" applyFill="1" applyBorder="1"/>
    <xf numFmtId="0" fontId="5" fillId="0" borderId="7" xfId="0" applyFont="1" applyFill="1" applyBorder="1" applyAlignment="1">
      <alignment horizontal="center"/>
    </xf>
    <xf numFmtId="4" fontId="5" fillId="0" borderId="7" xfId="0" applyNumberFormat="1" applyFont="1" applyFill="1" applyBorder="1" applyAlignment="1">
      <alignment horizontal="center"/>
    </xf>
    <xf numFmtId="4" fontId="1" fillId="0" borderId="7" xfId="0" applyNumberFormat="1" applyFont="1" applyFill="1" applyBorder="1" applyAlignment="1">
      <alignment horizontal="center"/>
    </xf>
    <xf numFmtId="43" fontId="5" fillId="7" borderId="6" xfId="0" applyNumberFormat="1" applyFont="1" applyFill="1" applyBorder="1" applyAlignment="1">
      <alignment horizontal="center"/>
    </xf>
    <xf numFmtId="0" fontId="6" fillId="0" borderId="0" xfId="0" applyFont="1" applyFill="1" applyBorder="1" applyAlignment="1">
      <alignment horizontal="center" vertical="center" wrapText="1"/>
    </xf>
    <xf numFmtId="0" fontId="1" fillId="0" borderId="0" xfId="0" applyFont="1" applyFill="1" applyAlignment="1">
      <alignment wrapText="1"/>
    </xf>
    <xf numFmtId="49" fontId="0" fillId="0" borderId="0" xfId="0" applyNumberFormat="1" applyFill="1"/>
    <xf numFmtId="0" fontId="19" fillId="0" borderId="0" xfId="0" applyFont="1" applyFill="1" applyAlignment="1">
      <alignment wrapText="1"/>
    </xf>
    <xf numFmtId="3" fontId="1" fillId="0" borderId="6" xfId="0" applyNumberFormat="1" applyFont="1" applyFill="1" applyBorder="1" applyAlignment="1">
      <alignment horizontal="center" vertical="center"/>
    </xf>
    <xf numFmtId="0" fontId="1" fillId="0" borderId="4" xfId="0" applyFont="1" applyFill="1" applyBorder="1" applyAlignment="1">
      <alignment wrapText="1"/>
    </xf>
    <xf numFmtId="0" fontId="1" fillId="0" borderId="21" xfId="0" applyFont="1" applyFill="1" applyBorder="1"/>
    <xf numFmtId="0" fontId="2" fillId="0" borderId="21" xfId="0" applyFont="1" applyFill="1" applyBorder="1" applyAlignment="1">
      <alignment vertical="center" wrapText="1"/>
    </xf>
    <xf numFmtId="0" fontId="1" fillId="0" borderId="21" xfId="0" applyFont="1" applyFill="1" applyBorder="1" applyAlignment="1">
      <alignment wrapText="1"/>
    </xf>
    <xf numFmtId="0" fontId="1" fillId="0" borderId="21" xfId="0" applyNumberFormat="1" applyFont="1" applyFill="1" applyBorder="1" applyAlignment="1">
      <alignment wrapText="1"/>
    </xf>
    <xf numFmtId="0" fontId="1" fillId="0" borderId="21" xfId="0" applyFont="1" applyFill="1" applyBorder="1" applyAlignment="1">
      <alignment horizontal="center"/>
    </xf>
    <xf numFmtId="0" fontId="6" fillId="0" borderId="0"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left"/>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0" borderId="4" xfId="0" applyFont="1" applyFill="1" applyBorder="1" applyAlignment="1">
      <alignment horizontal="center"/>
    </xf>
    <xf numFmtId="0" fontId="1" fillId="0" borderId="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0" xfId="0" applyBorder="1" applyAlignment="1"/>
    <xf numFmtId="0" fontId="1" fillId="0" borderId="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5"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0"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Fill="1" applyBorder="1" applyAlignment="1">
      <alignment horizontal="center"/>
    </xf>
    <xf numFmtId="0" fontId="7" fillId="0" borderId="0" xfId="0"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6" xfId="0" applyFont="1" applyBorder="1" applyAlignment="1">
      <alignment horizontal="left"/>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11" borderId="6"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2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0" xfId="0" applyAlignment="1">
      <alignment horizontal="center" wrapText="1"/>
    </xf>
    <xf numFmtId="2" fontId="5" fillId="0" borderId="5" xfId="0" applyNumberFormat="1" applyFont="1" applyFill="1" applyBorder="1" applyAlignment="1">
      <alignment horizontal="left" vertical="top" wrapText="1"/>
    </xf>
    <xf numFmtId="0" fontId="1" fillId="0" borderId="0" xfId="0" applyFont="1" applyBorder="1" applyAlignment="1">
      <alignment horizontal="left" vertical="center" wrapText="1"/>
    </xf>
    <xf numFmtId="0" fontId="0" fillId="0" borderId="0" xfId="0" applyAlignment="1">
      <alignment horizontal="left"/>
    </xf>
    <xf numFmtId="0" fontId="5" fillId="3" borderId="0" xfId="0" applyFont="1" applyFill="1" applyAlignment="1">
      <alignment horizontal="center" vertical="center" wrapText="1"/>
    </xf>
    <xf numFmtId="0" fontId="1" fillId="0" borderId="0" xfId="0" applyFont="1" applyBorder="1" applyAlignment="1">
      <alignment horizontal="right" vertical="center" wrapText="1"/>
    </xf>
    <xf numFmtId="0" fontId="5" fillId="3" borderId="0" xfId="0" applyFont="1" applyFill="1" applyAlignment="1">
      <alignment horizontal="center" wrapText="1"/>
    </xf>
    <xf numFmtId="0" fontId="1" fillId="4" borderId="6" xfId="0" applyFont="1" applyFill="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5" fillId="3" borderId="0" xfId="0" applyFont="1" applyFill="1" applyAlignment="1">
      <alignment horizontal="center" vertical="top"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Alignment="1">
      <alignment horizontal="left" wrapText="1"/>
    </xf>
    <xf numFmtId="0" fontId="13" fillId="0" borderId="35" xfId="0" applyFont="1" applyBorder="1" applyAlignment="1">
      <alignment horizontal="left" wrapText="1"/>
    </xf>
    <xf numFmtId="0" fontId="13" fillId="0" borderId="0" xfId="0" applyFont="1" applyBorder="1" applyAlignment="1">
      <alignment horizontal="left" wrapText="1"/>
    </xf>
    <xf numFmtId="2" fontId="1" fillId="7" borderId="5" xfId="0" applyNumberFormat="1" applyFont="1" applyFill="1" applyBorder="1" applyAlignment="1">
      <alignment horizontal="left" vertical="top" wrapText="1"/>
    </xf>
    <xf numFmtId="0" fontId="0" fillId="7" borderId="7" xfId="0" applyFill="1" applyBorder="1" applyAlignment="1">
      <alignment vertical="top"/>
    </xf>
    <xf numFmtId="4" fontId="5" fillId="7" borderId="32" xfId="0" applyNumberFormat="1" applyFont="1" applyFill="1" applyBorder="1" applyAlignment="1">
      <alignment horizontal="center"/>
    </xf>
    <xf numFmtId="4" fontId="5" fillId="7" borderId="1" xfId="0" applyNumberFormat="1" applyFont="1" applyFill="1" applyBorder="1" applyAlignment="1">
      <alignment horizontal="center"/>
    </xf>
    <xf numFmtId="0" fontId="15" fillId="0" borderId="0" xfId="0" applyFont="1" applyFill="1" applyBorder="1" applyAlignment="1">
      <alignment horizontal="left"/>
    </xf>
    <xf numFmtId="0" fontId="0" fillId="4"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1" fillId="0" borderId="32" xfId="0" applyFont="1" applyBorder="1" applyAlignment="1">
      <alignment horizontal="center" vertical="center"/>
    </xf>
    <xf numFmtId="0" fontId="1" fillId="0" borderId="6" xfId="0" applyFont="1" applyBorder="1" applyAlignment="1">
      <alignment horizontal="center"/>
    </xf>
    <xf numFmtId="0" fontId="1" fillId="0" borderId="6" xfId="0" applyFont="1" applyFill="1" applyBorder="1" applyAlignment="1">
      <alignment horizontal="center"/>
    </xf>
    <xf numFmtId="0" fontId="7" fillId="4" borderId="3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2" fillId="0" borderId="4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4" xfId="0" applyFont="1" applyBorder="1" applyAlignment="1">
      <alignment horizontal="center" vertical="center" wrapText="1"/>
    </xf>
    <xf numFmtId="0" fontId="1" fillId="4" borderId="0" xfId="0"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46" xfId="0" applyFont="1" applyFill="1" applyBorder="1" applyAlignment="1">
      <alignment horizontal="center" vertical="center"/>
    </xf>
    <xf numFmtId="0" fontId="2" fillId="5" borderId="45" xfId="0" applyFont="1" applyFill="1" applyBorder="1" applyAlignment="1">
      <alignment horizontal="center" vertical="center" wrapText="1"/>
    </xf>
    <xf numFmtId="0" fontId="7" fillId="4" borderId="25" xfId="0" applyFont="1" applyFill="1" applyBorder="1" applyAlignment="1">
      <alignment horizontal="center" vertical="top" wrapText="1"/>
    </xf>
    <xf numFmtId="0" fontId="7" fillId="4" borderId="26" xfId="0" applyFont="1" applyFill="1" applyBorder="1" applyAlignment="1">
      <alignment horizontal="center" vertical="top" wrapText="1"/>
    </xf>
    <xf numFmtId="0" fontId="7" fillId="4" borderId="27" xfId="0" applyFont="1" applyFill="1" applyBorder="1" applyAlignment="1">
      <alignment horizontal="center" vertical="top" wrapText="1"/>
    </xf>
    <xf numFmtId="0" fontId="1" fillId="0" borderId="29" xfId="0" applyFont="1" applyBorder="1" applyAlignment="1">
      <alignment horizontal="center" vertical="center"/>
    </xf>
    <xf numFmtId="0" fontId="2"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0" fillId="0" borderId="7" xfId="0" applyBorder="1" applyAlignment="1">
      <alignment horizontal="center" vertical="center" wrapText="1"/>
    </xf>
    <xf numFmtId="0" fontId="1" fillId="0" borderId="4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7" fillId="4" borderId="36" xfId="0" applyFont="1" applyFill="1" applyBorder="1" applyAlignment="1">
      <alignment horizontal="center" vertical="top" wrapText="1"/>
    </xf>
    <xf numFmtId="0" fontId="7" fillId="4" borderId="21" xfId="0" applyFont="1" applyFill="1" applyBorder="1" applyAlignment="1">
      <alignment horizontal="center" vertical="top" wrapText="1"/>
    </xf>
    <xf numFmtId="0" fontId="7" fillId="4" borderId="30"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5" borderId="37"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20"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0" xfId="0"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7" fillId="4" borderId="18" xfId="0" applyFont="1" applyFill="1" applyBorder="1" applyAlignment="1">
      <alignment horizontal="center" vertical="top" wrapText="1"/>
    </xf>
    <xf numFmtId="0" fontId="7" fillId="4" borderId="2" xfId="0" applyFont="1" applyFill="1" applyBorder="1" applyAlignment="1">
      <alignment horizontal="center" vertical="top" wrapText="1"/>
    </xf>
    <xf numFmtId="0" fontId="1" fillId="0" borderId="40" xfId="0" applyFont="1" applyFill="1" applyBorder="1" applyAlignment="1">
      <alignment horizontal="center" vertical="center" wrapText="1"/>
    </xf>
    <xf numFmtId="0" fontId="7" fillId="4" borderId="19" xfId="0" applyFont="1" applyFill="1" applyBorder="1" applyAlignment="1">
      <alignment horizontal="center" vertical="top" wrapText="1"/>
    </xf>
    <xf numFmtId="0" fontId="2"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1" fillId="0" borderId="23" xfId="0" applyFont="1" applyFill="1" applyBorder="1" applyAlignment="1">
      <alignment horizontal="center"/>
    </xf>
    <xf numFmtId="0" fontId="7" fillId="11" borderId="39" xfId="0" applyFont="1" applyFill="1" applyBorder="1" applyAlignment="1">
      <alignment horizontal="center" vertical="top" wrapText="1"/>
    </xf>
    <xf numFmtId="0" fontId="7" fillId="11" borderId="3"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10" borderId="6" xfId="0" applyFont="1" applyFill="1" applyBorder="1" applyAlignment="1">
      <alignment horizontal="center" vertical="center" wrapText="1"/>
    </xf>
    <xf numFmtId="0" fontId="1" fillId="0" borderId="0" xfId="0" applyFont="1" applyBorder="1" applyAlignment="1">
      <alignment horizontal="center"/>
    </xf>
    <xf numFmtId="0" fontId="2" fillId="0" borderId="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 fillId="0" borderId="0" xfId="0" applyFont="1" applyAlignment="1">
      <alignment horizontal="center" wrapText="1"/>
    </xf>
    <xf numFmtId="0" fontId="7" fillId="4" borderId="6" xfId="0" applyFont="1" applyFill="1" applyBorder="1" applyAlignment="1">
      <alignment horizontal="center" vertical="top"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5" xfId="0" applyBorder="1" applyAlignment="1"/>
    <xf numFmtId="0" fontId="0" fillId="0" borderId="0" xfId="0" applyAlignment="1"/>
    <xf numFmtId="0" fontId="1" fillId="11" borderId="5" xfId="0" applyFont="1" applyFill="1" applyBorder="1" applyAlignment="1">
      <alignment horizontal="center" vertical="center"/>
    </xf>
    <xf numFmtId="0" fontId="5" fillId="7" borderId="32" xfId="0" applyFont="1" applyFill="1" applyBorder="1" applyAlignment="1">
      <alignment horizontal="center"/>
    </xf>
    <xf numFmtId="0" fontId="5" fillId="7" borderId="1" xfId="0" applyFont="1" applyFill="1" applyBorder="1" applyAlignment="1">
      <alignment horizontal="center"/>
    </xf>
    <xf numFmtId="0" fontId="1" fillId="11" borderId="21" xfId="0" applyFont="1" applyFill="1" applyBorder="1" applyAlignment="1">
      <alignment horizontal="center" vertical="center"/>
    </xf>
    <xf numFmtId="0" fontId="1" fillId="11" borderId="30" xfId="0" applyFont="1" applyFill="1" applyBorder="1" applyAlignment="1">
      <alignment horizontal="center" vertical="center"/>
    </xf>
    <xf numFmtId="0" fontId="1" fillId="11" borderId="0" xfId="0" applyFont="1" applyFill="1" applyBorder="1" applyAlignment="1">
      <alignment horizontal="center" vertical="center"/>
    </xf>
    <xf numFmtId="0" fontId="1" fillId="11" borderId="45" xfId="0" applyFont="1" applyFill="1" applyBorder="1" applyAlignment="1">
      <alignment horizontal="center" vertical="center"/>
    </xf>
    <xf numFmtId="0" fontId="0" fillId="0" borderId="45" xfId="0" applyBorder="1" applyAlignment="1"/>
    <xf numFmtId="0" fontId="15" fillId="0" borderId="0" xfId="0" applyFont="1" applyFill="1" applyBorder="1" applyAlignment="1">
      <alignment horizontal="center"/>
    </xf>
    <xf numFmtId="0" fontId="1" fillId="4" borderId="6" xfId="0" applyFont="1" applyFill="1" applyBorder="1" applyAlignment="1">
      <alignment horizontal="center" vertical="center"/>
    </xf>
    <xf numFmtId="0" fontId="1" fillId="11" borderId="5" xfId="0" applyFont="1" applyFill="1" applyBorder="1" applyAlignment="1">
      <alignment horizontal="center" wrapText="1"/>
    </xf>
    <xf numFmtId="0" fontId="1" fillId="11" borderId="7" xfId="0" applyFont="1" applyFill="1" applyBorder="1" applyAlignment="1">
      <alignment horizontal="center" wrapText="1"/>
    </xf>
    <xf numFmtId="0" fontId="7" fillId="4" borderId="32"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1" xfId="0" applyFont="1" applyFill="1" applyBorder="1" applyAlignment="1">
      <alignment horizontal="center" vertical="top" wrapText="1"/>
    </xf>
    <xf numFmtId="0" fontId="5" fillId="7" borderId="6" xfId="0" applyFont="1" applyFill="1" applyBorder="1" applyAlignment="1">
      <alignment horizontal="center"/>
    </xf>
    <xf numFmtId="0" fontId="0" fillId="0" borderId="26" xfId="0" applyBorder="1" applyAlignment="1">
      <alignment horizontal="center" vertical="top" wrapText="1"/>
    </xf>
    <xf numFmtId="0" fontId="23"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4" fontId="5" fillId="7" borderId="32" xfId="0" applyNumberFormat="1" applyFont="1" applyFill="1" applyBorder="1" applyAlignment="1">
      <alignment horizontal="center" vertical="center"/>
    </xf>
    <xf numFmtId="4" fontId="5" fillId="7" borderId="1" xfId="0" applyNumberFormat="1" applyFont="1" applyFill="1" applyBorder="1" applyAlignment="1">
      <alignment horizontal="center" vertical="center"/>
    </xf>
    <xf numFmtId="0" fontId="1" fillId="0" borderId="0" xfId="0" applyFont="1" applyFill="1" applyBorder="1" applyAlignment="1">
      <alignment horizontal="center"/>
    </xf>
    <xf numFmtId="0" fontId="5" fillId="0" borderId="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171" fontId="23" fillId="0" borderId="6" xfId="0" applyNumberFormat="1" applyFont="1" applyFill="1" applyBorder="1" applyAlignment="1">
      <alignment horizontal="center" vertical="center" wrapText="1"/>
    </xf>
    <xf numFmtId="171" fontId="5" fillId="0" borderId="6" xfId="0" applyNumberFormat="1" applyFont="1" applyFill="1" applyBorder="1" applyAlignment="1">
      <alignment horizontal="center"/>
    </xf>
    <xf numFmtId="0" fontId="5" fillId="0" borderId="6" xfId="0" applyNumberFormat="1" applyFont="1" applyFill="1" applyBorder="1" applyAlignment="1">
      <alignment horizontal="left" vertical="center" wrapText="1"/>
    </xf>
    <xf numFmtId="0" fontId="7" fillId="0" borderId="24" xfId="0" applyFont="1" applyFill="1" applyBorder="1" applyAlignment="1">
      <alignment horizontal="center" vertical="center" wrapText="1"/>
    </xf>
    <xf numFmtId="171" fontId="5" fillId="0" borderId="6" xfId="0" applyNumberFormat="1" applyFont="1" applyFill="1" applyBorder="1" applyAlignment="1">
      <alignment horizontal="center" vertical="top" wrapText="1"/>
    </xf>
    <xf numFmtId="0" fontId="5" fillId="0" borderId="6" xfId="0" applyFont="1" applyFill="1" applyBorder="1" applyAlignment="1">
      <alignment vertical="center" wrapText="1"/>
    </xf>
    <xf numFmtId="0" fontId="5" fillId="0" borderId="6" xfId="0" applyNumberFormat="1" applyFont="1" applyFill="1" applyBorder="1" applyAlignment="1">
      <alignment vertical="center" wrapText="1"/>
    </xf>
    <xf numFmtId="0" fontId="1" fillId="0" borderId="3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21" xfId="0" applyFill="1" applyBorder="1" applyAlignment="1"/>
    <xf numFmtId="0" fontId="0" fillId="0" borderId="24" xfId="0" applyFill="1" applyBorder="1" applyAlignment="1"/>
    <xf numFmtId="0" fontId="5" fillId="0" borderId="6" xfId="0" applyNumberFormat="1" applyFont="1" applyFill="1" applyBorder="1" applyAlignment="1">
      <alignment horizontal="left" wrapText="1"/>
    </xf>
    <xf numFmtId="0" fontId="0" fillId="0" borderId="30" xfId="0" applyFill="1" applyBorder="1" applyAlignment="1">
      <alignment wrapText="1"/>
    </xf>
    <xf numFmtId="0" fontId="0" fillId="0" borderId="30" xfId="0" applyFill="1" applyBorder="1" applyAlignment="1">
      <alignment horizontal="center" vertical="center"/>
    </xf>
    <xf numFmtId="171" fontId="5" fillId="0" borderId="6" xfId="0" applyNumberFormat="1" applyFont="1" applyFill="1" applyBorder="1" applyAlignment="1">
      <alignment horizontal="center" vertical="center"/>
    </xf>
    <xf numFmtId="0" fontId="1" fillId="0" borderId="4" xfId="0" applyFont="1" applyFill="1" applyBorder="1"/>
    <xf numFmtId="0" fontId="1" fillId="0" borderId="4" xfId="0" applyNumberFormat="1" applyFont="1" applyFill="1" applyBorder="1" applyAlignment="1">
      <alignment wrapText="1"/>
    </xf>
    <xf numFmtId="0" fontId="0" fillId="0" borderId="30" xfId="0" applyFill="1" applyBorder="1" applyAlignment="1">
      <alignment horizontal="center" vertical="center" wrapText="1"/>
    </xf>
    <xf numFmtId="4" fontId="23" fillId="0" borderId="6" xfId="0" applyNumberFormat="1" applyFont="1" applyFill="1" applyBorder="1" applyAlignment="1">
      <alignment horizontal="left" vertical="center" wrapText="1"/>
    </xf>
    <xf numFmtId="0" fontId="1" fillId="0" borderId="0" xfId="0" applyNumberFormat="1" applyFont="1" applyFill="1" applyAlignment="1">
      <alignment wrapText="1"/>
    </xf>
    <xf numFmtId="0" fontId="1" fillId="0" borderId="6" xfId="0" applyFont="1" applyFill="1" applyBorder="1" applyAlignment="1">
      <alignment horizontal="left"/>
    </xf>
    <xf numFmtId="0" fontId="1" fillId="0" borderId="6" xfId="0" applyFont="1" applyFill="1" applyBorder="1" applyAlignment="1">
      <alignment horizontal="left"/>
    </xf>
    <xf numFmtId="0" fontId="5" fillId="0" borderId="6" xfId="0" applyFont="1" applyFill="1" applyBorder="1" applyAlignment="1">
      <alignment horizontal="left"/>
    </xf>
    <xf numFmtId="3" fontId="5" fillId="0" borderId="6" xfId="0" applyNumberFormat="1" applyFont="1" applyFill="1" applyBorder="1" applyAlignment="1">
      <alignment horizontal="center"/>
    </xf>
    <xf numFmtId="0" fontId="0" fillId="0" borderId="34" xfId="0" applyFill="1" applyBorder="1" applyAlignment="1">
      <alignment horizontal="left" vertical="top"/>
    </xf>
    <xf numFmtId="0" fontId="0" fillId="0" borderId="7" xfId="0" applyFill="1" applyBorder="1" applyAlignment="1">
      <alignment horizontal="left" vertical="top"/>
    </xf>
    <xf numFmtId="0" fontId="2" fillId="0" borderId="0" xfId="0" applyFont="1" applyFill="1" applyAlignment="1">
      <alignment horizontal="center"/>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top" wrapText="1"/>
    </xf>
    <xf numFmtId="4" fontId="1" fillId="0" borderId="8"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 fillId="0" borderId="14" xfId="0" applyFont="1" applyFill="1" applyBorder="1" applyAlignment="1">
      <alignment vertical="top" wrapText="1"/>
    </xf>
    <xf numFmtId="4" fontId="1" fillId="0" borderId="14"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2" fontId="26" fillId="0" borderId="8" xfId="0" applyNumberFormat="1" applyFont="1" applyFill="1" applyBorder="1" applyAlignment="1">
      <alignment horizontal="center" vertical="center" wrapText="1"/>
    </xf>
    <xf numFmtId="2" fontId="26" fillId="0" borderId="10"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center"/>
    </xf>
  </cellXfs>
  <cellStyles count="16">
    <cellStyle name="Денежный_Вихарева" xfId="12"/>
    <cellStyle name="Обычный" xfId="0" builtinId="0"/>
    <cellStyle name="Обычный 2" xfId="3"/>
    <cellStyle name="Обычный 3" xfId="1"/>
    <cellStyle name="Обычный_Вихарева" xfId="10"/>
    <cellStyle name="Обычный_ИПР 2008 ПЭ корр_прил 1.1" xfId="14"/>
    <cellStyle name="Обычный_Калькуляция согласования  продления ТУ" xfId="6"/>
    <cellStyle name="Обычный_План2007посл.изм." xfId="13"/>
    <cellStyle name="Обычный_Приложение 1" xfId="4"/>
    <cellStyle name="Обычный_Приложение 8 (выпадающие)_на 2011 год_13 08 10" xfId="5"/>
    <cellStyle name="Процентный" xfId="9" builtinId="5"/>
    <cellStyle name="Процентный 2" xfId="2"/>
    <cellStyle name="Финансовый" xfId="8" builtinId="3"/>
    <cellStyle name="Финансовый 2 2" xfId="11"/>
    <cellStyle name="Финансовый 3" xfId="7"/>
    <cellStyle name="Финансовый 6" xfId="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00FFCC"/>
      <color rgb="FFFF3399"/>
      <color rgb="FFA0A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75"/>
  <sheetViews>
    <sheetView tabSelected="1" view="pageBreakPreview" zoomScale="60" zoomScaleNormal="70" workbookViewId="0">
      <pane xSplit="5" ySplit="10" topLeftCell="F11" activePane="bottomRight" state="frozen"/>
      <selection activeCell="A3" sqref="A3"/>
      <selection pane="topRight" activeCell="H3" sqref="H3"/>
      <selection pane="bottomLeft" activeCell="A13" sqref="A13"/>
      <selection pane="bottomRight" activeCell="A4" sqref="A4:O4"/>
    </sheetView>
  </sheetViews>
  <sheetFormatPr defaultColWidth="9.140625" defaultRowHeight="15" x14ac:dyDescent="0.25"/>
  <cols>
    <col min="1" max="1" width="27.28515625" style="3" customWidth="1"/>
    <col min="2" max="2" width="22.85546875" style="3" customWidth="1"/>
    <col min="3" max="3" width="18.42578125" style="3" customWidth="1"/>
    <col min="4" max="4" width="22" style="3" customWidth="1"/>
    <col min="5" max="5" width="12.7109375" style="539" customWidth="1"/>
    <col min="6" max="6" width="23.5703125" style="9" customWidth="1"/>
    <col min="7" max="7" width="50.28515625" style="134" customWidth="1"/>
    <col min="8" max="8" width="11.140625" style="127" customWidth="1"/>
    <col min="9" max="9" width="12.85546875" style="127" customWidth="1"/>
    <col min="10" max="11" width="11.140625" style="127" customWidth="1"/>
    <col min="12" max="12" width="13" style="127" customWidth="1"/>
    <col min="13" max="14" width="11.140625" style="127" customWidth="1"/>
    <col min="15" max="15" width="16.5703125" style="127" customWidth="1"/>
    <col min="16" max="16" width="14.42578125" style="127" customWidth="1"/>
    <col min="17" max="16384" width="9.140625" style="3"/>
  </cols>
  <sheetData>
    <row r="1" spans="1:16" ht="15" customHeight="1" x14ac:dyDescent="0.25">
      <c r="N1" s="584" t="s">
        <v>134</v>
      </c>
      <c r="O1" s="607"/>
      <c r="P1" s="607"/>
    </row>
    <row r="2" spans="1:16" ht="37.5" customHeight="1" x14ac:dyDescent="0.25">
      <c r="N2" s="607"/>
      <c r="O2" s="607"/>
      <c r="P2" s="607"/>
    </row>
    <row r="3" spans="1:16" ht="15" customHeight="1" x14ac:dyDescent="0.25">
      <c r="O3" s="584" t="s">
        <v>100</v>
      </c>
      <c r="P3" s="584"/>
    </row>
    <row r="4" spans="1:16" ht="30.75" customHeight="1" x14ac:dyDescent="0.25">
      <c r="A4" s="588" t="s">
        <v>1788</v>
      </c>
      <c r="B4" s="588"/>
      <c r="C4" s="588"/>
      <c r="D4" s="588"/>
      <c r="E4" s="588"/>
      <c r="F4" s="588"/>
      <c r="G4" s="588"/>
      <c r="H4" s="588"/>
      <c r="I4" s="588"/>
      <c r="J4" s="588"/>
      <c r="K4" s="588"/>
      <c r="L4" s="588"/>
      <c r="M4" s="588"/>
      <c r="N4" s="588"/>
      <c r="O4" s="588"/>
      <c r="P4" s="113"/>
    </row>
    <row r="5" spans="1:16" ht="15.75" x14ac:dyDescent="0.25">
      <c r="A5" s="20"/>
      <c r="B5" s="20"/>
      <c r="C5" s="20"/>
      <c r="D5" s="20"/>
      <c r="E5" s="538"/>
      <c r="F5" s="58"/>
      <c r="G5" s="255"/>
      <c r="H5" s="113"/>
      <c r="I5" s="113"/>
      <c r="J5" s="113"/>
      <c r="K5" s="113"/>
      <c r="L5" s="113"/>
      <c r="M5" s="113"/>
      <c r="N5" s="113"/>
      <c r="O5" s="113"/>
      <c r="P5" s="113"/>
    </row>
    <row r="6" spans="1:16" ht="22.5" customHeight="1" x14ac:dyDescent="0.25">
      <c r="A6" s="586" t="s">
        <v>97</v>
      </c>
      <c r="B6" s="586"/>
      <c r="C6" s="586"/>
      <c r="D6" s="586"/>
      <c r="E6" s="586"/>
      <c r="F6" s="586"/>
      <c r="G6" s="586"/>
      <c r="H6" s="586"/>
      <c r="I6" s="586"/>
      <c r="J6" s="586"/>
      <c r="K6" s="586"/>
      <c r="L6" s="586"/>
      <c r="M6" s="586"/>
      <c r="N6" s="586"/>
      <c r="O6" s="586"/>
      <c r="P6" s="586"/>
    </row>
    <row r="7" spans="1:16" ht="19.5" customHeight="1" x14ac:dyDescent="0.25">
      <c r="A7" s="760" t="s">
        <v>168</v>
      </c>
      <c r="B7" s="760"/>
      <c r="C7" s="760"/>
      <c r="D7" s="760"/>
      <c r="E7" s="760"/>
      <c r="F7" s="760"/>
      <c r="G7" s="760"/>
      <c r="H7" s="760"/>
      <c r="I7" s="760"/>
      <c r="J7" s="760"/>
      <c r="K7" s="760"/>
      <c r="L7" s="760"/>
      <c r="M7" s="760"/>
      <c r="N7" s="760"/>
      <c r="O7" s="760"/>
      <c r="P7" s="760"/>
    </row>
    <row r="8" spans="1:16" ht="32.25" customHeight="1" x14ac:dyDescent="0.25">
      <c r="A8" s="578" t="s">
        <v>119</v>
      </c>
      <c r="B8" s="570" t="s">
        <v>80</v>
      </c>
      <c r="C8" s="578" t="s">
        <v>116</v>
      </c>
      <c r="D8" s="578" t="s">
        <v>117</v>
      </c>
      <c r="E8" s="578" t="s">
        <v>115</v>
      </c>
      <c r="F8" s="578" t="s">
        <v>165</v>
      </c>
      <c r="G8" s="578" t="s">
        <v>1780</v>
      </c>
      <c r="H8" s="578" t="s">
        <v>128</v>
      </c>
      <c r="I8" s="578"/>
      <c r="J8" s="578"/>
      <c r="K8" s="578" t="s">
        <v>110</v>
      </c>
      <c r="L8" s="578"/>
      <c r="M8" s="578"/>
      <c r="N8" s="578" t="s">
        <v>111</v>
      </c>
      <c r="O8" s="578"/>
      <c r="P8" s="578"/>
    </row>
    <row r="9" spans="1:16" ht="30" customHeight="1" x14ac:dyDescent="0.25">
      <c r="A9" s="578"/>
      <c r="B9" s="570"/>
      <c r="C9" s="578"/>
      <c r="D9" s="578"/>
      <c r="E9" s="578"/>
      <c r="F9" s="578"/>
      <c r="G9" s="578"/>
      <c r="H9" s="552">
        <v>2015</v>
      </c>
      <c r="I9" s="552">
        <v>2016</v>
      </c>
      <c r="J9" s="552">
        <v>2017</v>
      </c>
      <c r="K9" s="552">
        <f>H9</f>
        <v>2015</v>
      </c>
      <c r="L9" s="552">
        <f>I9</f>
        <v>2016</v>
      </c>
      <c r="M9" s="552">
        <f>J9</f>
        <v>2017</v>
      </c>
      <c r="N9" s="552">
        <f>H9</f>
        <v>2015</v>
      </c>
      <c r="O9" s="552">
        <f>I9</f>
        <v>2016</v>
      </c>
      <c r="P9" s="552">
        <f>J9</f>
        <v>2017</v>
      </c>
    </row>
    <row r="10" spans="1:16" x14ac:dyDescent="0.25">
      <c r="A10" s="554">
        <v>1</v>
      </c>
      <c r="B10" s="576">
        <v>2</v>
      </c>
      <c r="C10" s="576"/>
      <c r="D10" s="576"/>
      <c r="E10" s="576"/>
      <c r="F10" s="576"/>
      <c r="G10" s="554">
        <v>3</v>
      </c>
      <c r="H10" s="578">
        <v>4</v>
      </c>
      <c r="I10" s="578"/>
      <c r="J10" s="578"/>
      <c r="K10" s="578">
        <v>5</v>
      </c>
      <c r="L10" s="578"/>
      <c r="M10" s="578"/>
      <c r="N10" s="578">
        <v>6</v>
      </c>
      <c r="O10" s="578"/>
      <c r="P10" s="578"/>
    </row>
    <row r="11" spans="1:16" s="120" customFormat="1" ht="15" customHeight="1" x14ac:dyDescent="0.2">
      <c r="A11" s="570" t="s">
        <v>70</v>
      </c>
      <c r="B11" s="576" t="s">
        <v>81</v>
      </c>
      <c r="C11" s="570" t="s">
        <v>66</v>
      </c>
      <c r="D11" s="578" t="s">
        <v>64</v>
      </c>
      <c r="E11" s="559" t="s">
        <v>59</v>
      </c>
      <c r="F11" s="567"/>
      <c r="G11" s="317"/>
      <c r="H11" s="761">
        <v>383</v>
      </c>
      <c r="I11" s="761">
        <v>6476</v>
      </c>
      <c r="J11" s="761">
        <v>14489</v>
      </c>
      <c r="K11" s="761">
        <v>26.2</v>
      </c>
      <c r="L11" s="761">
        <v>408.2</v>
      </c>
      <c r="M11" s="761">
        <v>1179.2849999999999</v>
      </c>
      <c r="N11" s="761">
        <v>338.11199999999997</v>
      </c>
      <c r="O11" s="761">
        <v>7767.0689999999986</v>
      </c>
      <c r="P11" s="761">
        <v>15321.281739999999</v>
      </c>
    </row>
    <row r="12" spans="1:16" s="120" customFormat="1" ht="15" customHeight="1" x14ac:dyDescent="0.2">
      <c r="A12" s="570"/>
      <c r="B12" s="576"/>
      <c r="C12" s="570"/>
      <c r="D12" s="578"/>
      <c r="E12" s="555" t="s">
        <v>60</v>
      </c>
      <c r="F12" s="567"/>
      <c r="G12" s="317"/>
      <c r="H12" s="761">
        <v>9604</v>
      </c>
      <c r="I12" s="761">
        <v>15814</v>
      </c>
      <c r="J12" s="761">
        <v>1100</v>
      </c>
      <c r="K12" s="761">
        <v>394</v>
      </c>
      <c r="L12" s="761">
        <v>1456.77</v>
      </c>
      <c r="M12" s="761">
        <v>145</v>
      </c>
      <c r="N12" s="761">
        <v>7447.5309999999999</v>
      </c>
      <c r="O12" s="761">
        <v>15295.939000000006</v>
      </c>
      <c r="P12" s="761">
        <v>1642.5354299999999</v>
      </c>
    </row>
    <row r="13" spans="1:16" s="22" customFormat="1" x14ac:dyDescent="0.25">
      <c r="A13" s="570"/>
      <c r="B13" s="576"/>
      <c r="C13" s="570"/>
      <c r="D13" s="578"/>
      <c r="E13" s="555" t="s">
        <v>1445</v>
      </c>
      <c r="F13" s="555"/>
      <c r="G13" s="140"/>
      <c r="H13" s="761">
        <v>0</v>
      </c>
      <c r="I13" s="761">
        <v>123</v>
      </c>
      <c r="J13" s="761">
        <v>0</v>
      </c>
      <c r="K13" s="761">
        <v>0</v>
      </c>
      <c r="L13" s="761">
        <v>9</v>
      </c>
      <c r="M13" s="761">
        <v>0</v>
      </c>
      <c r="N13" s="761">
        <v>0</v>
      </c>
      <c r="O13" s="761">
        <v>126.539</v>
      </c>
      <c r="P13" s="761">
        <v>0</v>
      </c>
    </row>
    <row r="14" spans="1:16" s="22" customFormat="1" x14ac:dyDescent="0.25">
      <c r="A14" s="570" t="s">
        <v>79</v>
      </c>
      <c r="B14" s="576" t="s">
        <v>81</v>
      </c>
      <c r="C14" s="570" t="s">
        <v>66</v>
      </c>
      <c r="D14" s="578" t="s">
        <v>64</v>
      </c>
      <c r="E14" s="555" t="s">
        <v>59</v>
      </c>
      <c r="F14" s="555"/>
      <c r="G14" s="140"/>
      <c r="H14" s="762">
        <v>20490</v>
      </c>
      <c r="I14" s="762">
        <v>2820</v>
      </c>
      <c r="J14" s="762">
        <v>886</v>
      </c>
      <c r="K14" s="762">
        <v>1864.8999999999999</v>
      </c>
      <c r="L14" s="762">
        <v>390</v>
      </c>
      <c r="M14" s="762">
        <v>83.2</v>
      </c>
      <c r="N14" s="762">
        <v>17988.531889999998</v>
      </c>
      <c r="O14" s="762">
        <v>2593.723</v>
      </c>
      <c r="P14" s="762">
        <v>1132.6790000000001</v>
      </c>
    </row>
    <row r="15" spans="1:16" s="142" customFormat="1" ht="14.25" customHeight="1" x14ac:dyDescent="0.2">
      <c r="A15" s="570"/>
      <c r="B15" s="576"/>
      <c r="C15" s="570"/>
      <c r="D15" s="578"/>
      <c r="E15" s="555" t="s">
        <v>60</v>
      </c>
      <c r="F15" s="567"/>
      <c r="G15" s="763"/>
      <c r="H15" s="762">
        <v>41224</v>
      </c>
      <c r="I15" s="762">
        <v>15736</v>
      </c>
      <c r="J15" s="762">
        <v>234</v>
      </c>
      <c r="K15" s="762">
        <v>2912.3</v>
      </c>
      <c r="L15" s="762">
        <v>1089.0989999999999</v>
      </c>
      <c r="M15" s="762">
        <v>30</v>
      </c>
      <c r="N15" s="762">
        <v>33619.334957200001</v>
      </c>
      <c r="O15" s="762">
        <v>14725.581</v>
      </c>
      <c r="P15" s="762">
        <v>312.73</v>
      </c>
    </row>
    <row r="16" spans="1:16" s="142" customFormat="1" ht="15" customHeight="1" x14ac:dyDescent="0.2">
      <c r="A16" s="570"/>
      <c r="B16" s="576"/>
      <c r="C16" s="570"/>
      <c r="D16" s="578" t="s">
        <v>65</v>
      </c>
      <c r="E16" s="559" t="s">
        <v>59</v>
      </c>
      <c r="F16" s="567"/>
      <c r="G16" s="317"/>
      <c r="H16" s="762">
        <v>0</v>
      </c>
      <c r="I16" s="762">
        <v>15970</v>
      </c>
      <c r="J16" s="762">
        <v>28939</v>
      </c>
      <c r="K16" s="762">
        <v>0</v>
      </c>
      <c r="L16" s="762">
        <v>1354.7</v>
      </c>
      <c r="M16" s="762">
        <v>2700.78</v>
      </c>
      <c r="N16" s="762">
        <v>0</v>
      </c>
      <c r="O16" s="762">
        <v>20202.866999999998</v>
      </c>
      <c r="P16" s="762">
        <v>34019.553919999984</v>
      </c>
    </row>
    <row r="17" spans="1:16" s="22" customFormat="1" x14ac:dyDescent="0.25">
      <c r="A17" s="570"/>
      <c r="B17" s="576"/>
      <c r="C17" s="570"/>
      <c r="D17" s="578"/>
      <c r="E17" s="555" t="s">
        <v>60</v>
      </c>
      <c r="F17" s="567"/>
      <c r="G17" s="317"/>
      <c r="H17" s="762">
        <v>0</v>
      </c>
      <c r="I17" s="762">
        <v>0</v>
      </c>
      <c r="J17" s="762">
        <v>40955</v>
      </c>
      <c r="K17" s="762">
        <v>0</v>
      </c>
      <c r="L17" s="762">
        <v>0</v>
      </c>
      <c r="M17" s="762">
        <v>3085.33</v>
      </c>
      <c r="N17" s="762">
        <v>0</v>
      </c>
      <c r="O17" s="762">
        <v>0</v>
      </c>
      <c r="P17" s="762">
        <v>45124.577259999991</v>
      </c>
    </row>
    <row r="18" spans="1:16" s="142" customFormat="1" ht="15" customHeight="1" x14ac:dyDescent="0.2">
      <c r="A18" s="570"/>
      <c r="B18" s="576"/>
      <c r="C18" s="570" t="s">
        <v>67</v>
      </c>
      <c r="D18" s="578" t="s">
        <v>64</v>
      </c>
      <c r="E18" s="555" t="s">
        <v>59</v>
      </c>
      <c r="F18" s="567"/>
      <c r="G18" s="317"/>
      <c r="H18" s="762">
        <v>80</v>
      </c>
      <c r="I18" s="762">
        <v>0</v>
      </c>
      <c r="J18" s="762">
        <v>51.5</v>
      </c>
      <c r="K18" s="762">
        <v>5</v>
      </c>
      <c r="L18" s="762">
        <v>0</v>
      </c>
      <c r="M18" s="762">
        <v>15</v>
      </c>
      <c r="N18" s="762">
        <v>11.353999999999999</v>
      </c>
      <c r="O18" s="762">
        <v>0</v>
      </c>
      <c r="P18" s="762">
        <v>103.17</v>
      </c>
    </row>
    <row r="19" spans="1:16" s="120" customFormat="1" ht="15" customHeight="1" x14ac:dyDescent="0.2">
      <c r="A19" s="570"/>
      <c r="B19" s="576"/>
      <c r="C19" s="570"/>
      <c r="D19" s="578"/>
      <c r="E19" s="555" t="s">
        <v>60</v>
      </c>
      <c r="F19" s="567"/>
      <c r="G19" s="763"/>
      <c r="H19" s="762">
        <v>174</v>
      </c>
      <c r="I19" s="762">
        <v>0</v>
      </c>
      <c r="J19" s="762">
        <v>0</v>
      </c>
      <c r="K19" s="762">
        <v>30</v>
      </c>
      <c r="L19" s="762">
        <v>0</v>
      </c>
      <c r="M19" s="762">
        <v>0</v>
      </c>
      <c r="N19" s="762">
        <v>200.07706000000002</v>
      </c>
      <c r="O19" s="762">
        <v>0</v>
      </c>
      <c r="P19" s="762">
        <v>0</v>
      </c>
    </row>
    <row r="20" spans="1:16" s="22" customFormat="1" ht="15" customHeight="1" x14ac:dyDescent="0.25">
      <c r="A20" s="570"/>
      <c r="B20" s="576"/>
      <c r="C20" s="570"/>
      <c r="D20" s="552" t="s">
        <v>65</v>
      </c>
      <c r="E20" s="559" t="s">
        <v>59</v>
      </c>
      <c r="F20" s="555"/>
      <c r="G20" s="140"/>
      <c r="H20" s="762">
        <v>0</v>
      </c>
      <c r="I20" s="762">
        <v>0</v>
      </c>
      <c r="J20" s="762">
        <v>456</v>
      </c>
      <c r="K20" s="762">
        <v>0</v>
      </c>
      <c r="L20" s="762">
        <v>0</v>
      </c>
      <c r="M20" s="762">
        <v>15</v>
      </c>
      <c r="N20" s="762">
        <v>0</v>
      </c>
      <c r="O20" s="762">
        <v>0</v>
      </c>
      <c r="P20" s="762">
        <v>256.22000000000003</v>
      </c>
    </row>
    <row r="21" spans="1:16" s="22" customFormat="1" x14ac:dyDescent="0.25">
      <c r="A21" s="585"/>
      <c r="B21" s="585"/>
      <c r="C21" s="585"/>
      <c r="D21" s="585"/>
      <c r="E21" s="585"/>
      <c r="F21" s="585"/>
      <c r="G21" s="585"/>
      <c r="H21" s="585"/>
      <c r="I21" s="585"/>
      <c r="J21" s="585"/>
      <c r="K21" s="585"/>
      <c r="L21" s="585"/>
      <c r="M21" s="585"/>
      <c r="N21" s="585"/>
      <c r="O21" s="585"/>
      <c r="P21" s="585"/>
    </row>
    <row r="22" spans="1:16" ht="19.5" customHeight="1" x14ac:dyDescent="0.25">
      <c r="A22" s="764" t="s">
        <v>1791</v>
      </c>
      <c r="B22" s="764"/>
      <c r="C22" s="764"/>
      <c r="D22" s="764"/>
      <c r="E22" s="764"/>
      <c r="F22" s="764"/>
      <c r="G22" s="764"/>
      <c r="H22" s="764"/>
      <c r="I22" s="764"/>
      <c r="J22" s="764"/>
      <c r="K22" s="764"/>
      <c r="L22" s="764"/>
      <c r="M22" s="764"/>
      <c r="N22" s="764"/>
      <c r="O22" s="764"/>
      <c r="P22" s="764"/>
    </row>
    <row r="23" spans="1:16" ht="39.75" customHeight="1" x14ac:dyDescent="0.25">
      <c r="A23" s="578" t="s">
        <v>119</v>
      </c>
      <c r="B23" s="570" t="s">
        <v>80</v>
      </c>
      <c r="C23" s="578" t="s">
        <v>116</v>
      </c>
      <c r="D23" s="578" t="s">
        <v>117</v>
      </c>
      <c r="E23" s="578" t="s">
        <v>115</v>
      </c>
      <c r="F23" s="578" t="s">
        <v>165</v>
      </c>
      <c r="G23" s="587" t="s">
        <v>1780</v>
      </c>
      <c r="H23" s="578" t="s">
        <v>128</v>
      </c>
      <c r="I23" s="578"/>
      <c r="J23" s="578"/>
      <c r="K23" s="578" t="s">
        <v>110</v>
      </c>
      <c r="L23" s="578"/>
      <c r="M23" s="578"/>
      <c r="N23" s="578" t="s">
        <v>111</v>
      </c>
      <c r="O23" s="578"/>
      <c r="P23" s="578"/>
    </row>
    <row r="24" spans="1:16" s="22" customFormat="1" ht="24.75" customHeight="1" x14ac:dyDescent="0.25">
      <c r="A24" s="578"/>
      <c r="B24" s="570"/>
      <c r="C24" s="578"/>
      <c r="D24" s="578"/>
      <c r="E24" s="578"/>
      <c r="F24" s="578"/>
      <c r="G24" s="587"/>
      <c r="H24" s="552">
        <v>2015</v>
      </c>
      <c r="I24" s="552">
        <v>2016</v>
      </c>
      <c r="J24" s="552">
        <v>2017</v>
      </c>
      <c r="K24" s="552">
        <f>H24</f>
        <v>2015</v>
      </c>
      <c r="L24" s="552">
        <f>I24</f>
        <v>2016</v>
      </c>
      <c r="M24" s="552">
        <f>J24</f>
        <v>2017</v>
      </c>
      <c r="N24" s="552">
        <f>H24</f>
        <v>2015</v>
      </c>
      <c r="O24" s="552">
        <f>I24</f>
        <v>2016</v>
      </c>
      <c r="P24" s="552">
        <f>J24</f>
        <v>2017</v>
      </c>
    </row>
    <row r="25" spans="1:16" x14ac:dyDescent="0.25">
      <c r="A25" s="554">
        <v>1</v>
      </c>
      <c r="B25" s="576">
        <v>2</v>
      </c>
      <c r="C25" s="576"/>
      <c r="D25" s="576"/>
      <c r="E25" s="576"/>
      <c r="F25" s="576"/>
      <c r="G25" s="557">
        <v>3</v>
      </c>
      <c r="H25" s="578">
        <v>4</v>
      </c>
      <c r="I25" s="578"/>
      <c r="J25" s="578"/>
      <c r="K25" s="578">
        <v>5</v>
      </c>
      <c r="L25" s="578"/>
      <c r="M25" s="578"/>
      <c r="N25" s="578">
        <v>6</v>
      </c>
      <c r="O25" s="578"/>
      <c r="P25" s="578"/>
    </row>
    <row r="26" spans="1:16" s="142" customFormat="1" ht="14.25" customHeight="1" x14ac:dyDescent="0.2">
      <c r="A26" s="570" t="s">
        <v>70</v>
      </c>
      <c r="B26" s="576" t="s">
        <v>81</v>
      </c>
      <c r="C26" s="570" t="s">
        <v>66</v>
      </c>
      <c r="D26" s="578" t="s">
        <v>64</v>
      </c>
      <c r="E26" s="555" t="s">
        <v>59</v>
      </c>
      <c r="F26" s="567"/>
      <c r="G26" s="317"/>
      <c r="H26" s="761">
        <v>0</v>
      </c>
      <c r="I26" s="761">
        <v>1917</v>
      </c>
      <c r="J26" s="761">
        <v>745</v>
      </c>
      <c r="K26" s="761">
        <v>0</v>
      </c>
      <c r="L26" s="761">
        <v>316.25</v>
      </c>
      <c r="M26" s="761">
        <v>255</v>
      </c>
      <c r="N26" s="761">
        <v>0</v>
      </c>
      <c r="O26" s="761">
        <v>2337.348</v>
      </c>
      <c r="P26" s="761">
        <v>1285.39257</v>
      </c>
    </row>
    <row r="27" spans="1:16" s="142" customFormat="1" ht="14.25" customHeight="1" x14ac:dyDescent="0.2">
      <c r="A27" s="570"/>
      <c r="B27" s="576"/>
      <c r="C27" s="570"/>
      <c r="D27" s="578"/>
      <c r="E27" s="555" t="s">
        <v>60</v>
      </c>
      <c r="F27" s="567"/>
      <c r="G27" s="317"/>
      <c r="H27" s="761">
        <v>683</v>
      </c>
      <c r="I27" s="761">
        <v>9604</v>
      </c>
      <c r="J27" s="761">
        <v>934</v>
      </c>
      <c r="K27" s="761">
        <v>369</v>
      </c>
      <c r="L27" s="761">
        <v>1846.67</v>
      </c>
      <c r="M27" s="761">
        <v>439</v>
      </c>
      <c r="N27" s="761">
        <v>1312.9570000000001</v>
      </c>
      <c r="O27" s="761">
        <v>10252.563999999998</v>
      </c>
      <c r="P27" s="761">
        <v>1664.5199600000001</v>
      </c>
    </row>
    <row r="28" spans="1:16" s="142" customFormat="1" ht="14.25" customHeight="1" x14ac:dyDescent="0.2">
      <c r="A28" s="570"/>
      <c r="B28" s="576"/>
      <c r="C28" s="570" t="s">
        <v>67</v>
      </c>
      <c r="D28" s="578" t="s">
        <v>64</v>
      </c>
      <c r="E28" s="559" t="s">
        <v>59</v>
      </c>
      <c r="F28" s="567"/>
      <c r="G28" s="317"/>
      <c r="H28" s="765">
        <v>0</v>
      </c>
      <c r="I28" s="765">
        <v>2732</v>
      </c>
      <c r="J28" s="765">
        <v>2452</v>
      </c>
      <c r="K28" s="765">
        <v>0</v>
      </c>
      <c r="L28" s="765">
        <v>40</v>
      </c>
      <c r="M28" s="765">
        <v>57.5</v>
      </c>
      <c r="N28" s="765">
        <v>0</v>
      </c>
      <c r="O28" s="765">
        <v>2497.8510000000001</v>
      </c>
      <c r="P28" s="765">
        <v>1770</v>
      </c>
    </row>
    <row r="29" spans="1:16" s="22" customFormat="1" ht="22.5" customHeight="1" x14ac:dyDescent="0.25">
      <c r="A29" s="570"/>
      <c r="B29" s="576"/>
      <c r="C29" s="570"/>
      <c r="D29" s="578"/>
      <c r="E29" s="559" t="s">
        <v>60</v>
      </c>
      <c r="F29" s="555"/>
      <c r="G29" s="140"/>
      <c r="H29" s="765">
        <v>0</v>
      </c>
      <c r="I29" s="765">
        <v>933</v>
      </c>
      <c r="J29" s="765">
        <v>0</v>
      </c>
      <c r="K29" s="765">
        <v>0</v>
      </c>
      <c r="L29" s="765">
        <v>9</v>
      </c>
      <c r="M29" s="765">
        <v>0</v>
      </c>
      <c r="N29" s="765">
        <v>0</v>
      </c>
      <c r="O29" s="765">
        <v>837</v>
      </c>
      <c r="P29" s="765">
        <v>0</v>
      </c>
    </row>
    <row r="30" spans="1:16" s="144" customFormat="1" ht="15" customHeight="1" x14ac:dyDescent="0.2">
      <c r="A30" s="604" t="s">
        <v>79</v>
      </c>
      <c r="B30" s="605" t="s">
        <v>81</v>
      </c>
      <c r="C30" s="570" t="s">
        <v>66</v>
      </c>
      <c r="D30" s="578" t="s">
        <v>64</v>
      </c>
      <c r="E30" s="567" t="s">
        <v>59</v>
      </c>
      <c r="F30" s="766"/>
      <c r="G30" s="767"/>
      <c r="H30" s="762">
        <v>2162</v>
      </c>
      <c r="I30" s="762">
        <v>0</v>
      </c>
      <c r="J30" s="762">
        <v>683</v>
      </c>
      <c r="K30" s="762">
        <v>139</v>
      </c>
      <c r="L30" s="762">
        <v>0</v>
      </c>
      <c r="M30" s="762">
        <v>102.5</v>
      </c>
      <c r="N30" s="762">
        <v>1478.7851599999999</v>
      </c>
      <c r="O30" s="762">
        <v>0</v>
      </c>
      <c r="P30" s="762">
        <v>1448.0919999999999</v>
      </c>
    </row>
    <row r="31" spans="1:16" s="142" customFormat="1" ht="14.25" customHeight="1" x14ac:dyDescent="0.2">
      <c r="A31" s="603"/>
      <c r="B31" s="606"/>
      <c r="C31" s="570"/>
      <c r="D31" s="578"/>
      <c r="E31" s="555" t="s">
        <v>60</v>
      </c>
      <c r="F31" s="567"/>
      <c r="G31" s="317"/>
      <c r="H31" s="762">
        <v>7709</v>
      </c>
      <c r="I31" s="762">
        <v>4630</v>
      </c>
      <c r="J31" s="762">
        <v>13764</v>
      </c>
      <c r="K31" s="762">
        <v>2425.5</v>
      </c>
      <c r="L31" s="762">
        <v>1090</v>
      </c>
      <c r="M31" s="762">
        <v>2548.9249999999997</v>
      </c>
      <c r="N31" s="762">
        <v>12693.568881666668</v>
      </c>
      <c r="O31" s="762">
        <v>5305.2820000000002</v>
      </c>
      <c r="P31" s="762">
        <v>17532.542909999996</v>
      </c>
    </row>
    <row r="32" spans="1:16" s="142" customFormat="1" ht="14.25" customHeight="1" x14ac:dyDescent="0.2">
      <c r="A32" s="603"/>
      <c r="B32" s="606"/>
      <c r="C32" s="570"/>
      <c r="D32" s="578" t="s">
        <v>65</v>
      </c>
      <c r="E32" s="555" t="s">
        <v>59</v>
      </c>
      <c r="F32" s="567"/>
      <c r="G32" s="763"/>
      <c r="H32" s="762">
        <v>0</v>
      </c>
      <c r="I32" s="762">
        <v>0</v>
      </c>
      <c r="J32" s="762">
        <v>694</v>
      </c>
      <c r="K32" s="762">
        <v>0</v>
      </c>
      <c r="L32" s="762">
        <v>0</v>
      </c>
      <c r="M32" s="762">
        <v>150.59</v>
      </c>
      <c r="N32" s="762">
        <v>0</v>
      </c>
      <c r="O32" s="762">
        <v>0</v>
      </c>
      <c r="P32" s="762">
        <v>1050</v>
      </c>
    </row>
    <row r="33" spans="1:22" s="142" customFormat="1" ht="14.25" customHeight="1" x14ac:dyDescent="0.2">
      <c r="A33" s="603"/>
      <c r="B33" s="606"/>
      <c r="C33" s="570"/>
      <c r="D33" s="578"/>
      <c r="E33" s="566" t="s">
        <v>60</v>
      </c>
      <c r="F33" s="567"/>
      <c r="G33" s="317"/>
      <c r="H33" s="762">
        <v>0</v>
      </c>
      <c r="I33" s="762">
        <v>2066</v>
      </c>
      <c r="J33" s="762">
        <v>2072</v>
      </c>
      <c r="K33" s="762">
        <v>0</v>
      </c>
      <c r="L33" s="762">
        <v>494.09900000000005</v>
      </c>
      <c r="M33" s="762">
        <v>560</v>
      </c>
      <c r="N33" s="762">
        <v>0</v>
      </c>
      <c r="O33" s="762">
        <v>3911.8085599999999</v>
      </c>
      <c r="P33" s="762">
        <v>2326.9826400000002</v>
      </c>
    </row>
    <row r="34" spans="1:22" s="142" customFormat="1" ht="14.25" customHeight="1" x14ac:dyDescent="0.2">
      <c r="A34" s="603"/>
      <c r="B34" s="606"/>
      <c r="C34" s="604" t="s">
        <v>67</v>
      </c>
      <c r="D34" s="578" t="s">
        <v>64</v>
      </c>
      <c r="E34" s="555" t="s">
        <v>59</v>
      </c>
      <c r="F34" s="567"/>
      <c r="G34" s="317"/>
      <c r="H34" s="762">
        <v>500</v>
      </c>
      <c r="I34" s="762">
        <v>778</v>
      </c>
      <c r="J34" s="762">
        <v>1328</v>
      </c>
      <c r="K34" s="762">
        <v>77</v>
      </c>
      <c r="L34" s="762">
        <v>46</v>
      </c>
      <c r="M34" s="762">
        <v>580.32999999999993</v>
      </c>
      <c r="N34" s="762">
        <v>362.95799999999997</v>
      </c>
      <c r="O34" s="762">
        <v>814.03</v>
      </c>
      <c r="P34" s="762">
        <v>1584.8988100000001</v>
      </c>
    </row>
    <row r="35" spans="1:22" s="142" customFormat="1" ht="14.25" customHeight="1" x14ac:dyDescent="0.2">
      <c r="A35" s="603"/>
      <c r="B35" s="606"/>
      <c r="C35" s="603"/>
      <c r="D35" s="578"/>
      <c r="E35" s="555" t="s">
        <v>60</v>
      </c>
      <c r="F35" s="567"/>
      <c r="G35" s="763"/>
      <c r="H35" s="762">
        <v>1507</v>
      </c>
      <c r="I35" s="762">
        <v>1270</v>
      </c>
      <c r="J35" s="762">
        <v>80</v>
      </c>
      <c r="K35" s="762">
        <v>129</v>
      </c>
      <c r="L35" s="762">
        <v>842</v>
      </c>
      <c r="M35" s="762">
        <v>15</v>
      </c>
      <c r="N35" s="762">
        <v>1262.9738594350279</v>
      </c>
      <c r="O35" s="762">
        <v>1560.59</v>
      </c>
      <c r="P35" s="762">
        <v>63.59</v>
      </c>
    </row>
    <row r="36" spans="1:22" s="142" customFormat="1" ht="14.25" customHeight="1" x14ac:dyDescent="0.2">
      <c r="A36" s="603"/>
      <c r="B36" s="606"/>
      <c r="C36" s="603"/>
      <c r="D36" s="578"/>
      <c r="E36" s="555" t="s">
        <v>61</v>
      </c>
      <c r="F36" s="567"/>
      <c r="G36" s="763"/>
      <c r="H36" s="762">
        <v>0</v>
      </c>
      <c r="I36" s="762">
        <v>8500</v>
      </c>
      <c r="J36" s="762"/>
      <c r="K36" s="762"/>
      <c r="L36" s="762">
        <v>2500</v>
      </c>
      <c r="M36" s="762"/>
      <c r="N36" s="762"/>
      <c r="O36" s="762">
        <v>20123.27</v>
      </c>
      <c r="P36" s="762">
        <v>0</v>
      </c>
    </row>
    <row r="37" spans="1:22" s="22" customFormat="1" ht="15" customHeight="1" x14ac:dyDescent="0.25">
      <c r="A37" s="603"/>
      <c r="B37" s="606"/>
      <c r="C37" s="603"/>
      <c r="D37" s="599" t="s">
        <v>65</v>
      </c>
      <c r="E37" s="555" t="s">
        <v>59</v>
      </c>
      <c r="F37" s="555"/>
      <c r="G37" s="158"/>
      <c r="H37" s="762">
        <v>0</v>
      </c>
      <c r="I37" s="762">
        <v>1258</v>
      </c>
      <c r="J37" s="762">
        <v>0</v>
      </c>
      <c r="K37" s="762">
        <v>0</v>
      </c>
      <c r="L37" s="762">
        <v>303.5</v>
      </c>
      <c r="M37" s="762">
        <v>0</v>
      </c>
      <c r="N37" s="762">
        <v>0</v>
      </c>
      <c r="O37" s="762">
        <v>1710</v>
      </c>
      <c r="P37" s="762">
        <v>0</v>
      </c>
    </row>
    <row r="38" spans="1:22" s="22" customFormat="1" x14ac:dyDescent="0.25">
      <c r="A38" s="603"/>
      <c r="B38" s="606"/>
      <c r="C38" s="603"/>
      <c r="D38" s="577"/>
      <c r="E38" s="555" t="s">
        <v>60</v>
      </c>
      <c r="F38" s="567"/>
      <c r="G38" s="317"/>
      <c r="H38" s="762">
        <v>0</v>
      </c>
      <c r="I38" s="762">
        <v>1512</v>
      </c>
      <c r="J38" s="762">
        <v>0</v>
      </c>
      <c r="K38" s="762">
        <v>0</v>
      </c>
      <c r="L38" s="762">
        <v>815</v>
      </c>
      <c r="M38" s="762">
        <v>0</v>
      </c>
      <c r="N38" s="762">
        <v>0</v>
      </c>
      <c r="O38" s="762">
        <v>2413.2647699999998</v>
      </c>
      <c r="P38" s="762">
        <v>0</v>
      </c>
    </row>
    <row r="39" spans="1:22" s="1" customFormat="1" x14ac:dyDescent="0.25">
      <c r="A39" s="544"/>
      <c r="B39" s="544"/>
      <c r="C39" s="544"/>
      <c r="D39" s="544"/>
      <c r="E39" s="546"/>
      <c r="F39" s="546"/>
      <c r="G39" s="547"/>
      <c r="H39" s="548"/>
      <c r="I39" s="548"/>
      <c r="J39" s="548"/>
      <c r="K39" s="548"/>
      <c r="L39" s="548"/>
      <c r="M39" s="548"/>
      <c r="N39" s="548"/>
      <c r="O39" s="548"/>
      <c r="P39" s="548"/>
    </row>
    <row r="40" spans="1:22" x14ac:dyDescent="0.25">
      <c r="A40" s="5"/>
      <c r="B40" s="5"/>
      <c r="C40" s="5"/>
      <c r="D40" s="5"/>
      <c r="E40" s="10"/>
      <c r="F40" s="10"/>
      <c r="G40" s="137"/>
      <c r="H40" s="147"/>
      <c r="I40" s="147"/>
      <c r="J40" s="147"/>
      <c r="K40" s="147"/>
      <c r="L40" s="147"/>
      <c r="M40" s="147"/>
      <c r="N40" s="147"/>
      <c r="O40" s="147"/>
      <c r="P40" s="147"/>
    </row>
    <row r="41" spans="1:22" ht="20.25" customHeight="1" x14ac:dyDescent="0.25">
      <c r="A41" s="760" t="s">
        <v>1792</v>
      </c>
      <c r="B41" s="760"/>
      <c r="C41" s="760"/>
      <c r="D41" s="760"/>
      <c r="E41" s="760"/>
      <c r="F41" s="760"/>
      <c r="G41" s="760"/>
      <c r="H41" s="760"/>
      <c r="I41" s="760"/>
      <c r="J41" s="760"/>
      <c r="K41" s="760"/>
      <c r="L41" s="760"/>
      <c r="M41" s="760"/>
      <c r="N41" s="760"/>
      <c r="O41" s="760"/>
      <c r="P41" s="760"/>
    </row>
    <row r="42" spans="1:22" ht="43.15" customHeight="1" x14ac:dyDescent="0.25">
      <c r="A42" s="601" t="s">
        <v>119</v>
      </c>
      <c r="B42" s="603" t="s">
        <v>80</v>
      </c>
      <c r="C42" s="577" t="s">
        <v>116</v>
      </c>
      <c r="D42" s="577" t="s">
        <v>117</v>
      </c>
      <c r="E42" s="577" t="s">
        <v>115</v>
      </c>
      <c r="F42" s="577" t="s">
        <v>165</v>
      </c>
      <c r="G42" s="583" t="s">
        <v>1780</v>
      </c>
      <c r="H42" s="590" t="s">
        <v>128</v>
      </c>
      <c r="I42" s="591"/>
      <c r="J42" s="591"/>
      <c r="K42" s="590" t="s">
        <v>110</v>
      </c>
      <c r="L42" s="591"/>
      <c r="M42" s="591"/>
      <c r="N42" s="590" t="s">
        <v>111</v>
      </c>
      <c r="O42" s="591"/>
      <c r="P42" s="591"/>
    </row>
    <row r="43" spans="1:22" ht="23.25" customHeight="1" x14ac:dyDescent="0.25">
      <c r="A43" s="602"/>
      <c r="B43" s="570"/>
      <c r="C43" s="578"/>
      <c r="D43" s="578"/>
      <c r="E43" s="578"/>
      <c r="F43" s="578"/>
      <c r="G43" s="578"/>
      <c r="H43" s="552">
        <v>2015</v>
      </c>
      <c r="I43" s="552">
        <v>2016</v>
      </c>
      <c r="J43" s="552">
        <v>2017</v>
      </c>
      <c r="K43" s="552">
        <v>2015</v>
      </c>
      <c r="L43" s="552">
        <v>2016</v>
      </c>
      <c r="M43" s="552">
        <v>2017</v>
      </c>
      <c r="N43" s="552">
        <v>2015</v>
      </c>
      <c r="O43" s="552">
        <v>2016</v>
      </c>
      <c r="P43" s="552">
        <v>2017</v>
      </c>
    </row>
    <row r="44" spans="1:22" x14ac:dyDescent="0.25">
      <c r="A44" s="554">
        <v>1</v>
      </c>
      <c r="B44" s="768">
        <v>2</v>
      </c>
      <c r="C44" s="769"/>
      <c r="D44" s="769"/>
      <c r="E44" s="769"/>
      <c r="F44" s="770"/>
      <c r="G44" s="80">
        <v>3</v>
      </c>
      <c r="H44" s="590">
        <v>4</v>
      </c>
      <c r="I44" s="591"/>
      <c r="J44" s="591"/>
      <c r="K44" s="590">
        <v>5</v>
      </c>
      <c r="L44" s="591"/>
      <c r="M44" s="591"/>
      <c r="N44" s="590">
        <v>6</v>
      </c>
      <c r="O44" s="591"/>
      <c r="P44" s="591"/>
    </row>
    <row r="45" spans="1:22" ht="30" customHeight="1" x14ac:dyDescent="0.25">
      <c r="A45" s="555" t="s">
        <v>70</v>
      </c>
      <c r="B45" s="554" t="s">
        <v>81</v>
      </c>
      <c r="C45" s="555" t="s">
        <v>67</v>
      </c>
      <c r="D45" s="552" t="s">
        <v>64</v>
      </c>
      <c r="E45" s="555" t="s">
        <v>61</v>
      </c>
      <c r="F45" s="555" t="s">
        <v>1782</v>
      </c>
      <c r="G45" s="317"/>
      <c r="H45" s="765">
        <v>0</v>
      </c>
      <c r="I45" s="765">
        <v>0</v>
      </c>
      <c r="J45" s="765">
        <v>2144</v>
      </c>
      <c r="K45" s="765">
        <v>0</v>
      </c>
      <c r="L45" s="765">
        <v>0</v>
      </c>
      <c r="M45" s="765">
        <v>25000</v>
      </c>
      <c r="N45" s="765">
        <v>0</v>
      </c>
      <c r="O45" s="765">
        <v>0</v>
      </c>
      <c r="P45" s="765">
        <v>20303</v>
      </c>
    </row>
    <row r="46" spans="1:22" ht="24" customHeight="1" x14ac:dyDescent="0.25">
      <c r="A46" s="771"/>
      <c r="B46" s="771"/>
      <c r="C46" s="771"/>
      <c r="D46" s="771"/>
      <c r="E46" s="771"/>
      <c r="F46" s="771"/>
      <c r="G46" s="771"/>
      <c r="H46" s="771"/>
      <c r="I46" s="771"/>
      <c r="J46" s="771"/>
      <c r="K46" s="771"/>
      <c r="L46" s="771"/>
      <c r="M46" s="771"/>
      <c r="N46" s="771"/>
      <c r="O46" s="771"/>
      <c r="P46" s="771"/>
      <c r="Q46" s="1"/>
      <c r="R46" s="1"/>
      <c r="S46" s="1"/>
      <c r="T46" s="1"/>
      <c r="U46" s="1"/>
      <c r="V46" s="1"/>
    </row>
    <row r="47" spans="1:22" s="5" customFormat="1" ht="22.5" customHeight="1" x14ac:dyDescent="0.25">
      <c r="A47" s="600" t="s">
        <v>98</v>
      </c>
      <c r="B47" s="772"/>
      <c r="C47" s="772"/>
      <c r="D47" s="772"/>
      <c r="E47" s="772"/>
      <c r="F47" s="772"/>
      <c r="G47" s="772"/>
      <c r="H47" s="772"/>
      <c r="I47" s="772"/>
      <c r="J47" s="772"/>
      <c r="K47" s="772"/>
      <c r="L47" s="772"/>
      <c r="M47" s="772"/>
      <c r="N47" s="772"/>
      <c r="O47" s="772"/>
      <c r="P47" s="772"/>
      <c r="Q47" s="569"/>
      <c r="R47" s="569"/>
      <c r="S47" s="569"/>
      <c r="T47" s="569"/>
      <c r="U47" s="569"/>
    </row>
    <row r="48" spans="1:22" s="5" customFormat="1" ht="20.25" customHeight="1" x14ac:dyDescent="0.25">
      <c r="A48" s="760" t="s">
        <v>1793</v>
      </c>
      <c r="B48" s="760"/>
      <c r="C48" s="760"/>
      <c r="D48" s="760"/>
      <c r="E48" s="760"/>
      <c r="F48" s="760"/>
      <c r="G48" s="760"/>
      <c r="H48" s="760"/>
      <c r="I48" s="760"/>
      <c r="J48" s="760"/>
      <c r="K48" s="760"/>
      <c r="L48" s="760"/>
      <c r="M48" s="760"/>
      <c r="N48" s="760"/>
      <c r="O48" s="760"/>
      <c r="P48" s="760"/>
    </row>
    <row r="49" spans="1:90" s="5" customFormat="1" ht="42.75" customHeight="1" x14ac:dyDescent="0.25">
      <c r="A49" s="583" t="s">
        <v>119</v>
      </c>
      <c r="B49" s="583" t="s">
        <v>69</v>
      </c>
      <c r="C49" s="583" t="s">
        <v>113</v>
      </c>
      <c r="D49" s="583" t="s">
        <v>114</v>
      </c>
      <c r="E49" s="583" t="s">
        <v>115</v>
      </c>
      <c r="F49" s="553" t="s">
        <v>166</v>
      </c>
      <c r="G49" s="583" t="s">
        <v>1780</v>
      </c>
      <c r="H49" s="583" t="s">
        <v>128</v>
      </c>
      <c r="I49" s="583"/>
      <c r="J49" s="583"/>
      <c r="K49" s="583" t="s">
        <v>110</v>
      </c>
      <c r="L49" s="583"/>
      <c r="M49" s="583"/>
      <c r="N49" s="583" t="s">
        <v>46</v>
      </c>
      <c r="O49" s="583"/>
      <c r="P49" s="583"/>
    </row>
    <row r="50" spans="1:90" s="5" customFormat="1" ht="36" customHeight="1" x14ac:dyDescent="0.25">
      <c r="A50" s="578"/>
      <c r="B50" s="578"/>
      <c r="C50" s="578"/>
      <c r="D50" s="578"/>
      <c r="E50" s="578"/>
      <c r="F50" s="552" t="s">
        <v>167</v>
      </c>
      <c r="G50" s="578"/>
      <c r="H50" s="552">
        <v>2015</v>
      </c>
      <c r="I50" s="552">
        <v>2016</v>
      </c>
      <c r="J50" s="552">
        <v>2017</v>
      </c>
      <c r="K50" s="552">
        <v>2015</v>
      </c>
      <c r="L50" s="552">
        <v>2016</v>
      </c>
      <c r="M50" s="552">
        <v>2017</v>
      </c>
      <c r="N50" s="552">
        <v>2015</v>
      </c>
      <c r="O50" s="552">
        <v>2016</v>
      </c>
      <c r="P50" s="552">
        <v>2017</v>
      </c>
    </row>
    <row r="51" spans="1:90" s="5" customFormat="1" ht="15" customHeight="1" x14ac:dyDescent="0.25">
      <c r="A51" s="554">
        <v>1</v>
      </c>
      <c r="B51" s="576">
        <v>2</v>
      </c>
      <c r="C51" s="576"/>
      <c r="D51" s="576"/>
      <c r="E51" s="576"/>
      <c r="F51" s="576"/>
      <c r="G51" s="554">
        <v>3</v>
      </c>
      <c r="H51" s="578">
        <v>4</v>
      </c>
      <c r="I51" s="578"/>
      <c r="J51" s="578"/>
      <c r="K51" s="578">
        <v>5</v>
      </c>
      <c r="L51" s="578"/>
      <c r="M51" s="578"/>
      <c r="N51" s="578">
        <v>6</v>
      </c>
      <c r="O51" s="578"/>
      <c r="P51" s="578"/>
    </row>
    <row r="52" spans="1:90" s="123" customFormat="1" ht="42" customHeight="1" x14ac:dyDescent="0.2">
      <c r="A52" s="570" t="s">
        <v>70</v>
      </c>
      <c r="B52" s="576" t="s">
        <v>71</v>
      </c>
      <c r="C52" s="554" t="s">
        <v>72</v>
      </c>
      <c r="D52" s="555" t="s">
        <v>73</v>
      </c>
      <c r="E52" s="555" t="s">
        <v>61</v>
      </c>
      <c r="F52" s="354"/>
      <c r="G52" s="355"/>
      <c r="H52" s="122">
        <v>3732</v>
      </c>
      <c r="I52" s="122">
        <v>0</v>
      </c>
      <c r="J52" s="122">
        <v>0</v>
      </c>
      <c r="K52" s="122">
        <v>282.63</v>
      </c>
      <c r="L52" s="122">
        <v>0</v>
      </c>
      <c r="M52" s="122">
        <v>0</v>
      </c>
      <c r="N52" s="272">
        <v>10921.571</v>
      </c>
      <c r="O52" s="272">
        <v>0</v>
      </c>
      <c r="P52" s="272">
        <v>0</v>
      </c>
    </row>
    <row r="53" spans="1:90" s="123" customFormat="1" ht="15" customHeight="1" x14ac:dyDescent="0.2">
      <c r="A53" s="570"/>
      <c r="B53" s="576"/>
      <c r="C53" s="576" t="s">
        <v>1794</v>
      </c>
      <c r="D53" s="570" t="s">
        <v>73</v>
      </c>
      <c r="E53" s="555" t="s">
        <v>60</v>
      </c>
      <c r="F53" s="354"/>
      <c r="G53" s="355"/>
      <c r="H53" s="122">
        <v>781</v>
      </c>
      <c r="I53" s="122">
        <v>0</v>
      </c>
      <c r="J53" s="122">
        <v>2443</v>
      </c>
      <c r="K53" s="122">
        <v>200</v>
      </c>
      <c r="L53" s="122">
        <v>0</v>
      </c>
      <c r="M53" s="122">
        <v>418.65999999999997</v>
      </c>
      <c r="N53" s="272">
        <v>3416.6394600000003</v>
      </c>
      <c r="O53" s="272">
        <v>0</v>
      </c>
      <c r="P53" s="272">
        <v>8341.3563099999992</v>
      </c>
    </row>
    <row r="54" spans="1:90" s="5" customFormat="1" ht="26.25" customHeight="1" x14ac:dyDescent="0.25">
      <c r="A54" s="570"/>
      <c r="B54" s="576"/>
      <c r="C54" s="576"/>
      <c r="D54" s="570"/>
      <c r="E54" s="559" t="s">
        <v>61</v>
      </c>
      <c r="F54" s="6"/>
      <c r="G54" s="197"/>
      <c r="H54" s="122">
        <v>1475</v>
      </c>
      <c r="I54" s="122">
        <v>0</v>
      </c>
      <c r="J54" s="122">
        <v>0</v>
      </c>
      <c r="K54" s="141">
        <v>969.1</v>
      </c>
      <c r="L54" s="141">
        <v>0</v>
      </c>
      <c r="M54" s="141">
        <v>0</v>
      </c>
      <c r="N54" s="272">
        <v>3582.9797709999998</v>
      </c>
      <c r="O54" s="272">
        <v>0</v>
      </c>
      <c r="P54" s="272">
        <v>0</v>
      </c>
    </row>
    <row r="55" spans="1:90" s="5" customFormat="1" ht="15" customHeight="1" x14ac:dyDescent="0.25">
      <c r="A55" s="603" t="s">
        <v>79</v>
      </c>
      <c r="B55" s="606" t="s">
        <v>71</v>
      </c>
      <c r="C55" s="576" t="s">
        <v>72</v>
      </c>
      <c r="D55" s="570" t="s">
        <v>73</v>
      </c>
      <c r="E55" s="555" t="s">
        <v>60</v>
      </c>
      <c r="F55" s="555"/>
      <c r="G55" s="140"/>
      <c r="H55" s="568">
        <v>0</v>
      </c>
      <c r="I55" s="568">
        <v>0</v>
      </c>
      <c r="J55" s="568">
        <v>1244</v>
      </c>
      <c r="K55" s="568">
        <v>0</v>
      </c>
      <c r="L55" s="568">
        <v>0</v>
      </c>
      <c r="M55" s="568">
        <v>314.10000000000002</v>
      </c>
      <c r="N55" s="568">
        <v>0</v>
      </c>
      <c r="O55" s="568">
        <v>0</v>
      </c>
      <c r="P55" s="118">
        <v>2951.5246533333302</v>
      </c>
    </row>
    <row r="56" spans="1:90" s="5" customFormat="1" ht="28.5" customHeight="1" x14ac:dyDescent="0.25">
      <c r="A56" s="603"/>
      <c r="B56" s="606"/>
      <c r="C56" s="576"/>
      <c r="D56" s="570"/>
      <c r="E56" s="555" t="s">
        <v>61</v>
      </c>
      <c r="F56" s="555"/>
      <c r="G56" s="158"/>
      <c r="H56" s="568">
        <v>0</v>
      </c>
      <c r="I56" s="568">
        <v>2230</v>
      </c>
      <c r="J56" s="568">
        <v>488</v>
      </c>
      <c r="K56" s="568">
        <v>0</v>
      </c>
      <c r="L56" s="568">
        <v>400</v>
      </c>
      <c r="M56" s="568">
        <v>499.48</v>
      </c>
      <c r="N56" s="568">
        <v>0</v>
      </c>
      <c r="O56" s="118">
        <v>31462.87</v>
      </c>
      <c r="P56" s="118">
        <v>2188.2399999999998</v>
      </c>
    </row>
    <row r="57" spans="1:90" s="5" customFormat="1" ht="27.75" customHeight="1" x14ac:dyDescent="0.25">
      <c r="A57" s="603"/>
      <c r="B57" s="606"/>
      <c r="C57" s="576"/>
      <c r="D57" s="555" t="s">
        <v>74</v>
      </c>
      <c r="E57" s="555" t="s">
        <v>61</v>
      </c>
      <c r="F57" s="555"/>
      <c r="G57" s="140"/>
      <c r="H57" s="568">
        <v>0</v>
      </c>
      <c r="I57" s="568">
        <v>0</v>
      </c>
      <c r="J57" s="568">
        <v>340</v>
      </c>
      <c r="K57" s="568">
        <v>0</v>
      </c>
      <c r="L57" s="568">
        <v>0</v>
      </c>
      <c r="M57" s="568">
        <v>7</v>
      </c>
      <c r="N57" s="568">
        <v>0</v>
      </c>
      <c r="O57" s="118">
        <v>0</v>
      </c>
      <c r="P57" s="118">
        <v>961.64</v>
      </c>
    </row>
    <row r="58" spans="1:90" s="5" customFormat="1" ht="27.75" customHeight="1" x14ac:dyDescent="0.25">
      <c r="A58" s="603"/>
      <c r="B58" s="606"/>
      <c r="C58" s="554" t="s">
        <v>1794</v>
      </c>
      <c r="D58" s="555" t="s">
        <v>74</v>
      </c>
      <c r="E58" s="555" t="s">
        <v>61</v>
      </c>
      <c r="F58" s="302"/>
      <c r="G58" s="773"/>
      <c r="H58" s="122">
        <v>0</v>
      </c>
      <c r="I58" s="122">
        <v>1361</v>
      </c>
      <c r="J58" s="122">
        <v>0</v>
      </c>
      <c r="K58" s="122">
        <v>0</v>
      </c>
      <c r="L58" s="141">
        <v>150</v>
      </c>
      <c r="M58" s="122">
        <v>0</v>
      </c>
      <c r="N58" s="122">
        <v>0</v>
      </c>
      <c r="O58" s="272">
        <v>3126.9409999999998</v>
      </c>
      <c r="P58" s="272">
        <v>0</v>
      </c>
    </row>
    <row r="59" spans="1:90" s="5" customFormat="1" ht="15" customHeight="1" x14ac:dyDescent="0.25">
      <c r="A59" s="544"/>
      <c r="B59" s="544"/>
      <c r="C59" s="545"/>
      <c r="D59" s="544"/>
      <c r="E59" s="546"/>
      <c r="F59" s="546"/>
      <c r="G59" s="547"/>
      <c r="H59" s="548"/>
      <c r="I59" s="548"/>
      <c r="J59" s="548"/>
      <c r="K59" s="548"/>
      <c r="L59" s="548"/>
      <c r="M59" s="548"/>
      <c r="N59" s="548"/>
      <c r="O59" s="548"/>
      <c r="P59" s="548"/>
    </row>
    <row r="60" spans="1:90" s="5" customFormat="1" ht="19.5" customHeight="1" x14ac:dyDescent="0.25">
      <c r="A60" s="760" t="s">
        <v>91</v>
      </c>
      <c r="B60" s="760"/>
      <c r="C60" s="760"/>
      <c r="D60" s="760"/>
      <c r="E60" s="760"/>
      <c r="F60" s="760"/>
      <c r="G60" s="760"/>
      <c r="H60" s="760"/>
      <c r="I60" s="760"/>
      <c r="J60" s="760"/>
      <c r="K60" s="760"/>
      <c r="L60" s="760"/>
      <c r="M60" s="760"/>
      <c r="N60" s="760"/>
      <c r="O60" s="760"/>
      <c r="P60" s="760"/>
    </row>
    <row r="61" spans="1:90" s="5" customFormat="1" ht="29.25" customHeight="1" x14ac:dyDescent="0.25">
      <c r="A61" s="576" t="s">
        <v>119</v>
      </c>
      <c r="B61" s="576"/>
      <c r="C61" s="576"/>
      <c r="D61" s="578" t="s">
        <v>120</v>
      </c>
      <c r="E61" s="570" t="s">
        <v>121</v>
      </c>
      <c r="F61" s="570"/>
      <c r="G61" s="587" t="s">
        <v>1780</v>
      </c>
      <c r="H61" s="578" t="s">
        <v>56</v>
      </c>
      <c r="I61" s="578"/>
      <c r="J61" s="578"/>
      <c r="K61" s="578" t="s">
        <v>45</v>
      </c>
      <c r="L61" s="578"/>
      <c r="M61" s="578"/>
      <c r="N61" s="576" t="s">
        <v>122</v>
      </c>
      <c r="O61" s="576"/>
      <c r="P61" s="576"/>
    </row>
    <row r="62" spans="1:90" s="5" customFormat="1" ht="25.5" customHeight="1" x14ac:dyDescent="0.25">
      <c r="A62" s="576"/>
      <c r="B62" s="576"/>
      <c r="C62" s="576"/>
      <c r="D62" s="578"/>
      <c r="E62" s="570"/>
      <c r="F62" s="570"/>
      <c r="G62" s="587"/>
      <c r="H62" s="552">
        <v>2015</v>
      </c>
      <c r="I62" s="552">
        <v>2016</v>
      </c>
      <c r="J62" s="552">
        <v>2017</v>
      </c>
      <c r="K62" s="552">
        <f>H62</f>
        <v>2015</v>
      </c>
      <c r="L62" s="552">
        <f>I62</f>
        <v>2016</v>
      </c>
      <c r="M62" s="552">
        <f>J62</f>
        <v>2017</v>
      </c>
      <c r="N62" s="552">
        <f>H62</f>
        <v>2015</v>
      </c>
      <c r="O62" s="552">
        <f>I62</f>
        <v>2016</v>
      </c>
      <c r="P62" s="552">
        <f>J62</f>
        <v>2017</v>
      </c>
    </row>
    <row r="63" spans="1:90" s="5" customFormat="1" ht="15" customHeight="1" x14ac:dyDescent="0.25">
      <c r="A63" s="576">
        <v>1</v>
      </c>
      <c r="B63" s="576"/>
      <c r="C63" s="576"/>
      <c r="D63" s="576">
        <v>2</v>
      </c>
      <c r="E63" s="576"/>
      <c r="F63" s="576"/>
      <c r="G63" s="557">
        <v>3</v>
      </c>
      <c r="H63" s="578">
        <v>4</v>
      </c>
      <c r="I63" s="578"/>
      <c r="J63" s="578"/>
      <c r="K63" s="578">
        <v>5</v>
      </c>
      <c r="L63" s="578"/>
      <c r="M63" s="578"/>
      <c r="N63" s="578">
        <v>6</v>
      </c>
      <c r="O63" s="578"/>
      <c r="P63" s="578"/>
    </row>
    <row r="64" spans="1:90" s="115" customFormat="1" ht="24" customHeight="1" x14ac:dyDescent="0.25">
      <c r="A64" s="576" t="s">
        <v>70</v>
      </c>
      <c r="B64" s="576"/>
      <c r="C64" s="576"/>
      <c r="D64" s="554" t="s">
        <v>88</v>
      </c>
      <c r="E64" s="593" t="s">
        <v>85</v>
      </c>
      <c r="F64" s="774"/>
      <c r="G64" s="303"/>
      <c r="H64" s="762">
        <v>0</v>
      </c>
      <c r="I64" s="762">
        <v>1</v>
      </c>
      <c r="J64" s="762">
        <v>1</v>
      </c>
      <c r="K64" s="762">
        <v>0</v>
      </c>
      <c r="L64" s="762">
        <v>6036</v>
      </c>
      <c r="M64" s="762">
        <v>1196</v>
      </c>
      <c r="N64" s="762">
        <v>0</v>
      </c>
      <c r="O64" s="762">
        <v>16465</v>
      </c>
      <c r="P64" s="762">
        <v>9483.2080800000003</v>
      </c>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row>
    <row r="65" spans="1:90" s="103" customFormat="1" ht="27" customHeight="1" x14ac:dyDescent="0.25">
      <c r="A65" s="570" t="s">
        <v>79</v>
      </c>
      <c r="B65" s="570"/>
      <c r="C65" s="570"/>
      <c r="D65" s="554" t="s">
        <v>1795</v>
      </c>
      <c r="E65" s="593" t="s">
        <v>85</v>
      </c>
      <c r="F65" s="775"/>
      <c r="G65" s="317"/>
      <c r="H65" s="776">
        <v>0</v>
      </c>
      <c r="I65" s="776">
        <v>0</v>
      </c>
      <c r="J65" s="776">
        <v>6</v>
      </c>
      <c r="K65" s="776">
        <v>0</v>
      </c>
      <c r="L65" s="776">
        <v>0</v>
      </c>
      <c r="M65" s="776">
        <v>2687</v>
      </c>
      <c r="N65" s="776">
        <v>0</v>
      </c>
      <c r="O65" s="776">
        <v>0</v>
      </c>
      <c r="P65" s="776">
        <v>4898.6698999999999</v>
      </c>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row>
    <row r="66" spans="1:90" x14ac:dyDescent="0.25">
      <c r="A66" s="777"/>
      <c r="B66" s="777"/>
      <c r="C66" s="777"/>
      <c r="D66" s="777"/>
      <c r="E66" s="543"/>
      <c r="F66" s="543"/>
      <c r="G66" s="778"/>
      <c r="H66" s="558"/>
      <c r="I66" s="558"/>
      <c r="J66" s="558"/>
      <c r="K66" s="558"/>
      <c r="L66" s="558"/>
      <c r="M66" s="558"/>
      <c r="N66" s="558"/>
      <c r="O66" s="558"/>
      <c r="P66" s="558"/>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row>
    <row r="67" spans="1:90" ht="19.5" customHeight="1" x14ac:dyDescent="0.25">
      <c r="A67" s="764" t="s">
        <v>90</v>
      </c>
      <c r="B67" s="764"/>
      <c r="C67" s="764"/>
      <c r="D67" s="764"/>
      <c r="E67" s="764"/>
      <c r="F67" s="764"/>
      <c r="G67" s="764"/>
      <c r="H67" s="764"/>
      <c r="I67" s="764"/>
      <c r="J67" s="764"/>
      <c r="K67" s="764"/>
      <c r="L67" s="764"/>
      <c r="M67" s="764"/>
      <c r="N67" s="764"/>
      <c r="O67" s="764"/>
      <c r="P67" s="764"/>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row>
    <row r="68" spans="1:90" ht="22.5" customHeight="1" x14ac:dyDescent="0.25">
      <c r="A68" s="576" t="s">
        <v>119</v>
      </c>
      <c r="B68" s="576"/>
      <c r="C68" s="576"/>
      <c r="D68" s="578" t="s">
        <v>123</v>
      </c>
      <c r="E68" s="570" t="s">
        <v>93</v>
      </c>
      <c r="F68" s="570"/>
      <c r="G68" s="587" t="s">
        <v>1780</v>
      </c>
      <c r="H68" s="578" t="s">
        <v>56</v>
      </c>
      <c r="I68" s="578"/>
      <c r="J68" s="578"/>
      <c r="K68" s="578" t="s">
        <v>129</v>
      </c>
      <c r="L68" s="578"/>
      <c r="M68" s="578"/>
      <c r="N68" s="576" t="s">
        <v>46</v>
      </c>
      <c r="O68" s="576"/>
      <c r="P68" s="576"/>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row>
    <row r="69" spans="1:90" ht="24.75" customHeight="1" x14ac:dyDescent="0.25">
      <c r="A69" s="576"/>
      <c r="B69" s="576"/>
      <c r="C69" s="576"/>
      <c r="D69" s="578"/>
      <c r="E69" s="570"/>
      <c r="F69" s="570"/>
      <c r="G69" s="587"/>
      <c r="H69" s="552">
        <v>2015</v>
      </c>
      <c r="I69" s="552">
        <v>2016</v>
      </c>
      <c r="J69" s="552">
        <v>2017</v>
      </c>
      <c r="K69" s="552">
        <f>H69</f>
        <v>2015</v>
      </c>
      <c r="L69" s="552">
        <f>I69</f>
        <v>2016</v>
      </c>
      <c r="M69" s="552">
        <f>J69</f>
        <v>2017</v>
      </c>
      <c r="N69" s="552">
        <f>H69</f>
        <v>2015</v>
      </c>
      <c r="O69" s="552">
        <f>I69</f>
        <v>2016</v>
      </c>
      <c r="P69" s="552">
        <f>J69</f>
        <v>2017</v>
      </c>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row>
    <row r="70" spans="1:90" x14ac:dyDescent="0.25">
      <c r="A70" s="576">
        <v>1</v>
      </c>
      <c r="B70" s="576"/>
      <c r="C70" s="576"/>
      <c r="D70" s="576">
        <v>2</v>
      </c>
      <c r="E70" s="576"/>
      <c r="F70" s="576"/>
      <c r="G70" s="557">
        <v>3</v>
      </c>
      <c r="H70" s="578">
        <v>4</v>
      </c>
      <c r="I70" s="578"/>
      <c r="J70" s="578"/>
      <c r="K70" s="578">
        <v>5</v>
      </c>
      <c r="L70" s="578"/>
      <c r="M70" s="578"/>
      <c r="N70" s="578">
        <v>6</v>
      </c>
      <c r="O70" s="578"/>
      <c r="P70" s="578"/>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row>
    <row r="71" spans="1:90" s="115" customFormat="1" ht="15" customHeight="1" x14ac:dyDescent="0.2">
      <c r="A71" s="576" t="s">
        <v>70</v>
      </c>
      <c r="B71" s="576"/>
      <c r="C71" s="576"/>
      <c r="D71" s="578" t="s">
        <v>57</v>
      </c>
      <c r="E71" s="571" t="s">
        <v>50</v>
      </c>
      <c r="F71" s="779"/>
      <c r="G71" s="88"/>
      <c r="H71" s="762">
        <v>4</v>
      </c>
      <c r="I71" s="762">
        <v>1</v>
      </c>
      <c r="J71" s="762">
        <v>7</v>
      </c>
      <c r="K71" s="762">
        <v>115</v>
      </c>
      <c r="L71" s="762">
        <v>15</v>
      </c>
      <c r="M71" s="762">
        <v>210</v>
      </c>
      <c r="N71" s="762">
        <v>1027.51</v>
      </c>
      <c r="O71" s="762">
        <v>326</v>
      </c>
      <c r="P71" s="762">
        <v>2035.24272</v>
      </c>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row>
    <row r="72" spans="1:90" s="120" customFormat="1" ht="14.25" customHeight="1" x14ac:dyDescent="0.2">
      <c r="A72" s="576"/>
      <c r="B72" s="576"/>
      <c r="C72" s="576"/>
      <c r="D72" s="578"/>
      <c r="E72" s="571" t="s">
        <v>51</v>
      </c>
      <c r="F72" s="779"/>
      <c r="G72" s="348"/>
      <c r="H72" s="762">
        <v>16</v>
      </c>
      <c r="I72" s="762">
        <v>10</v>
      </c>
      <c r="J72" s="762">
        <v>16</v>
      </c>
      <c r="K72" s="762">
        <v>586</v>
      </c>
      <c r="L72" s="762">
        <v>302</v>
      </c>
      <c r="M72" s="762">
        <v>704</v>
      </c>
      <c r="N72" s="762">
        <v>6681.4888300000002</v>
      </c>
      <c r="O72" s="762">
        <v>5136.6809999999996</v>
      </c>
      <c r="P72" s="762">
        <v>4873.9608099999996</v>
      </c>
    </row>
    <row r="73" spans="1:90" s="142" customFormat="1" ht="14.25" customHeight="1" x14ac:dyDescent="0.2">
      <c r="A73" s="576"/>
      <c r="B73" s="576"/>
      <c r="C73" s="576"/>
      <c r="D73" s="578"/>
      <c r="E73" s="571" t="s">
        <v>53</v>
      </c>
      <c r="F73" s="779"/>
      <c r="G73" s="88"/>
      <c r="H73" s="762">
        <v>11</v>
      </c>
      <c r="I73" s="762">
        <v>3</v>
      </c>
      <c r="J73" s="762">
        <v>4</v>
      </c>
      <c r="K73" s="762">
        <v>917.1</v>
      </c>
      <c r="L73" s="762">
        <v>480</v>
      </c>
      <c r="M73" s="762">
        <v>310</v>
      </c>
      <c r="N73" s="762">
        <v>8326.4222100000006</v>
      </c>
      <c r="O73" s="762">
        <v>1531.88</v>
      </c>
      <c r="P73" s="762">
        <v>4843.0738099999999</v>
      </c>
    </row>
    <row r="74" spans="1:90" s="22" customFormat="1" x14ac:dyDescent="0.25">
      <c r="A74" s="576"/>
      <c r="B74" s="576"/>
      <c r="C74" s="576"/>
      <c r="D74" s="578"/>
      <c r="E74" s="571" t="s">
        <v>54</v>
      </c>
      <c r="F74" s="779"/>
      <c r="G74" s="348"/>
      <c r="H74" s="762">
        <v>2</v>
      </c>
      <c r="I74" s="762">
        <v>0</v>
      </c>
      <c r="J74" s="762">
        <v>0</v>
      </c>
      <c r="K74" s="762">
        <v>397</v>
      </c>
      <c r="L74" s="762">
        <v>0</v>
      </c>
      <c r="M74" s="762">
        <v>0</v>
      </c>
      <c r="N74" s="762">
        <v>4528.6858899999997</v>
      </c>
      <c r="O74" s="762">
        <v>0</v>
      </c>
      <c r="P74" s="762">
        <v>0</v>
      </c>
    </row>
    <row r="75" spans="1:90" s="120" customFormat="1" ht="14.25" customHeight="1" x14ac:dyDescent="0.2">
      <c r="A75" s="593" t="s">
        <v>79</v>
      </c>
      <c r="B75" s="594"/>
      <c r="C75" s="595"/>
      <c r="D75" s="599" t="s">
        <v>57</v>
      </c>
      <c r="E75" s="571" t="s">
        <v>50</v>
      </c>
      <c r="F75" s="779"/>
      <c r="G75" s="348"/>
      <c r="H75" s="762">
        <v>0</v>
      </c>
      <c r="I75" s="762">
        <v>1</v>
      </c>
      <c r="J75" s="762">
        <v>1</v>
      </c>
      <c r="K75" s="762">
        <v>0</v>
      </c>
      <c r="L75" s="762">
        <v>45</v>
      </c>
      <c r="M75" s="762">
        <v>12</v>
      </c>
      <c r="N75" s="762">
        <v>0</v>
      </c>
      <c r="O75" s="762">
        <v>588.63400000000001</v>
      </c>
      <c r="P75" s="762">
        <v>293.62400000000002</v>
      </c>
    </row>
    <row r="76" spans="1:90" s="120" customFormat="1" ht="14.25" customHeight="1" x14ac:dyDescent="0.2">
      <c r="A76" s="596"/>
      <c r="B76" s="597"/>
      <c r="C76" s="598"/>
      <c r="D76" s="577"/>
      <c r="E76" s="571" t="s">
        <v>51</v>
      </c>
      <c r="F76" s="779"/>
      <c r="G76" s="348"/>
      <c r="H76" s="762">
        <v>0</v>
      </c>
      <c r="I76" s="762">
        <v>0</v>
      </c>
      <c r="J76" s="762">
        <v>22</v>
      </c>
      <c r="K76" s="762">
        <v>0</v>
      </c>
      <c r="L76" s="762">
        <v>0</v>
      </c>
      <c r="M76" s="762">
        <v>605</v>
      </c>
      <c r="N76" s="762">
        <v>0</v>
      </c>
      <c r="O76" s="762">
        <v>0</v>
      </c>
      <c r="P76" s="762">
        <v>7563.9375399999999</v>
      </c>
    </row>
    <row r="77" spans="1:90" s="22" customFormat="1" ht="15" customHeight="1" x14ac:dyDescent="0.25">
      <c r="A77" s="596"/>
      <c r="B77" s="597"/>
      <c r="C77" s="598"/>
      <c r="D77" s="577"/>
      <c r="E77" s="571" t="s">
        <v>52</v>
      </c>
      <c r="F77" s="775"/>
      <c r="G77" s="780"/>
      <c r="H77" s="762">
        <v>0</v>
      </c>
      <c r="I77" s="762">
        <v>3</v>
      </c>
      <c r="J77" s="762">
        <v>19</v>
      </c>
      <c r="K77" s="762">
        <v>0</v>
      </c>
      <c r="L77" s="762">
        <v>192</v>
      </c>
      <c r="M77" s="762">
        <v>1752</v>
      </c>
      <c r="N77" s="762">
        <v>0</v>
      </c>
      <c r="O77" s="762">
        <v>1810</v>
      </c>
      <c r="P77" s="762">
        <v>7020.654349999998</v>
      </c>
    </row>
    <row r="78" spans="1:90" s="22" customFormat="1" x14ac:dyDescent="0.25">
      <c r="A78" s="596"/>
      <c r="B78" s="597"/>
      <c r="C78" s="598"/>
      <c r="D78" s="577"/>
      <c r="E78" s="571" t="s">
        <v>53</v>
      </c>
      <c r="F78" s="775"/>
      <c r="G78" s="780"/>
      <c r="H78" s="762">
        <v>0</v>
      </c>
      <c r="I78" s="762">
        <v>3</v>
      </c>
      <c r="J78" s="762">
        <v>12</v>
      </c>
      <c r="K78" s="762">
        <v>0</v>
      </c>
      <c r="L78" s="762">
        <v>181.333</v>
      </c>
      <c r="M78" s="762">
        <v>820</v>
      </c>
      <c r="N78" s="762">
        <v>0</v>
      </c>
      <c r="O78" s="762">
        <v>1853.662</v>
      </c>
      <c r="P78" s="762">
        <v>5535.7551649999996</v>
      </c>
    </row>
    <row r="79" spans="1:90" s="22" customFormat="1" x14ac:dyDescent="0.25">
      <c r="A79" s="596"/>
      <c r="B79" s="597"/>
      <c r="C79" s="598"/>
      <c r="D79" s="577"/>
      <c r="E79" s="571" t="s">
        <v>54</v>
      </c>
      <c r="F79" s="779"/>
      <c r="G79" s="780"/>
      <c r="H79" s="762">
        <v>0</v>
      </c>
      <c r="I79" s="762"/>
      <c r="J79" s="762">
        <v>1</v>
      </c>
      <c r="K79" s="762"/>
      <c r="L79" s="762">
        <v>0</v>
      </c>
      <c r="M79" s="762">
        <v>90</v>
      </c>
      <c r="N79" s="762"/>
      <c r="O79" s="762"/>
      <c r="P79" s="762">
        <v>663.65571</v>
      </c>
    </row>
    <row r="80" spans="1:90" ht="15" customHeight="1" x14ac:dyDescent="0.25">
      <c r="A80" s="777"/>
      <c r="B80" s="777"/>
      <c r="C80" s="777"/>
      <c r="D80" s="777"/>
      <c r="E80" s="543"/>
      <c r="F80" s="543"/>
      <c r="G80" s="778"/>
      <c r="H80" s="558"/>
      <c r="I80" s="558"/>
      <c r="J80" s="558"/>
      <c r="K80" s="558"/>
      <c r="L80" s="558"/>
      <c r="M80" s="558"/>
      <c r="N80" s="147"/>
      <c r="O80" s="147"/>
      <c r="P80" s="147"/>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row>
    <row r="81" spans="1:90" ht="19.5" customHeight="1" x14ac:dyDescent="0.25">
      <c r="A81" s="760" t="s">
        <v>124</v>
      </c>
      <c r="B81" s="760"/>
      <c r="C81" s="760"/>
      <c r="D81" s="760"/>
      <c r="E81" s="760"/>
      <c r="F81" s="760"/>
      <c r="G81" s="760"/>
      <c r="H81" s="760"/>
      <c r="I81" s="760"/>
      <c r="J81" s="760"/>
      <c r="K81" s="760"/>
      <c r="L81" s="760"/>
      <c r="M81" s="760"/>
      <c r="N81" s="760"/>
      <c r="O81" s="760"/>
      <c r="P81" s="760"/>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row>
    <row r="82" spans="1:90" ht="29.25" customHeight="1" x14ac:dyDescent="0.25">
      <c r="A82" s="576" t="s">
        <v>119</v>
      </c>
      <c r="B82" s="576"/>
      <c r="C82" s="576"/>
      <c r="D82" s="578" t="s">
        <v>126</v>
      </c>
      <c r="E82" s="570" t="s">
        <v>93</v>
      </c>
      <c r="F82" s="570"/>
      <c r="G82" s="587" t="s">
        <v>1780</v>
      </c>
      <c r="H82" s="578" t="s">
        <v>56</v>
      </c>
      <c r="I82" s="578"/>
      <c r="J82" s="578"/>
      <c r="K82" s="578" t="s">
        <v>129</v>
      </c>
      <c r="L82" s="578"/>
      <c r="M82" s="578"/>
      <c r="N82" s="576" t="s">
        <v>46</v>
      </c>
      <c r="O82" s="576"/>
      <c r="P82" s="576"/>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row>
    <row r="83" spans="1:90" ht="25.5" customHeight="1" x14ac:dyDescent="0.25">
      <c r="A83" s="576"/>
      <c r="B83" s="576"/>
      <c r="C83" s="576"/>
      <c r="D83" s="578"/>
      <c r="E83" s="570"/>
      <c r="F83" s="570"/>
      <c r="G83" s="587"/>
      <c r="H83" s="552">
        <v>2015</v>
      </c>
      <c r="I83" s="552">
        <v>2016</v>
      </c>
      <c r="J83" s="552">
        <v>2017</v>
      </c>
      <c r="K83" s="552">
        <f>H83</f>
        <v>2015</v>
      </c>
      <c r="L83" s="552">
        <f>I83</f>
        <v>2016</v>
      </c>
      <c r="M83" s="552">
        <f>J83</f>
        <v>2017</v>
      </c>
      <c r="N83" s="552">
        <f>H83</f>
        <v>2015</v>
      </c>
      <c r="O83" s="552">
        <f>I83</f>
        <v>2016</v>
      </c>
      <c r="P83" s="552">
        <f>J83</f>
        <v>2017</v>
      </c>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row>
    <row r="84" spans="1:90" x14ac:dyDescent="0.25">
      <c r="A84" s="576">
        <v>1</v>
      </c>
      <c r="B84" s="576"/>
      <c r="C84" s="576"/>
      <c r="D84" s="576">
        <v>2</v>
      </c>
      <c r="E84" s="576"/>
      <c r="F84" s="576"/>
      <c r="G84" s="557">
        <v>3</v>
      </c>
      <c r="H84" s="578">
        <v>4</v>
      </c>
      <c r="I84" s="578"/>
      <c r="J84" s="578"/>
      <c r="K84" s="578">
        <v>5</v>
      </c>
      <c r="L84" s="578"/>
      <c r="M84" s="578"/>
      <c r="N84" s="578">
        <v>6</v>
      </c>
      <c r="O84" s="578"/>
      <c r="P84" s="57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row>
    <row r="85" spans="1:90" s="115" customFormat="1" x14ac:dyDescent="0.2">
      <c r="A85" s="576" t="s">
        <v>70</v>
      </c>
      <c r="B85" s="576"/>
      <c r="C85" s="576"/>
      <c r="D85" s="578" t="s">
        <v>57</v>
      </c>
      <c r="E85" s="571" t="s">
        <v>51</v>
      </c>
      <c r="F85" s="779"/>
      <c r="G85" s="88"/>
      <c r="H85" s="122">
        <v>0</v>
      </c>
      <c r="I85" s="122">
        <v>2</v>
      </c>
      <c r="J85" s="122">
        <v>0</v>
      </c>
      <c r="K85" s="122">
        <v>0</v>
      </c>
      <c r="L85" s="122">
        <v>30</v>
      </c>
      <c r="M85" s="122">
        <v>0</v>
      </c>
      <c r="N85" s="122">
        <v>0</v>
      </c>
      <c r="O85" s="122">
        <v>720</v>
      </c>
      <c r="P85" s="122">
        <v>0</v>
      </c>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row>
    <row r="86" spans="1:90" s="120" customFormat="1" x14ac:dyDescent="0.2">
      <c r="A86" s="576"/>
      <c r="B86" s="576"/>
      <c r="C86" s="576"/>
      <c r="D86" s="578"/>
      <c r="E86" s="571" t="s">
        <v>52</v>
      </c>
      <c r="F86" s="779"/>
      <c r="G86" s="88"/>
      <c r="H86" s="122">
        <v>0</v>
      </c>
      <c r="I86" s="122">
        <v>1</v>
      </c>
      <c r="J86" s="122">
        <v>0</v>
      </c>
      <c r="K86" s="122">
        <v>0</v>
      </c>
      <c r="L86" s="122">
        <v>10</v>
      </c>
      <c r="M86" s="122">
        <v>0</v>
      </c>
      <c r="N86" s="122">
        <v>0</v>
      </c>
      <c r="O86" s="122">
        <v>265</v>
      </c>
      <c r="P86" s="122">
        <v>0</v>
      </c>
    </row>
    <row r="87" spans="1:90" s="22" customFormat="1" x14ac:dyDescent="0.25">
      <c r="A87" s="576"/>
      <c r="B87" s="576"/>
      <c r="C87" s="576"/>
      <c r="D87" s="578"/>
      <c r="E87" s="571" t="s">
        <v>53</v>
      </c>
      <c r="F87" s="779"/>
      <c r="G87" s="88"/>
      <c r="H87" s="122">
        <v>0</v>
      </c>
      <c r="I87" s="122">
        <v>0</v>
      </c>
      <c r="J87" s="122">
        <v>1</v>
      </c>
      <c r="K87" s="122"/>
      <c r="L87" s="122"/>
      <c r="M87" s="122">
        <v>1196</v>
      </c>
      <c r="N87" s="122"/>
      <c r="O87" s="122"/>
      <c r="P87" s="272">
        <v>21089.042079999999</v>
      </c>
    </row>
    <row r="88" spans="1:90" s="120" customFormat="1" ht="27" customHeight="1" x14ac:dyDescent="0.2">
      <c r="A88" s="570" t="s">
        <v>79</v>
      </c>
      <c r="B88" s="570"/>
      <c r="C88" s="570"/>
      <c r="D88" s="552" t="s">
        <v>1796</v>
      </c>
      <c r="E88" s="571" t="s">
        <v>54</v>
      </c>
      <c r="F88" s="775"/>
      <c r="G88" s="88"/>
      <c r="H88" s="122"/>
      <c r="I88" s="122">
        <v>0</v>
      </c>
      <c r="J88" s="122">
        <v>1</v>
      </c>
      <c r="K88" s="122"/>
      <c r="L88" s="122"/>
      <c r="M88" s="122">
        <v>594.91999999999996</v>
      </c>
      <c r="N88" s="122"/>
      <c r="O88" s="122"/>
      <c r="P88" s="122">
        <v>2083</v>
      </c>
    </row>
    <row r="89" spans="1:90" x14ac:dyDescent="0.25">
      <c r="A89" s="777"/>
      <c r="B89" s="777"/>
      <c r="C89" s="777"/>
      <c r="D89" s="777"/>
      <c r="E89" s="543"/>
      <c r="F89" s="543"/>
      <c r="G89" s="781"/>
      <c r="H89" s="147"/>
      <c r="I89" s="147"/>
      <c r="J89" s="147"/>
      <c r="K89" s="147"/>
      <c r="L89" s="147"/>
      <c r="M89" s="147"/>
      <c r="N89" s="147"/>
      <c r="O89" s="147"/>
      <c r="P89" s="147"/>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row>
    <row r="90" spans="1:90" ht="19.5" customHeight="1" x14ac:dyDescent="0.25">
      <c r="A90" s="760" t="s">
        <v>92</v>
      </c>
      <c r="B90" s="760"/>
      <c r="C90" s="760"/>
      <c r="D90" s="760"/>
      <c r="E90" s="760"/>
      <c r="F90" s="760"/>
      <c r="G90" s="760"/>
      <c r="H90" s="760"/>
      <c r="I90" s="760"/>
      <c r="J90" s="760"/>
      <c r="K90" s="760"/>
      <c r="L90" s="760"/>
      <c r="M90" s="760"/>
      <c r="N90" s="760"/>
      <c r="O90" s="760"/>
      <c r="P90" s="760"/>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row>
    <row r="91" spans="1:90" ht="27.75" customHeight="1" x14ac:dyDescent="0.25">
      <c r="A91" s="576" t="s">
        <v>119</v>
      </c>
      <c r="B91" s="576"/>
      <c r="C91" s="576"/>
      <c r="D91" s="578" t="s">
        <v>125</v>
      </c>
      <c r="E91" s="578"/>
      <c r="F91" s="578"/>
      <c r="G91" s="587" t="s">
        <v>1780</v>
      </c>
      <c r="H91" s="578" t="s">
        <v>56</v>
      </c>
      <c r="I91" s="578"/>
      <c r="J91" s="578"/>
      <c r="K91" s="578" t="s">
        <v>129</v>
      </c>
      <c r="L91" s="578"/>
      <c r="M91" s="578"/>
      <c r="N91" s="576" t="s">
        <v>46</v>
      </c>
      <c r="O91" s="576"/>
      <c r="P91" s="576"/>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row>
    <row r="92" spans="1:90" ht="25.5" customHeight="1" x14ac:dyDescent="0.25">
      <c r="A92" s="576"/>
      <c r="B92" s="576"/>
      <c r="C92" s="576"/>
      <c r="D92" s="578"/>
      <c r="E92" s="578"/>
      <c r="F92" s="578"/>
      <c r="G92" s="587"/>
      <c r="H92" s="552">
        <v>2015</v>
      </c>
      <c r="I92" s="552">
        <v>2016</v>
      </c>
      <c r="J92" s="552">
        <v>2017</v>
      </c>
      <c r="K92" s="552">
        <f>H92</f>
        <v>2015</v>
      </c>
      <c r="L92" s="552">
        <f>I92</f>
        <v>2016</v>
      </c>
      <c r="M92" s="552">
        <f>J92</f>
        <v>2017</v>
      </c>
      <c r="N92" s="552">
        <f>H92</f>
        <v>2015</v>
      </c>
      <c r="O92" s="552">
        <f>I92</f>
        <v>2016</v>
      </c>
      <c r="P92" s="552">
        <f>J92</f>
        <v>2017</v>
      </c>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row>
    <row r="93" spans="1:90" x14ac:dyDescent="0.25">
      <c r="A93" s="576">
        <v>1</v>
      </c>
      <c r="B93" s="576"/>
      <c r="C93" s="576"/>
      <c r="D93" s="576">
        <v>2</v>
      </c>
      <c r="E93" s="576"/>
      <c r="F93" s="576"/>
      <c r="G93" s="557">
        <v>3</v>
      </c>
      <c r="H93" s="578">
        <v>4</v>
      </c>
      <c r="I93" s="578"/>
      <c r="J93" s="578"/>
      <c r="K93" s="578">
        <v>5</v>
      </c>
      <c r="L93" s="578"/>
      <c r="M93" s="578"/>
      <c r="N93" s="578">
        <v>6</v>
      </c>
      <c r="O93" s="578"/>
      <c r="P93" s="57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row>
    <row r="94" spans="1:90" hidden="1" x14ac:dyDescent="0.25">
      <c r="A94" s="570" t="s">
        <v>70</v>
      </c>
      <c r="B94" s="570"/>
      <c r="C94" s="570"/>
      <c r="D94" s="782" t="s">
        <v>94</v>
      </c>
      <c r="E94" s="782"/>
      <c r="F94" s="783"/>
      <c r="G94" s="334"/>
      <c r="H94" s="565"/>
      <c r="I94" s="565"/>
      <c r="J94" s="565"/>
      <c r="K94" s="565"/>
      <c r="L94" s="565"/>
      <c r="M94" s="565"/>
      <c r="N94" s="565"/>
      <c r="O94" s="565"/>
      <c r="P94" s="565"/>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row>
    <row r="95" spans="1:90" hidden="1" x14ac:dyDescent="0.25">
      <c r="A95" s="570"/>
      <c r="B95" s="570"/>
      <c r="C95" s="570"/>
      <c r="D95" s="782" t="s">
        <v>95</v>
      </c>
      <c r="E95" s="782"/>
      <c r="F95" s="783"/>
      <c r="G95" s="334"/>
      <c r="H95" s="565"/>
      <c r="I95" s="565"/>
      <c r="J95" s="565"/>
      <c r="K95" s="565"/>
      <c r="L95" s="565"/>
      <c r="M95" s="565"/>
      <c r="N95" s="565"/>
      <c r="O95" s="565"/>
      <c r="P95" s="565"/>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row>
    <row r="96" spans="1:90" s="115" customFormat="1" hidden="1" x14ac:dyDescent="0.2">
      <c r="A96" s="570" t="s">
        <v>79</v>
      </c>
      <c r="B96" s="570"/>
      <c r="C96" s="570"/>
      <c r="D96" s="576" t="s">
        <v>94</v>
      </c>
      <c r="E96" s="576"/>
      <c r="F96" s="784"/>
      <c r="G96" s="773"/>
      <c r="H96" s="122">
        <v>0</v>
      </c>
      <c r="I96" s="122">
        <v>0</v>
      </c>
      <c r="J96" s="122">
        <v>0</v>
      </c>
      <c r="K96" s="122">
        <v>0</v>
      </c>
      <c r="L96" s="122">
        <v>0</v>
      </c>
      <c r="M96" s="122">
        <v>0</v>
      </c>
      <c r="N96" s="122">
        <v>0</v>
      </c>
      <c r="O96" s="122">
        <v>0</v>
      </c>
      <c r="P96" s="122">
        <v>0</v>
      </c>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row>
    <row r="97" spans="1:90" s="115" customFormat="1" ht="14.25" customHeight="1" x14ac:dyDescent="0.2">
      <c r="A97" s="570"/>
      <c r="B97" s="570"/>
      <c r="C97" s="570"/>
      <c r="D97" s="576" t="s">
        <v>1790</v>
      </c>
      <c r="E97" s="576"/>
      <c r="F97" s="608" t="s">
        <v>1779</v>
      </c>
      <c r="G97" s="773"/>
      <c r="H97" s="122">
        <v>0</v>
      </c>
      <c r="I97" s="122">
        <v>0</v>
      </c>
      <c r="J97" s="122">
        <v>2</v>
      </c>
      <c r="K97" s="272">
        <v>0</v>
      </c>
      <c r="L97" s="122"/>
      <c r="M97" s="785">
        <v>142400</v>
      </c>
      <c r="N97" s="272">
        <v>0</v>
      </c>
      <c r="O97" s="122"/>
      <c r="P97" s="272">
        <v>887097.04108000011</v>
      </c>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row>
    <row r="98" spans="1:90" s="115" customFormat="1" x14ac:dyDescent="0.25">
      <c r="A98" s="570"/>
      <c r="B98" s="570"/>
      <c r="C98" s="570"/>
      <c r="D98" s="576"/>
      <c r="E98" s="576"/>
      <c r="F98" s="786"/>
      <c r="G98" s="334" t="s">
        <v>1778</v>
      </c>
      <c r="H98" s="122"/>
      <c r="I98" s="122"/>
      <c r="J98" s="554">
        <v>1</v>
      </c>
      <c r="K98" s="272"/>
      <c r="L98" s="122"/>
      <c r="M98" s="374">
        <v>71200</v>
      </c>
      <c r="N98" s="272"/>
      <c r="O98" s="122"/>
      <c r="P98" s="184">
        <v>567845.62762000004</v>
      </c>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row>
    <row r="99" spans="1:90" ht="30" customHeight="1" x14ac:dyDescent="0.25">
      <c r="A99" s="570"/>
      <c r="B99" s="570"/>
      <c r="C99" s="570"/>
      <c r="D99" s="576"/>
      <c r="E99" s="576"/>
      <c r="F99" s="787"/>
      <c r="G99" s="323" t="s">
        <v>1777</v>
      </c>
      <c r="H99" s="554"/>
      <c r="I99" s="67"/>
      <c r="J99" s="554">
        <v>1</v>
      </c>
      <c r="K99" s="67"/>
      <c r="L99" s="4"/>
      <c r="M99" s="542">
        <v>71200</v>
      </c>
      <c r="N99" s="67"/>
      <c r="O99" s="66"/>
      <c r="P99" s="67">
        <v>319251.41346000001</v>
      </c>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row>
    <row r="100" spans="1:90" x14ac:dyDescent="0.25">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row>
    <row r="101" spans="1:90" x14ac:dyDescent="0.25">
      <c r="H101" s="152"/>
      <c r="I101" s="44"/>
      <c r="J101" s="44"/>
      <c r="K101" s="44"/>
      <c r="L101" s="44"/>
      <c r="M101" s="44"/>
      <c r="N101" s="44"/>
      <c r="O101" s="44"/>
      <c r="P101" s="44"/>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row>
    <row r="102" spans="1:90" x14ac:dyDescent="0.25">
      <c r="G102" s="44"/>
      <c r="H102" s="44"/>
      <c r="I102" s="44"/>
      <c r="J102" s="44"/>
      <c r="K102" s="44"/>
      <c r="L102" s="44"/>
      <c r="M102" s="44"/>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row>
    <row r="103" spans="1:90" x14ac:dyDescent="0.25">
      <c r="G103" s="127"/>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row>
    <row r="104" spans="1:90" x14ac:dyDescent="0.25">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row>
    <row r="105" spans="1:90" x14ac:dyDescent="0.25">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x14ac:dyDescent="0.25">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row>
    <row r="107" spans="1:90" x14ac:dyDescent="0.25">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row>
    <row r="108" spans="1:90" x14ac:dyDescent="0.25">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row>
    <row r="109" spans="1:90" x14ac:dyDescent="0.25">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row>
    <row r="110" spans="1:90" x14ac:dyDescent="0.25">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x14ac:dyDescent="0.25">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row>
    <row r="112" spans="1:90" x14ac:dyDescent="0.25">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7:90" x14ac:dyDescent="0.25">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row>
    <row r="114" spans="17:90" x14ac:dyDescent="0.25">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7:90" x14ac:dyDescent="0.25">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7:90" x14ac:dyDescent="0.25">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7:90" x14ac:dyDescent="0.25">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row>
    <row r="118" spans="17:90" x14ac:dyDescent="0.25">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7:90" x14ac:dyDescent="0.25">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7:90" x14ac:dyDescent="0.25">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7:90" x14ac:dyDescent="0.25">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7:90" x14ac:dyDescent="0.25">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7:90" x14ac:dyDescent="0.25">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7:90" x14ac:dyDescent="0.25">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7:90" x14ac:dyDescent="0.25">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7:90" x14ac:dyDescent="0.25">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7:90" x14ac:dyDescent="0.25">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7:90" x14ac:dyDescent="0.25">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row>
    <row r="129" spans="17:90" x14ac:dyDescent="0.25">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row>
    <row r="130" spans="17:90" x14ac:dyDescent="0.25">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row>
    <row r="131" spans="17:90" x14ac:dyDescent="0.25">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row>
    <row r="132" spans="17:90" x14ac:dyDescent="0.25">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row>
    <row r="133" spans="17:90" x14ac:dyDescent="0.25">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row>
    <row r="134" spans="17:90" x14ac:dyDescent="0.25">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row>
    <row r="135" spans="17:90" x14ac:dyDescent="0.25">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row>
    <row r="136" spans="17:90" x14ac:dyDescent="0.25">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row>
    <row r="137" spans="17:90" x14ac:dyDescent="0.25">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row>
    <row r="138" spans="17:90" x14ac:dyDescent="0.25">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row>
    <row r="139" spans="17:90" x14ac:dyDescent="0.25">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row>
    <row r="140" spans="17:90" x14ac:dyDescent="0.25">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row>
    <row r="141" spans="17:90" x14ac:dyDescent="0.25">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row>
    <row r="142" spans="17:90" x14ac:dyDescent="0.25">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row>
    <row r="143" spans="17:90" x14ac:dyDescent="0.25">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row>
    <row r="144" spans="17:90" x14ac:dyDescent="0.25">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row>
    <row r="145" spans="17:90" x14ac:dyDescent="0.25">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row>
    <row r="146" spans="17:90" x14ac:dyDescent="0.25">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row>
    <row r="147" spans="17:90" x14ac:dyDescent="0.25">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row>
    <row r="148" spans="17:90" x14ac:dyDescent="0.25">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row>
    <row r="149" spans="17:90" x14ac:dyDescent="0.25">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row>
    <row r="150" spans="17:90" x14ac:dyDescent="0.25">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row>
    <row r="151" spans="17:90" x14ac:dyDescent="0.25">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row>
    <row r="152" spans="17:90" x14ac:dyDescent="0.25">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row>
    <row r="153" spans="17:90" x14ac:dyDescent="0.25">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row>
    <row r="154" spans="17:90" x14ac:dyDescent="0.25">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row>
    <row r="155" spans="17:90" x14ac:dyDescent="0.25">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row>
    <row r="156" spans="17:90" x14ac:dyDescent="0.25">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row>
    <row r="157" spans="17:90" x14ac:dyDescent="0.25">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row>
    <row r="158" spans="17:90" x14ac:dyDescent="0.25">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row>
    <row r="159" spans="17:90" x14ac:dyDescent="0.25">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row>
    <row r="160" spans="17:90" x14ac:dyDescent="0.25">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row>
    <row r="161" spans="17:90" x14ac:dyDescent="0.25">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row>
    <row r="162" spans="17:90" x14ac:dyDescent="0.25">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row>
    <row r="163" spans="17:90" x14ac:dyDescent="0.25">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row>
    <row r="164" spans="17:90" x14ac:dyDescent="0.25">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row>
    <row r="165" spans="17:90" x14ac:dyDescent="0.25">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row>
    <row r="166" spans="17:90" x14ac:dyDescent="0.25">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row>
    <row r="167" spans="17:90" x14ac:dyDescent="0.25">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row>
    <row r="168" spans="17:90" x14ac:dyDescent="0.25">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row>
    <row r="169" spans="17:90" x14ac:dyDescent="0.25">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row>
    <row r="170" spans="17:90" x14ac:dyDescent="0.25">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row>
    <row r="171" spans="17:90" x14ac:dyDescent="0.25">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row>
    <row r="172" spans="17:90" x14ac:dyDescent="0.25">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row>
    <row r="173" spans="17:90" x14ac:dyDescent="0.25">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row>
    <row r="174" spans="17:90" x14ac:dyDescent="0.25">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row>
    <row r="175" spans="17:90" x14ac:dyDescent="0.25">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row>
    <row r="176" spans="17:90" x14ac:dyDescent="0.25">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row>
    <row r="177" spans="17:90" x14ac:dyDescent="0.25">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row>
    <row r="178" spans="17:90" x14ac:dyDescent="0.25">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row>
    <row r="179" spans="17:90" x14ac:dyDescent="0.25">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row>
    <row r="180" spans="17:90" x14ac:dyDescent="0.25">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row>
    <row r="181" spans="17:90" x14ac:dyDescent="0.25">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row>
    <row r="182" spans="17:90" x14ac:dyDescent="0.25">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row>
    <row r="183" spans="17:90" x14ac:dyDescent="0.25">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row>
    <row r="184" spans="17:90" x14ac:dyDescent="0.25">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row>
    <row r="185" spans="17:90" x14ac:dyDescent="0.25">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row>
    <row r="186" spans="17:90" x14ac:dyDescent="0.25">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row>
    <row r="187" spans="17:90" x14ac:dyDescent="0.25">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row>
    <row r="188" spans="17:90" x14ac:dyDescent="0.25">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row>
    <row r="189" spans="17:90" x14ac:dyDescent="0.25">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row>
    <row r="190" spans="17:90" x14ac:dyDescent="0.25">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row>
    <row r="191" spans="17:90" x14ac:dyDescent="0.25">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row>
    <row r="192" spans="17:90" x14ac:dyDescent="0.25">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row>
    <row r="193" spans="17:90" x14ac:dyDescent="0.25">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row>
    <row r="194" spans="17:90" x14ac:dyDescent="0.25">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row>
    <row r="195" spans="17:90" x14ac:dyDescent="0.25">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row>
    <row r="196" spans="17:90" x14ac:dyDescent="0.25">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row>
    <row r="197" spans="17:90" x14ac:dyDescent="0.25">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row>
    <row r="198" spans="17:90" x14ac:dyDescent="0.25">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row>
    <row r="199" spans="17:90" x14ac:dyDescent="0.25">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row>
    <row r="200" spans="17:90" x14ac:dyDescent="0.25">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row>
    <row r="201" spans="17:90" x14ac:dyDescent="0.25">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row>
    <row r="202" spans="17:90" x14ac:dyDescent="0.25">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row>
    <row r="203" spans="17:90" x14ac:dyDescent="0.25">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row>
    <row r="204" spans="17:90" x14ac:dyDescent="0.25">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row>
    <row r="205" spans="17:90" x14ac:dyDescent="0.25">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row>
    <row r="206" spans="17:90" x14ac:dyDescent="0.25">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row>
    <row r="207" spans="17:90" x14ac:dyDescent="0.25">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row>
    <row r="208" spans="17:90" x14ac:dyDescent="0.25">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row>
    <row r="209" spans="17:90" x14ac:dyDescent="0.25">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row>
    <row r="210" spans="17:90" x14ac:dyDescent="0.25">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row>
    <row r="211" spans="17:90" x14ac:dyDescent="0.25">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row>
    <row r="212" spans="17:90" x14ac:dyDescent="0.25">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row>
    <row r="213" spans="17:90" x14ac:dyDescent="0.25">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row>
    <row r="214" spans="17:90" x14ac:dyDescent="0.25">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row>
    <row r="215" spans="17:90" x14ac:dyDescent="0.25">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row>
    <row r="216" spans="17:90" x14ac:dyDescent="0.25">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row>
    <row r="217" spans="17:90" x14ac:dyDescent="0.25">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row>
    <row r="218" spans="17:90" x14ac:dyDescent="0.25">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row>
    <row r="219" spans="17:90" x14ac:dyDescent="0.25">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row>
    <row r="220" spans="17:90" x14ac:dyDescent="0.25">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row>
    <row r="221" spans="17:90" x14ac:dyDescent="0.25">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row>
    <row r="222" spans="17:90" x14ac:dyDescent="0.25">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row>
    <row r="223" spans="17:90" x14ac:dyDescent="0.25">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row>
    <row r="224" spans="17:90" x14ac:dyDescent="0.25">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row>
    <row r="225" spans="17:90" x14ac:dyDescent="0.25">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row>
    <row r="226" spans="17:90" x14ac:dyDescent="0.25">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row>
    <row r="227" spans="17:90" x14ac:dyDescent="0.25">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row>
    <row r="228" spans="17:90" x14ac:dyDescent="0.25">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row>
    <row r="229" spans="17:90" x14ac:dyDescent="0.25">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row>
    <row r="230" spans="17:90" x14ac:dyDescent="0.25">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row>
    <row r="231" spans="17:90" x14ac:dyDescent="0.25">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row>
    <row r="232" spans="17:90" x14ac:dyDescent="0.25">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row>
    <row r="233" spans="17:90" x14ac:dyDescent="0.25">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row>
    <row r="234" spans="17:90" x14ac:dyDescent="0.25">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row>
    <row r="235" spans="17:90" x14ac:dyDescent="0.25">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row>
    <row r="236" spans="17:90" x14ac:dyDescent="0.25">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row>
    <row r="237" spans="17:90" x14ac:dyDescent="0.25">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row>
    <row r="238" spans="17:90" x14ac:dyDescent="0.25">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row>
    <row r="239" spans="17:90" x14ac:dyDescent="0.25">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row>
    <row r="240" spans="17:90" x14ac:dyDescent="0.25">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row>
    <row r="241" spans="17:90" x14ac:dyDescent="0.25">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row>
    <row r="242" spans="17:90" x14ac:dyDescent="0.25">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row>
    <row r="243" spans="17:90" x14ac:dyDescent="0.25">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row>
    <row r="244" spans="17:90" x14ac:dyDescent="0.25">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row>
    <row r="245" spans="17:90" x14ac:dyDescent="0.25">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row>
    <row r="246" spans="17:90" x14ac:dyDescent="0.25">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row>
    <row r="247" spans="17:90" x14ac:dyDescent="0.25">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row>
    <row r="248" spans="17:90" x14ac:dyDescent="0.25">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row>
    <row r="249" spans="17:90" x14ac:dyDescent="0.25">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row>
    <row r="250" spans="17:90" x14ac:dyDescent="0.25">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row>
    <row r="251" spans="17:90" x14ac:dyDescent="0.25">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row>
    <row r="252" spans="17:90" x14ac:dyDescent="0.25">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row>
    <row r="253" spans="17:90" x14ac:dyDescent="0.25">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row>
    <row r="254" spans="17:90" x14ac:dyDescent="0.25">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row>
    <row r="255" spans="17:90" x14ac:dyDescent="0.25">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row>
    <row r="256" spans="17:90" x14ac:dyDescent="0.25">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row>
    <row r="257" spans="17:90" x14ac:dyDescent="0.25">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row>
    <row r="258" spans="17:90" x14ac:dyDescent="0.25">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row>
    <row r="259" spans="17:90" x14ac:dyDescent="0.25">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row>
    <row r="260" spans="17:90" x14ac:dyDescent="0.25">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row>
    <row r="261" spans="17:90" x14ac:dyDescent="0.25">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row>
    <row r="262" spans="17:90" x14ac:dyDescent="0.25">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row>
    <row r="263" spans="17:90" x14ac:dyDescent="0.25">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row>
    <row r="264" spans="17:90" x14ac:dyDescent="0.25">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row>
    <row r="265" spans="17:90" x14ac:dyDescent="0.25">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row>
    <row r="266" spans="17:90" x14ac:dyDescent="0.25">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row>
    <row r="267" spans="17:90" x14ac:dyDescent="0.25">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row>
    <row r="268" spans="17:90" x14ac:dyDescent="0.25">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row>
    <row r="269" spans="17:90" x14ac:dyDescent="0.25">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row>
    <row r="270" spans="17:90" x14ac:dyDescent="0.25">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row>
    <row r="271" spans="17:90" x14ac:dyDescent="0.25">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row>
    <row r="272" spans="17:90" x14ac:dyDescent="0.25">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row>
    <row r="273" spans="17:90" x14ac:dyDescent="0.25">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row>
    <row r="274" spans="17:90" x14ac:dyDescent="0.25">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row>
    <row r="275" spans="17:90" x14ac:dyDescent="0.25">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row>
  </sheetData>
  <sheetProtection selectLockedCells="1" selectUnlockedCells="1"/>
  <mergeCells count="181">
    <mergeCell ref="N1:P2"/>
    <mergeCell ref="F97:F99"/>
    <mergeCell ref="A7:P7"/>
    <mergeCell ref="A46:P46"/>
    <mergeCell ref="A8:A9"/>
    <mergeCell ref="C8:C9"/>
    <mergeCell ref="D8:D9"/>
    <mergeCell ref="E8:E9"/>
    <mergeCell ref="B10:F10"/>
    <mergeCell ref="H10:J10"/>
    <mergeCell ref="K10:M10"/>
    <mergeCell ref="N10:P10"/>
    <mergeCell ref="H8:J8"/>
    <mergeCell ref="K8:M8"/>
    <mergeCell ref="N8:P8"/>
    <mergeCell ref="G8:G9"/>
    <mergeCell ref="F8:F9"/>
    <mergeCell ref="A55:A58"/>
    <mergeCell ref="B52:B54"/>
    <mergeCell ref="C53:C54"/>
    <mergeCell ref="H23:J23"/>
    <mergeCell ref="F23:F24"/>
    <mergeCell ref="B25:F25"/>
    <mergeCell ref="D34:D36"/>
    <mergeCell ref="G42:G43"/>
    <mergeCell ref="B26:B29"/>
    <mergeCell ref="C26:C27"/>
    <mergeCell ref="C28:C29"/>
    <mergeCell ref="D11:D13"/>
    <mergeCell ref="D14:D15"/>
    <mergeCell ref="D26:D27"/>
    <mergeCell ref="D28:D29"/>
    <mergeCell ref="D32:D33"/>
    <mergeCell ref="A22:P22"/>
    <mergeCell ref="C30:C33"/>
    <mergeCell ref="D30:D31"/>
    <mergeCell ref="A42:A43"/>
    <mergeCell ref="B42:B43"/>
    <mergeCell ref="C42:C43"/>
    <mergeCell ref="D42:D43"/>
    <mergeCell ref="E42:E43"/>
    <mergeCell ref="A30:A38"/>
    <mergeCell ref="B30:B38"/>
    <mergeCell ref="C34:C38"/>
    <mergeCell ref="D37:D38"/>
    <mergeCell ref="N25:P25"/>
    <mergeCell ref="D84:F84"/>
    <mergeCell ref="A84:C84"/>
    <mergeCell ref="A81:P81"/>
    <mergeCell ref="A75:C79"/>
    <mergeCell ref="D75:D79"/>
    <mergeCell ref="N82:P82"/>
    <mergeCell ref="E82:F83"/>
    <mergeCell ref="A82:C83"/>
    <mergeCell ref="D82:D83"/>
    <mergeCell ref="H82:J82"/>
    <mergeCell ref="G82:G83"/>
    <mergeCell ref="H84:J84"/>
    <mergeCell ref="K84:M84"/>
    <mergeCell ref="N84:P84"/>
    <mergeCell ref="K82:M82"/>
    <mergeCell ref="K61:M61"/>
    <mergeCell ref="A64:C64"/>
    <mergeCell ref="E64:F64"/>
    <mergeCell ref="E65:F65"/>
    <mergeCell ref="E74:F74"/>
    <mergeCell ref="H70:J70"/>
    <mergeCell ref="A47:P47"/>
    <mergeCell ref="A41:P41"/>
    <mergeCell ref="D96:E96"/>
    <mergeCell ref="A85:C87"/>
    <mergeCell ref="D85:D87"/>
    <mergeCell ref="A88:C88"/>
    <mergeCell ref="A90:P90"/>
    <mergeCell ref="A91:C92"/>
    <mergeCell ref="H93:J93"/>
    <mergeCell ref="K93:M93"/>
    <mergeCell ref="N93:P93"/>
    <mergeCell ref="H91:J91"/>
    <mergeCell ref="K91:M91"/>
    <mergeCell ref="N91:P91"/>
    <mergeCell ref="D95:E95"/>
    <mergeCell ref="A93:C93"/>
    <mergeCell ref="D91:F92"/>
    <mergeCell ref="D93:F93"/>
    <mergeCell ref="E88:F88"/>
    <mergeCell ref="D97:E99"/>
    <mergeCell ref="A96:C99"/>
    <mergeCell ref="G91:G92"/>
    <mergeCell ref="A4:O4"/>
    <mergeCell ref="G61:G62"/>
    <mergeCell ref="G68:G69"/>
    <mergeCell ref="C23:C24"/>
    <mergeCell ref="D23:D24"/>
    <mergeCell ref="E23:E24"/>
    <mergeCell ref="A23:A24"/>
    <mergeCell ref="A94:C95"/>
    <mergeCell ref="D94:E94"/>
    <mergeCell ref="K23:M23"/>
    <mergeCell ref="N23:P23"/>
    <mergeCell ref="G23:G24"/>
    <mergeCell ref="N42:P42"/>
    <mergeCell ref="B23:B24"/>
    <mergeCell ref="A26:A29"/>
    <mergeCell ref="H25:J25"/>
    <mergeCell ref="K25:M25"/>
    <mergeCell ref="A61:C62"/>
    <mergeCell ref="D61:D62"/>
    <mergeCell ref="A63:C63"/>
    <mergeCell ref="A65:C65"/>
    <mergeCell ref="O3:P3"/>
    <mergeCell ref="A21:P21"/>
    <mergeCell ref="A6:P6"/>
    <mergeCell ref="A14:A20"/>
    <mergeCell ref="B14:B20"/>
    <mergeCell ref="C14:C17"/>
    <mergeCell ref="D16:D17"/>
    <mergeCell ref="C18:C20"/>
    <mergeCell ref="D18:D19"/>
    <mergeCell ref="A11:A13"/>
    <mergeCell ref="B11:B13"/>
    <mergeCell ref="C11:C13"/>
    <mergeCell ref="B8:B9"/>
    <mergeCell ref="F42:F43"/>
    <mergeCell ref="H44:J44"/>
    <mergeCell ref="K44:M44"/>
    <mergeCell ref="B44:F44"/>
    <mergeCell ref="A48:P48"/>
    <mergeCell ref="B55:B58"/>
    <mergeCell ref="D53:D54"/>
    <mergeCell ref="G49:G50"/>
    <mergeCell ref="H49:J49"/>
    <mergeCell ref="K49:M49"/>
    <mergeCell ref="N49:P49"/>
    <mergeCell ref="H51:J51"/>
    <mergeCell ref="K51:M51"/>
    <mergeCell ref="N51:P51"/>
    <mergeCell ref="C49:C50"/>
    <mergeCell ref="D49:D50"/>
    <mergeCell ref="E49:E50"/>
    <mergeCell ref="D55:D56"/>
    <mergeCell ref="C55:C57"/>
    <mergeCell ref="N44:P44"/>
    <mergeCell ref="H42:J42"/>
    <mergeCell ref="K42:M42"/>
    <mergeCell ref="A52:A54"/>
    <mergeCell ref="B51:F51"/>
    <mergeCell ref="E85:F85"/>
    <mergeCell ref="E86:F86"/>
    <mergeCell ref="E87:F87"/>
    <mergeCell ref="E75:F75"/>
    <mergeCell ref="E76:F76"/>
    <mergeCell ref="A67:P67"/>
    <mergeCell ref="D70:F70"/>
    <mergeCell ref="H68:J68"/>
    <mergeCell ref="K68:M68"/>
    <mergeCell ref="N68:P68"/>
    <mergeCell ref="E77:F77"/>
    <mergeCell ref="E78:F78"/>
    <mergeCell ref="E79:F79"/>
    <mergeCell ref="A71:C74"/>
    <mergeCell ref="A70:C70"/>
    <mergeCell ref="D68:D69"/>
    <mergeCell ref="A68:C69"/>
    <mergeCell ref="D71:D74"/>
    <mergeCell ref="K70:M70"/>
    <mergeCell ref="N70:P70"/>
    <mergeCell ref="E68:F69"/>
    <mergeCell ref="E72:F72"/>
    <mergeCell ref="E73:F73"/>
    <mergeCell ref="H63:J63"/>
    <mergeCell ref="K63:M63"/>
    <mergeCell ref="N63:P63"/>
    <mergeCell ref="A49:A50"/>
    <mergeCell ref="B49:B50"/>
    <mergeCell ref="E71:F71"/>
    <mergeCell ref="N61:P61"/>
    <mergeCell ref="H61:J61"/>
    <mergeCell ref="E61:F62"/>
    <mergeCell ref="D63:F63"/>
    <mergeCell ref="A60:P60"/>
  </mergeCells>
  <pageMargins left="0.31496062992125984" right="0.31496062992125984" top="0.74803149606299213" bottom="0.35433070866141736" header="0.31496062992125984" footer="0.31496062992125984"/>
  <pageSetup paperSize="9" scale="44" fitToHeight="3"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view="pageBreakPreview" zoomScale="60" zoomScaleNormal="60" workbookViewId="0">
      <selection activeCell="B4" sqref="B4:O4"/>
    </sheetView>
  </sheetViews>
  <sheetFormatPr defaultColWidth="9.140625" defaultRowHeight="15" x14ac:dyDescent="0.25"/>
  <cols>
    <col min="1" max="1" width="21.42578125" style="3" customWidth="1"/>
    <col min="2" max="2" width="6.7109375" style="3" customWidth="1"/>
    <col min="3" max="3" width="33.42578125" style="3" customWidth="1"/>
    <col min="4" max="4" width="14.42578125" style="3" customWidth="1"/>
    <col min="5" max="5" width="16" style="9" customWidth="1"/>
    <col min="6" max="7" width="14.42578125" style="3" customWidth="1"/>
    <col min="8" max="8" width="16.42578125" style="3" customWidth="1"/>
    <col min="9" max="9" width="15.7109375" style="3" customWidth="1"/>
    <col min="10" max="11" width="14.42578125" style="3" customWidth="1"/>
    <col min="12" max="12" width="16.28515625" style="3" customWidth="1"/>
    <col min="13" max="13" width="16" style="3" customWidth="1"/>
    <col min="14" max="15" width="14.42578125" style="3" customWidth="1"/>
    <col min="16" max="21" width="12.85546875" style="3" customWidth="1"/>
    <col min="22" max="16384" width="9.140625" style="3"/>
  </cols>
  <sheetData>
    <row r="1" spans="1:15" ht="45.75" customHeight="1" x14ac:dyDescent="0.25">
      <c r="M1" s="609" t="s">
        <v>136</v>
      </c>
      <c r="N1" s="610"/>
      <c r="O1" s="610"/>
    </row>
    <row r="2" spans="1:15" ht="15" customHeight="1" x14ac:dyDescent="0.25">
      <c r="M2" s="11"/>
      <c r="N2" s="612" t="s">
        <v>100</v>
      </c>
      <c r="O2" s="612"/>
    </row>
    <row r="3" spans="1:15" ht="15" customHeight="1" x14ac:dyDescent="0.25">
      <c r="M3" s="11"/>
      <c r="N3" s="331"/>
      <c r="O3" s="331"/>
    </row>
    <row r="4" spans="1:15" ht="25.5" customHeight="1" x14ac:dyDescent="0.25">
      <c r="B4" s="613" t="s">
        <v>143</v>
      </c>
      <c r="C4" s="613"/>
      <c r="D4" s="613"/>
      <c r="E4" s="613"/>
      <c r="F4" s="613"/>
      <c r="G4" s="613"/>
      <c r="H4" s="613"/>
      <c r="I4" s="613"/>
      <c r="J4" s="613"/>
      <c r="K4" s="613"/>
      <c r="L4" s="613"/>
      <c r="M4" s="613"/>
      <c r="N4" s="613"/>
      <c r="O4" s="613"/>
    </row>
    <row r="5" spans="1:15" ht="18" customHeight="1" x14ac:dyDescent="0.25">
      <c r="B5" s="611" t="s">
        <v>1789</v>
      </c>
      <c r="C5" s="611"/>
      <c r="D5" s="611"/>
      <c r="E5" s="611"/>
      <c r="F5" s="611"/>
      <c r="G5" s="611"/>
      <c r="H5" s="611"/>
      <c r="I5" s="611"/>
      <c r="J5" s="611"/>
      <c r="K5" s="611"/>
      <c r="L5" s="611"/>
      <c r="M5" s="611"/>
      <c r="N5" s="611"/>
      <c r="O5" s="611"/>
    </row>
    <row r="6" spans="1:15" ht="15.75" thickBot="1" x14ac:dyDescent="0.3">
      <c r="A6" s="22"/>
      <c r="B6" s="22"/>
      <c r="C6" s="22"/>
      <c r="D6" s="22"/>
      <c r="E6" s="539"/>
      <c r="F6" s="22"/>
      <c r="G6" s="22"/>
      <c r="H6" s="22"/>
      <c r="I6" s="22"/>
      <c r="J6" s="22"/>
      <c r="K6" s="22"/>
      <c r="L6" s="22"/>
      <c r="M6" s="22"/>
      <c r="N6" s="22"/>
      <c r="O6" s="788" t="s">
        <v>99</v>
      </c>
    </row>
    <row r="7" spans="1:15" ht="21.75" customHeight="1" x14ac:dyDescent="0.25">
      <c r="A7" s="789" t="s">
        <v>104</v>
      </c>
      <c r="B7" s="790" t="s">
        <v>0</v>
      </c>
      <c r="C7" s="790" t="s">
        <v>37</v>
      </c>
      <c r="D7" s="790" t="s">
        <v>38</v>
      </c>
      <c r="E7" s="790"/>
      <c r="F7" s="790"/>
      <c r="G7" s="790"/>
      <c r="H7" s="790"/>
      <c r="I7" s="790"/>
      <c r="J7" s="790"/>
      <c r="K7" s="790"/>
      <c r="L7" s="790"/>
      <c r="M7" s="790"/>
      <c r="N7" s="790"/>
      <c r="O7" s="791"/>
    </row>
    <row r="8" spans="1:15" ht="18" customHeight="1" x14ac:dyDescent="0.25">
      <c r="A8" s="624"/>
      <c r="B8" s="570"/>
      <c r="C8" s="570"/>
      <c r="D8" s="570">
        <v>2015</v>
      </c>
      <c r="E8" s="570"/>
      <c r="F8" s="570"/>
      <c r="G8" s="570"/>
      <c r="H8" s="570">
        <v>2016</v>
      </c>
      <c r="I8" s="570"/>
      <c r="J8" s="570"/>
      <c r="K8" s="570"/>
      <c r="L8" s="570">
        <v>2017</v>
      </c>
      <c r="M8" s="570"/>
      <c r="N8" s="570"/>
      <c r="O8" s="625"/>
    </row>
    <row r="9" spans="1:15" ht="93.75" customHeight="1" thickBot="1" x14ac:dyDescent="0.3">
      <c r="A9" s="792"/>
      <c r="B9" s="793"/>
      <c r="C9" s="793"/>
      <c r="D9" s="794" t="s">
        <v>39</v>
      </c>
      <c r="E9" s="794" t="s">
        <v>43</v>
      </c>
      <c r="F9" s="794" t="s">
        <v>40</v>
      </c>
      <c r="G9" s="794" t="s">
        <v>41</v>
      </c>
      <c r="H9" s="794" t="s">
        <v>39</v>
      </c>
      <c r="I9" s="794" t="s">
        <v>43</v>
      </c>
      <c r="J9" s="794" t="s">
        <v>40</v>
      </c>
      <c r="K9" s="794" t="s">
        <v>41</v>
      </c>
      <c r="L9" s="794" t="s">
        <v>39</v>
      </c>
      <c r="M9" s="794" t="s">
        <v>43</v>
      </c>
      <c r="N9" s="794" t="s">
        <v>40</v>
      </c>
      <c r="O9" s="795" t="s">
        <v>41</v>
      </c>
    </row>
    <row r="10" spans="1:15" ht="15.75" thickBot="1" x14ac:dyDescent="0.3">
      <c r="A10" s="796">
        <v>1</v>
      </c>
      <c r="B10" s="556">
        <v>2</v>
      </c>
      <c r="C10" s="556">
        <v>3</v>
      </c>
      <c r="D10" s="556">
        <v>4</v>
      </c>
      <c r="E10" s="556">
        <v>5</v>
      </c>
      <c r="F10" s="556">
        <v>6</v>
      </c>
      <c r="G10" s="556">
        <v>7</v>
      </c>
      <c r="H10" s="556">
        <v>8</v>
      </c>
      <c r="I10" s="556">
        <v>9</v>
      </c>
      <c r="J10" s="556">
        <v>10</v>
      </c>
      <c r="K10" s="556">
        <v>11</v>
      </c>
      <c r="L10" s="556">
        <v>12</v>
      </c>
      <c r="M10" s="556">
        <v>13</v>
      </c>
      <c r="N10" s="556">
        <v>14</v>
      </c>
      <c r="O10" s="797">
        <v>15</v>
      </c>
    </row>
    <row r="11" spans="1:15" ht="45" x14ac:dyDescent="0.25">
      <c r="A11" s="789" t="s">
        <v>105</v>
      </c>
      <c r="B11" s="798" t="s">
        <v>2</v>
      </c>
      <c r="C11" s="799" t="s">
        <v>106</v>
      </c>
      <c r="D11" s="800">
        <f>'Приложение 3'!F10*1000</f>
        <v>34001331.575057454</v>
      </c>
      <c r="E11" s="239">
        <v>4320</v>
      </c>
      <c r="F11" s="239">
        <v>125590.19500000002</v>
      </c>
      <c r="G11" s="239">
        <f>D11/E11</f>
        <v>7870.6786053373735</v>
      </c>
      <c r="H11" s="239">
        <f>'Приложение 3'!E10*1000</f>
        <v>27314736.679905597</v>
      </c>
      <c r="I11" s="239">
        <v>4021</v>
      </c>
      <c r="J11" s="239">
        <v>72313.895000000004</v>
      </c>
      <c r="K11" s="239">
        <f>H11/I11</f>
        <v>6793.0208107201188</v>
      </c>
      <c r="L11" s="239">
        <f>'Приложение 3'!D10*1000</f>
        <v>40569370.872585982</v>
      </c>
      <c r="M11" s="239">
        <v>3776</v>
      </c>
      <c r="N11" s="239">
        <v>51741.617000000006</v>
      </c>
      <c r="O11" s="801">
        <f>L11/M11</f>
        <v>10744.00711668061</v>
      </c>
    </row>
    <row r="12" spans="1:15" ht="75.75" thickBot="1" x14ac:dyDescent="0.3">
      <c r="A12" s="792"/>
      <c r="B12" s="794" t="s">
        <v>42</v>
      </c>
      <c r="C12" s="802" t="s">
        <v>108</v>
      </c>
      <c r="D12" s="803">
        <f>'Приложение 3'!I10*1000</f>
        <v>47949396.044942535</v>
      </c>
      <c r="E12" s="240">
        <f t="shared" ref="E12" si="0">E11</f>
        <v>4320</v>
      </c>
      <c r="F12" s="240">
        <f t="shared" ref="F12" si="1">F11</f>
        <v>125590.19500000002</v>
      </c>
      <c r="G12" s="240">
        <f t="shared" ref="G12" si="2">D12/E12</f>
        <v>11099.397232625586</v>
      </c>
      <c r="H12" s="240">
        <f>'Приложение 3'!H10*1000</f>
        <v>40972116.740094408</v>
      </c>
      <c r="I12" s="240">
        <f t="shared" ref="I12" si="3">I11</f>
        <v>4021</v>
      </c>
      <c r="J12" s="240">
        <f t="shared" ref="J12" si="4">J11</f>
        <v>72313.895000000004</v>
      </c>
      <c r="K12" s="240">
        <f t="shared" ref="K12" si="5">H12/I12</f>
        <v>10189.53413083671</v>
      </c>
      <c r="L12" s="240">
        <f>'Приложение 3'!G10*1000</f>
        <v>60854063.597414017</v>
      </c>
      <c r="M12" s="240">
        <f t="shared" ref="M12" si="6">M11</f>
        <v>3776</v>
      </c>
      <c r="N12" s="240">
        <f t="shared" ref="N12" si="7">N11</f>
        <v>51741.617000000006</v>
      </c>
      <c r="O12" s="804">
        <f t="shared" ref="O12" si="8">L12/M12</f>
        <v>16116.012605247357</v>
      </c>
    </row>
    <row r="13" spans="1:15" ht="30" x14ac:dyDescent="0.25">
      <c r="A13" s="789" t="s">
        <v>1785</v>
      </c>
      <c r="B13" s="798" t="s">
        <v>2</v>
      </c>
      <c r="C13" s="799" t="s">
        <v>107</v>
      </c>
      <c r="D13" s="798">
        <f>'Приложение 3'!L10*1000</f>
        <v>0</v>
      </c>
      <c r="E13" s="209"/>
      <c r="F13" s="209"/>
      <c r="G13" s="805">
        <v>0</v>
      </c>
      <c r="H13" s="209">
        <f>'Приложение 3'!K10*1000</f>
        <v>0</v>
      </c>
      <c r="I13" s="209"/>
      <c r="J13" s="209"/>
      <c r="K13" s="805">
        <v>0</v>
      </c>
      <c r="L13" s="209">
        <f>'Приложение 3'!J10*1000</f>
        <v>0</v>
      </c>
      <c r="M13" s="209"/>
      <c r="N13" s="209"/>
      <c r="O13" s="806">
        <v>0</v>
      </c>
    </row>
    <row r="14" spans="1:15" ht="75.75" thickBot="1" x14ac:dyDescent="0.3">
      <c r="A14" s="792"/>
      <c r="B14" s="794" t="s">
        <v>42</v>
      </c>
      <c r="C14" s="802" t="s">
        <v>108</v>
      </c>
      <c r="D14" s="794">
        <f>'Приложение 3'!O10*1000</f>
        <v>0</v>
      </c>
      <c r="E14" s="210"/>
      <c r="F14" s="210"/>
      <c r="G14" s="807">
        <v>0</v>
      </c>
      <c r="H14" s="210">
        <f>'Приложение 3'!N10*1000</f>
        <v>0</v>
      </c>
      <c r="I14" s="210"/>
      <c r="J14" s="210"/>
      <c r="K14" s="807">
        <v>0</v>
      </c>
      <c r="L14" s="210">
        <f>'Приложение 3'!M10*1000</f>
        <v>0</v>
      </c>
      <c r="M14" s="210"/>
      <c r="N14" s="210"/>
      <c r="O14" s="808">
        <v>0</v>
      </c>
    </row>
    <row r="16" spans="1:15" ht="28.5" customHeight="1" x14ac:dyDescent="0.25">
      <c r="A16" s="616" t="s">
        <v>1786</v>
      </c>
      <c r="B16" s="617"/>
      <c r="C16" s="617"/>
      <c r="D16" s="617"/>
      <c r="E16" s="617"/>
      <c r="F16" s="617"/>
      <c r="G16" s="617"/>
      <c r="H16" s="617"/>
      <c r="I16" s="617"/>
      <c r="J16" s="617"/>
      <c r="K16" s="617"/>
      <c r="L16" s="617"/>
      <c r="M16" s="617"/>
      <c r="N16" s="617"/>
      <c r="O16" s="617"/>
    </row>
    <row r="18" spans="2:11" ht="18.75" customHeight="1" x14ac:dyDescent="0.25">
      <c r="B18" s="615"/>
      <c r="C18" s="615"/>
      <c r="D18" s="615"/>
      <c r="E18" s="615"/>
      <c r="I18" s="28"/>
      <c r="J18"/>
      <c r="K18"/>
    </row>
    <row r="19" spans="2:11" ht="18.75" x14ac:dyDescent="0.3">
      <c r="B19" s="45"/>
      <c r="C19" s="46"/>
      <c r="D19" s="46"/>
      <c r="E19" s="47"/>
    </row>
    <row r="20" spans="2:11" ht="18.75" x14ac:dyDescent="0.3">
      <c r="B20" s="45"/>
      <c r="C20" s="46"/>
      <c r="D20" s="46"/>
      <c r="E20" s="47"/>
    </row>
    <row r="21" spans="2:11" x14ac:dyDescent="0.25">
      <c r="B21" s="540"/>
      <c r="C21" s="541"/>
      <c r="D21" s="43"/>
      <c r="E21" s="44"/>
    </row>
  </sheetData>
  <mergeCells count="15">
    <mergeCell ref="B18:E18"/>
    <mergeCell ref="A11:A12"/>
    <mergeCell ref="A13:A14"/>
    <mergeCell ref="A7:A9"/>
    <mergeCell ref="B7:B9"/>
    <mergeCell ref="C7:C9"/>
    <mergeCell ref="A16:O16"/>
    <mergeCell ref="M1:O1"/>
    <mergeCell ref="B5:O5"/>
    <mergeCell ref="N2:O2"/>
    <mergeCell ref="B4:O4"/>
    <mergeCell ref="L8:O8"/>
    <mergeCell ref="D7:O7"/>
    <mergeCell ref="D8:G8"/>
    <mergeCell ref="H8:K8"/>
  </mergeCells>
  <pageMargins left="0.70866141732283472" right="0.70866141732283472" top="0.74803149606299213" bottom="0.74803149606299213" header="0.31496062992125984" footer="0.31496062992125984"/>
  <pageSetup paperSize="9" scale="53"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view="pageBreakPreview" zoomScale="60" zoomScaleNormal="75" workbookViewId="0">
      <selection activeCell="B3" sqref="B3:O3"/>
    </sheetView>
  </sheetViews>
  <sheetFormatPr defaultColWidth="9.140625" defaultRowHeight="15" x14ac:dyDescent="0.25"/>
  <cols>
    <col min="1" max="1" width="10.140625" style="3" customWidth="1"/>
    <col min="2" max="2" width="10" style="3" customWidth="1"/>
    <col min="3" max="3" width="33.42578125" style="3" customWidth="1"/>
    <col min="4" max="4" width="14.42578125" style="3" customWidth="1"/>
    <col min="5" max="5" width="14.42578125" style="9" customWidth="1"/>
    <col min="6" max="13" width="14.42578125" style="3" customWidth="1"/>
    <col min="14" max="14" width="15.5703125" style="3" customWidth="1"/>
    <col min="15" max="15" width="14.42578125" style="3" customWidth="1"/>
    <col min="16" max="21" width="12.85546875" style="3" customWidth="1"/>
    <col min="22" max="16384" width="9.140625" style="3"/>
  </cols>
  <sheetData>
    <row r="1" spans="2:15" ht="55.5" customHeight="1" x14ac:dyDescent="0.25">
      <c r="M1" s="609" t="s">
        <v>135</v>
      </c>
      <c r="N1" s="610"/>
      <c r="O1" s="610"/>
    </row>
    <row r="2" spans="2:15" x14ac:dyDescent="0.25">
      <c r="N2" s="612" t="s">
        <v>100</v>
      </c>
      <c r="O2" s="612"/>
    </row>
    <row r="3" spans="2:15" ht="36" customHeight="1" x14ac:dyDescent="0.25">
      <c r="B3" s="613" t="s">
        <v>144</v>
      </c>
      <c r="C3" s="613"/>
      <c r="D3" s="613"/>
      <c r="E3" s="613"/>
      <c r="F3" s="613"/>
      <c r="G3" s="613"/>
      <c r="H3" s="613"/>
      <c r="I3" s="613"/>
      <c r="J3" s="613"/>
      <c r="K3" s="613"/>
      <c r="L3" s="613"/>
      <c r="M3" s="613"/>
      <c r="N3" s="613"/>
      <c r="O3" s="613"/>
    </row>
    <row r="4" spans="2:15" ht="15.75" customHeight="1" x14ac:dyDescent="0.25">
      <c r="B4" s="618" t="s">
        <v>1789</v>
      </c>
      <c r="C4" s="618"/>
      <c r="D4" s="618"/>
      <c r="E4" s="618"/>
      <c r="F4" s="618"/>
      <c r="G4" s="618"/>
      <c r="H4" s="618"/>
      <c r="I4" s="618"/>
      <c r="J4" s="618"/>
      <c r="K4" s="618"/>
      <c r="L4" s="618"/>
      <c r="M4" s="618"/>
      <c r="N4" s="618"/>
      <c r="O4" s="618"/>
    </row>
    <row r="5" spans="2:15" ht="17.25" customHeight="1" thickBot="1" x14ac:dyDescent="0.3">
      <c r="B5" s="22"/>
      <c r="C5" s="22"/>
      <c r="D5" s="22"/>
      <c r="E5" s="539"/>
      <c r="F5" s="22"/>
      <c r="G5" s="22"/>
      <c r="H5" s="22"/>
      <c r="I5" s="22"/>
      <c r="J5" s="809"/>
      <c r="K5" s="22"/>
      <c r="L5" s="22"/>
      <c r="M5" s="810"/>
      <c r="N5" s="811"/>
      <c r="O5" s="812" t="s">
        <v>44</v>
      </c>
    </row>
    <row r="6" spans="2:15" ht="82.5" customHeight="1" x14ac:dyDescent="0.25">
      <c r="B6" s="789" t="s">
        <v>0</v>
      </c>
      <c r="C6" s="791" t="s">
        <v>1</v>
      </c>
      <c r="D6" s="789" t="s">
        <v>103</v>
      </c>
      <c r="E6" s="790"/>
      <c r="F6" s="790"/>
      <c r="G6" s="790" t="s">
        <v>109</v>
      </c>
      <c r="H6" s="790"/>
      <c r="I6" s="791"/>
      <c r="J6" s="789" t="s">
        <v>103</v>
      </c>
      <c r="K6" s="790"/>
      <c r="L6" s="790"/>
      <c r="M6" s="790" t="s">
        <v>109</v>
      </c>
      <c r="N6" s="790"/>
      <c r="O6" s="791"/>
    </row>
    <row r="7" spans="2:15" ht="25.5" customHeight="1" x14ac:dyDescent="0.25">
      <c r="B7" s="624"/>
      <c r="C7" s="625"/>
      <c r="D7" s="563">
        <v>2017</v>
      </c>
      <c r="E7" s="555">
        <f>D7-1</f>
        <v>2016</v>
      </c>
      <c r="F7" s="555">
        <f>E7-1</f>
        <v>2015</v>
      </c>
      <c r="G7" s="555">
        <f>D7</f>
        <v>2017</v>
      </c>
      <c r="H7" s="555">
        <f t="shared" ref="H7:I7" si="0">E7</f>
        <v>2016</v>
      </c>
      <c r="I7" s="564">
        <f t="shared" si="0"/>
        <v>2015</v>
      </c>
      <c r="J7" s="563">
        <v>2017</v>
      </c>
      <c r="K7" s="555">
        <f>J7-1</f>
        <v>2016</v>
      </c>
      <c r="L7" s="555">
        <f>K7-1</f>
        <v>2015</v>
      </c>
      <c r="M7" s="555">
        <f>J7</f>
        <v>2017</v>
      </c>
      <c r="N7" s="555">
        <f t="shared" ref="N7:O7" si="1">K7</f>
        <v>2016</v>
      </c>
      <c r="O7" s="564">
        <f t="shared" si="1"/>
        <v>2015</v>
      </c>
    </row>
    <row r="8" spans="2:15" x14ac:dyDescent="0.25">
      <c r="B8" s="563">
        <v>1</v>
      </c>
      <c r="C8" s="564">
        <v>2</v>
      </c>
      <c r="D8" s="563">
        <v>3</v>
      </c>
      <c r="E8" s="555">
        <v>4</v>
      </c>
      <c r="F8" s="555">
        <v>5</v>
      </c>
      <c r="G8" s="555">
        <v>6</v>
      </c>
      <c r="H8" s="555">
        <v>7</v>
      </c>
      <c r="I8" s="564">
        <v>8</v>
      </c>
      <c r="J8" s="560">
        <v>9</v>
      </c>
      <c r="K8" s="561">
        <v>10</v>
      </c>
      <c r="L8" s="561">
        <v>11</v>
      </c>
      <c r="M8" s="561">
        <v>12</v>
      </c>
      <c r="N8" s="561">
        <v>13</v>
      </c>
      <c r="O8" s="562">
        <v>14</v>
      </c>
    </row>
    <row r="9" spans="2:15" ht="60.75" customHeight="1" x14ac:dyDescent="0.25">
      <c r="B9" s="619" t="s">
        <v>104</v>
      </c>
      <c r="C9" s="620"/>
      <c r="D9" s="624" t="s">
        <v>96</v>
      </c>
      <c r="E9" s="570"/>
      <c r="F9" s="570"/>
      <c r="G9" s="570"/>
      <c r="H9" s="570"/>
      <c r="I9" s="625"/>
      <c r="J9" s="621" t="s">
        <v>101</v>
      </c>
      <c r="K9" s="622"/>
      <c r="L9" s="622"/>
      <c r="M9" s="622"/>
      <c r="N9" s="622"/>
      <c r="O9" s="623"/>
    </row>
    <row r="10" spans="2:15" ht="45" x14ac:dyDescent="0.25">
      <c r="B10" s="17" t="s">
        <v>2</v>
      </c>
      <c r="C10" s="18" t="s">
        <v>3</v>
      </c>
      <c r="D10" s="221">
        <f>D11+D12+D13+D14+D15+D24</f>
        <v>40569.370872585983</v>
      </c>
      <c r="E10" s="222">
        <f t="shared" ref="E10:I10" si="2">E11+E12+E13+E14+E15+E24</f>
        <v>27314.736679905596</v>
      </c>
      <c r="F10" s="222">
        <f t="shared" si="2"/>
        <v>34001.331575057455</v>
      </c>
      <c r="G10" s="222">
        <f t="shared" si="2"/>
        <v>60854.063597414017</v>
      </c>
      <c r="H10" s="222">
        <f t="shared" si="2"/>
        <v>40972.11674009441</v>
      </c>
      <c r="I10" s="223">
        <f t="shared" si="2"/>
        <v>47949.396044942536</v>
      </c>
      <c r="J10" s="221">
        <f>J11+J12+J13+J14+J15+J24</f>
        <v>0</v>
      </c>
      <c r="K10" s="222">
        <f t="shared" ref="K10:O10" si="3">K11+K12+K13+K14+K15+K24</f>
        <v>0</v>
      </c>
      <c r="L10" s="222">
        <f t="shared" si="3"/>
        <v>0</v>
      </c>
      <c r="M10" s="222">
        <f t="shared" si="3"/>
        <v>0</v>
      </c>
      <c r="N10" s="222">
        <f t="shared" si="3"/>
        <v>0</v>
      </c>
      <c r="O10" s="223">
        <f t="shared" si="3"/>
        <v>0</v>
      </c>
    </row>
    <row r="11" spans="2:15" x14ac:dyDescent="0.25">
      <c r="B11" s="17" t="s">
        <v>4</v>
      </c>
      <c r="C11" s="18" t="s">
        <v>5</v>
      </c>
      <c r="D11" s="221">
        <v>736.1083471014573</v>
      </c>
      <c r="E11" s="222">
        <v>752.24027089118067</v>
      </c>
      <c r="F11" s="222">
        <v>840.6473495259537</v>
      </c>
      <c r="G11" s="222">
        <v>1104.1626528985425</v>
      </c>
      <c r="H11" s="222">
        <v>1128.3607291088197</v>
      </c>
      <c r="I11" s="223">
        <v>1185.4986504740461</v>
      </c>
      <c r="J11" s="221"/>
      <c r="K11" s="222"/>
      <c r="L11" s="222"/>
      <c r="M11" s="222"/>
      <c r="N11" s="222"/>
      <c r="O11" s="223"/>
    </row>
    <row r="12" spans="2:15" x14ac:dyDescent="0.25">
      <c r="B12" s="17" t="s">
        <v>6</v>
      </c>
      <c r="C12" s="18" t="s">
        <v>7</v>
      </c>
      <c r="D12" s="221">
        <v>746.1239463817119</v>
      </c>
      <c r="E12" s="222">
        <v>655.17188755126222</v>
      </c>
      <c r="F12" s="222">
        <v>656.29870387617268</v>
      </c>
      <c r="G12" s="222">
        <v>1119.186053618288</v>
      </c>
      <c r="H12" s="222">
        <v>982.75811244873785</v>
      </c>
      <c r="I12" s="223">
        <v>925.52629612382736</v>
      </c>
      <c r="J12" s="221"/>
      <c r="K12" s="222"/>
      <c r="L12" s="222"/>
      <c r="M12" s="222"/>
      <c r="N12" s="222"/>
      <c r="O12" s="223"/>
    </row>
    <row r="13" spans="2:15" x14ac:dyDescent="0.25">
      <c r="B13" s="17" t="s">
        <v>8</v>
      </c>
      <c r="C13" s="18" t="s">
        <v>9</v>
      </c>
      <c r="D13" s="221">
        <v>14107.268586217244</v>
      </c>
      <c r="E13" s="222">
        <v>13271.03212226062</v>
      </c>
      <c r="F13" s="222">
        <v>12496.2409859688</v>
      </c>
      <c r="G13" s="222">
        <v>21160.905413782752</v>
      </c>
      <c r="H13" s="222">
        <v>19906.553877739389</v>
      </c>
      <c r="I13" s="223">
        <v>17622.4630140312</v>
      </c>
      <c r="J13" s="221"/>
      <c r="K13" s="222"/>
      <c r="L13" s="222"/>
      <c r="M13" s="222"/>
      <c r="N13" s="222"/>
      <c r="O13" s="223"/>
    </row>
    <row r="14" spans="2:15" x14ac:dyDescent="0.25">
      <c r="B14" s="17" t="s">
        <v>10</v>
      </c>
      <c r="C14" s="18" t="s">
        <v>11</v>
      </c>
      <c r="D14" s="221">
        <v>4257.2816940613457</v>
      </c>
      <c r="E14" s="222">
        <v>4015.1289108737019</v>
      </c>
      <c r="F14" s="222">
        <v>3696.0670993248687</v>
      </c>
      <c r="G14" s="222">
        <v>6385.9233059386534</v>
      </c>
      <c r="H14" s="222">
        <v>6022.6950891262995</v>
      </c>
      <c r="I14" s="223">
        <v>5212.2719006751322</v>
      </c>
      <c r="J14" s="221"/>
      <c r="K14" s="222"/>
      <c r="L14" s="222"/>
      <c r="M14" s="222"/>
      <c r="N14" s="222"/>
      <c r="O14" s="223"/>
    </row>
    <row r="15" spans="2:15" ht="30" x14ac:dyDescent="0.25">
      <c r="B15" s="17" t="s">
        <v>12</v>
      </c>
      <c r="C15" s="18" t="s">
        <v>13</v>
      </c>
      <c r="D15" s="221">
        <f>D16+D17+D18</f>
        <v>8011.6184962655452</v>
      </c>
      <c r="E15" s="222">
        <f t="shared" ref="E15:I15" si="4">E16+E17+E18</f>
        <v>4677.8268451332469</v>
      </c>
      <c r="F15" s="222">
        <f t="shared" si="4"/>
        <v>3856.1436981455377</v>
      </c>
      <c r="G15" s="222">
        <f t="shared" si="4"/>
        <v>12017.42918373447</v>
      </c>
      <c r="H15" s="222">
        <f t="shared" si="4"/>
        <v>7016.742274866745</v>
      </c>
      <c r="I15" s="223">
        <f t="shared" si="4"/>
        <v>5438.0153018544625</v>
      </c>
      <c r="J15" s="221">
        <f>J16+J17+J18</f>
        <v>0</v>
      </c>
      <c r="K15" s="222">
        <f t="shared" ref="K15:O15" si="5">K16+K17+K18</f>
        <v>0</v>
      </c>
      <c r="L15" s="222">
        <f t="shared" si="5"/>
        <v>0</v>
      </c>
      <c r="M15" s="222">
        <f t="shared" si="5"/>
        <v>0</v>
      </c>
      <c r="N15" s="222">
        <f t="shared" si="5"/>
        <v>0</v>
      </c>
      <c r="O15" s="223">
        <f t="shared" si="5"/>
        <v>0</v>
      </c>
    </row>
    <row r="16" spans="2:15" ht="30" x14ac:dyDescent="0.25">
      <c r="B16" s="17" t="s">
        <v>14</v>
      </c>
      <c r="C16" s="19" t="s">
        <v>15</v>
      </c>
      <c r="D16" s="221">
        <v>836.2287399065616</v>
      </c>
      <c r="E16" s="222">
        <v>273.65635303169739</v>
      </c>
      <c r="F16" s="222">
        <v>244.98913980206072</v>
      </c>
      <c r="G16" s="222">
        <v>1254.3432600934384</v>
      </c>
      <c r="H16" s="222">
        <v>410.48464696830263</v>
      </c>
      <c r="I16" s="223">
        <v>345.48886019793929</v>
      </c>
      <c r="J16" s="221"/>
      <c r="K16" s="222"/>
      <c r="L16" s="222"/>
      <c r="M16" s="222"/>
      <c r="N16" s="222"/>
      <c r="O16" s="223"/>
    </row>
    <row r="17" spans="2:15" ht="45" x14ac:dyDescent="0.25">
      <c r="B17" s="17" t="s">
        <v>16</v>
      </c>
      <c r="C17" s="19" t="s">
        <v>17</v>
      </c>
      <c r="D17" s="221">
        <v>1016.5191269504543</v>
      </c>
      <c r="E17" s="222">
        <v>609.42629540268911</v>
      </c>
      <c r="F17" s="222">
        <v>665.51570051398608</v>
      </c>
      <c r="G17" s="222">
        <v>1524.7788730495456</v>
      </c>
      <c r="H17" s="222">
        <v>914.13970459731104</v>
      </c>
      <c r="I17" s="223">
        <v>938.52429948601389</v>
      </c>
      <c r="J17" s="221"/>
      <c r="K17" s="222"/>
      <c r="L17" s="222"/>
      <c r="M17" s="222"/>
      <c r="N17" s="222"/>
      <c r="O17" s="223"/>
    </row>
    <row r="18" spans="2:15" ht="45" x14ac:dyDescent="0.25">
      <c r="B18" s="17" t="s">
        <v>18</v>
      </c>
      <c r="C18" s="19" t="s">
        <v>102</v>
      </c>
      <c r="D18" s="221">
        <f>D19+D20+D21+D22+D23</f>
        <v>6158.8706294085296</v>
      </c>
      <c r="E18" s="222">
        <f t="shared" ref="E18:I18" si="6">E19+E20+E21+E22+E23</f>
        <v>3794.7441966988604</v>
      </c>
      <c r="F18" s="222">
        <f t="shared" si="6"/>
        <v>2945.6388578294909</v>
      </c>
      <c r="G18" s="222">
        <f t="shared" si="6"/>
        <v>9238.3070505914857</v>
      </c>
      <c r="H18" s="222">
        <f t="shared" si="6"/>
        <v>5692.1179233011317</v>
      </c>
      <c r="I18" s="223">
        <f t="shared" si="6"/>
        <v>4154.0021421705096</v>
      </c>
      <c r="J18" s="221">
        <f>J19+J20+J21+J22+J23</f>
        <v>0</v>
      </c>
      <c r="K18" s="222">
        <f t="shared" ref="K18:O18" si="7">K19+K20+K21+K22+K23</f>
        <v>0</v>
      </c>
      <c r="L18" s="222">
        <f t="shared" si="7"/>
        <v>0</v>
      </c>
      <c r="M18" s="222">
        <f t="shared" si="7"/>
        <v>0</v>
      </c>
      <c r="N18" s="222">
        <f t="shared" si="7"/>
        <v>0</v>
      </c>
      <c r="O18" s="223">
        <f t="shared" si="7"/>
        <v>0</v>
      </c>
    </row>
    <row r="19" spans="2:15" x14ac:dyDescent="0.25">
      <c r="B19" s="17" t="s">
        <v>19</v>
      </c>
      <c r="C19" s="18" t="s">
        <v>20</v>
      </c>
      <c r="D19" s="221">
        <v>136.4867901917261</v>
      </c>
      <c r="E19" s="222">
        <v>100.65118272499376</v>
      </c>
      <c r="F19" s="222">
        <v>136.55303103430379</v>
      </c>
      <c r="G19" s="224">
        <v>204.73020980827386</v>
      </c>
      <c r="H19" s="224">
        <v>150.97681727500625</v>
      </c>
      <c r="I19" s="225">
        <v>192.56996896569621</v>
      </c>
      <c r="J19" s="221"/>
      <c r="K19" s="222"/>
      <c r="L19" s="222"/>
      <c r="M19" s="224"/>
      <c r="N19" s="224"/>
      <c r="O19" s="225"/>
    </row>
    <row r="20" spans="2:15" ht="30" x14ac:dyDescent="0.25">
      <c r="B20" s="17" t="s">
        <v>21</v>
      </c>
      <c r="C20" s="18" t="s">
        <v>22</v>
      </c>
      <c r="D20" s="221">
        <v>99.197192871447584</v>
      </c>
      <c r="E20" s="222">
        <v>54.275590684548931</v>
      </c>
      <c r="F20" s="222">
        <v>59.13855727049328</v>
      </c>
      <c r="G20" s="224">
        <v>148.79580712855241</v>
      </c>
      <c r="H20" s="224">
        <v>81.413409315451077</v>
      </c>
      <c r="I20" s="225">
        <v>83.398442729506726</v>
      </c>
      <c r="J20" s="221"/>
      <c r="K20" s="222"/>
      <c r="L20" s="222"/>
      <c r="M20" s="224"/>
      <c r="N20" s="224"/>
      <c r="O20" s="225"/>
    </row>
    <row r="21" spans="2:15" ht="60" x14ac:dyDescent="0.25">
      <c r="B21" s="17" t="s">
        <v>23</v>
      </c>
      <c r="C21" s="18" t="s">
        <v>24</v>
      </c>
      <c r="D21" s="221">
        <v>256.62118155857553</v>
      </c>
      <c r="E21" s="222">
        <v>126.27077832784053</v>
      </c>
      <c r="F21" s="222">
        <v>112.32413377306638</v>
      </c>
      <c r="G21" s="222">
        <v>384.93181844142447</v>
      </c>
      <c r="H21" s="222">
        <v>189.40622167215949</v>
      </c>
      <c r="I21" s="223">
        <v>158.40186622693363</v>
      </c>
      <c r="J21" s="221"/>
      <c r="K21" s="222"/>
      <c r="L21" s="222"/>
      <c r="M21" s="222"/>
      <c r="N21" s="222"/>
      <c r="O21" s="223"/>
    </row>
    <row r="22" spans="2:15" x14ac:dyDescent="0.25">
      <c r="B22" s="17" t="s">
        <v>25</v>
      </c>
      <c r="C22" s="18" t="s">
        <v>26</v>
      </c>
      <c r="D22" s="221">
        <v>182.36558689476377</v>
      </c>
      <c r="E22" s="222">
        <v>66.772388539693253</v>
      </c>
      <c r="F22" s="222">
        <v>98.551123627270599</v>
      </c>
      <c r="G22" s="224">
        <v>273.54841310523619</v>
      </c>
      <c r="H22" s="224">
        <v>100.15861146030677</v>
      </c>
      <c r="I22" s="225">
        <v>138.97887637272942</v>
      </c>
      <c r="J22" s="221"/>
      <c r="K22" s="222"/>
      <c r="L22" s="222"/>
      <c r="M22" s="224"/>
      <c r="N22" s="224"/>
      <c r="O22" s="225"/>
    </row>
    <row r="23" spans="2:15" ht="30" x14ac:dyDescent="0.25">
      <c r="B23" s="17" t="s">
        <v>1783</v>
      </c>
      <c r="C23" s="18" t="s">
        <v>27</v>
      </c>
      <c r="D23" s="221">
        <v>5484.199877892017</v>
      </c>
      <c r="E23" s="222">
        <v>3446.7742564217838</v>
      </c>
      <c r="F23" s="222">
        <v>2539.0720121243567</v>
      </c>
      <c r="G23" s="224">
        <v>8226.3008021079986</v>
      </c>
      <c r="H23" s="224">
        <v>5170.1628635782081</v>
      </c>
      <c r="I23" s="225">
        <v>3580.6529878756432</v>
      </c>
      <c r="J23" s="221"/>
      <c r="K23" s="222"/>
      <c r="L23" s="222"/>
      <c r="M23" s="224"/>
      <c r="N23" s="224"/>
      <c r="O23" s="225"/>
    </row>
    <row r="24" spans="2:15" x14ac:dyDescent="0.25">
      <c r="B24" s="17" t="s">
        <v>28</v>
      </c>
      <c r="C24" s="18" t="s">
        <v>29</v>
      </c>
      <c r="D24" s="221">
        <f>D25+D26+D27+D28+D29+D30</f>
        <v>12710.96980255868</v>
      </c>
      <c r="E24" s="222">
        <f t="shared" ref="E24:O24" si="8">E25+E26+E27+E28+E29+E30</f>
        <v>3943.3366431955828</v>
      </c>
      <c r="F24" s="222">
        <f t="shared" si="8"/>
        <v>12455.933738216125</v>
      </c>
      <c r="G24" s="222">
        <f t="shared" si="8"/>
        <v>19066.456987441314</v>
      </c>
      <c r="H24" s="222">
        <f t="shared" si="8"/>
        <v>5915.0066568044194</v>
      </c>
      <c r="I24" s="223">
        <f t="shared" si="8"/>
        <v>17565.620881783871</v>
      </c>
      <c r="J24" s="221">
        <f t="shared" si="8"/>
        <v>0</v>
      </c>
      <c r="K24" s="222">
        <f t="shared" si="8"/>
        <v>0</v>
      </c>
      <c r="L24" s="222">
        <f t="shared" si="8"/>
        <v>0</v>
      </c>
      <c r="M24" s="222">
        <f t="shared" si="8"/>
        <v>0</v>
      </c>
      <c r="N24" s="222">
        <f t="shared" si="8"/>
        <v>0</v>
      </c>
      <c r="O24" s="223">
        <f t="shared" si="8"/>
        <v>0</v>
      </c>
    </row>
    <row r="25" spans="2:15" x14ac:dyDescent="0.25">
      <c r="B25" s="17" t="s">
        <v>30</v>
      </c>
      <c r="C25" s="19" t="s">
        <v>31</v>
      </c>
      <c r="D25" s="221">
        <v>1.0884519217811881</v>
      </c>
      <c r="E25" s="222">
        <v>1.2335837882770271</v>
      </c>
      <c r="F25" s="222">
        <v>253.24874710466426</v>
      </c>
      <c r="G25" s="224">
        <v>1.6326780782188117</v>
      </c>
      <c r="H25" s="224">
        <v>1.8503762117229732</v>
      </c>
      <c r="I25" s="225">
        <v>357.13673289533574</v>
      </c>
      <c r="J25" s="221"/>
      <c r="K25" s="222"/>
      <c r="L25" s="222"/>
      <c r="M25" s="224"/>
      <c r="N25" s="224"/>
      <c r="O25" s="225"/>
    </row>
    <row r="26" spans="2:15" x14ac:dyDescent="0.25">
      <c r="B26" s="17" t="s">
        <v>32</v>
      </c>
      <c r="C26" s="19" t="s">
        <v>33</v>
      </c>
      <c r="D26" s="221">
        <v>0</v>
      </c>
      <c r="E26" s="222">
        <v>0</v>
      </c>
      <c r="F26" s="222">
        <v>3996.0896211917843</v>
      </c>
      <c r="G26" s="224">
        <v>0</v>
      </c>
      <c r="H26" s="224">
        <v>0</v>
      </c>
      <c r="I26" s="225">
        <v>5635.3699988082153</v>
      </c>
      <c r="J26" s="221"/>
      <c r="K26" s="222"/>
      <c r="L26" s="222"/>
      <c r="M26" s="224"/>
      <c r="N26" s="224"/>
      <c r="O26" s="225"/>
    </row>
    <row r="27" spans="2:15" x14ac:dyDescent="0.25">
      <c r="B27" s="17" t="s">
        <v>1784</v>
      </c>
      <c r="C27" s="19" t="s">
        <v>34</v>
      </c>
      <c r="D27" s="221">
        <v>1764.7422611813122</v>
      </c>
      <c r="E27" s="222">
        <v>2526.1955344229432</v>
      </c>
      <c r="F27" s="222">
        <v>7710.4583193008493</v>
      </c>
      <c r="G27" s="224">
        <v>2647.1137088186847</v>
      </c>
      <c r="H27" s="224">
        <v>3789.2943855770582</v>
      </c>
      <c r="I27" s="225">
        <v>10873.45120069915</v>
      </c>
      <c r="J27" s="221"/>
      <c r="K27" s="222"/>
      <c r="L27" s="222"/>
      <c r="M27" s="224"/>
      <c r="N27" s="224"/>
      <c r="O27" s="225"/>
    </row>
    <row r="28" spans="2:15" ht="45" x14ac:dyDescent="0.25">
      <c r="B28" s="226" t="s">
        <v>35</v>
      </c>
      <c r="C28" s="227" t="s">
        <v>36</v>
      </c>
      <c r="D28" s="228">
        <v>583.75018605028674</v>
      </c>
      <c r="E28" s="229">
        <v>395.12414018388694</v>
      </c>
      <c r="F28" s="229">
        <v>496.13705061882774</v>
      </c>
      <c r="G28" s="230">
        <v>875.62538394971318</v>
      </c>
      <c r="H28" s="230">
        <v>592.68637981611312</v>
      </c>
      <c r="I28" s="231">
        <v>699.66294938117221</v>
      </c>
      <c r="J28" s="228"/>
      <c r="K28" s="229"/>
      <c r="L28" s="229"/>
      <c r="M28" s="230"/>
      <c r="N28" s="230"/>
      <c r="O28" s="231"/>
    </row>
    <row r="29" spans="2:15" ht="30" x14ac:dyDescent="0.25">
      <c r="B29" s="17" t="s">
        <v>1704</v>
      </c>
      <c r="C29" s="19" t="s">
        <v>1705</v>
      </c>
      <c r="D29" s="221">
        <v>4931.1100816383932</v>
      </c>
      <c r="E29" s="222">
        <v>891.32205102023784</v>
      </c>
      <c r="F29" s="222"/>
      <c r="G29" s="224">
        <v>7396.6660083616071</v>
      </c>
      <c r="H29" s="224">
        <v>1336.9834589797624</v>
      </c>
      <c r="I29" s="225"/>
      <c r="J29" s="221"/>
      <c r="K29" s="222"/>
      <c r="L29" s="222"/>
      <c r="M29" s="224"/>
      <c r="N29" s="224"/>
      <c r="O29" s="225"/>
    </row>
    <row r="30" spans="2:15" ht="30.75" thickBot="1" x14ac:dyDescent="0.3">
      <c r="B30" s="232" t="s">
        <v>1706</v>
      </c>
      <c r="C30" s="233" t="s">
        <v>1707</v>
      </c>
      <c r="D30" s="234">
        <v>5430.2788217669085</v>
      </c>
      <c r="E30" s="235">
        <v>129.46133378023777</v>
      </c>
      <c r="F30" s="235"/>
      <c r="G30" s="236">
        <v>8145.4192082330901</v>
      </c>
      <c r="H30" s="236">
        <v>194.19205621976226</v>
      </c>
      <c r="I30" s="237"/>
      <c r="J30" s="234"/>
      <c r="K30" s="235"/>
      <c r="L30" s="235"/>
      <c r="M30" s="236"/>
      <c r="N30" s="236"/>
      <c r="O30" s="237"/>
    </row>
    <row r="31" spans="2:15" ht="18.75" x14ac:dyDescent="0.3">
      <c r="B31" s="45"/>
      <c r="C31" s="46"/>
      <c r="D31" s="46"/>
      <c r="E31" s="47"/>
    </row>
    <row r="32" spans="2:15" x14ac:dyDescent="0.25">
      <c r="B32" s="540"/>
      <c r="C32" s="541"/>
      <c r="D32" s="43"/>
      <c r="E32" s="44"/>
    </row>
  </sheetData>
  <mergeCells count="13">
    <mergeCell ref="M1:O1"/>
    <mergeCell ref="B4:O4"/>
    <mergeCell ref="N2:O2"/>
    <mergeCell ref="B9:C9"/>
    <mergeCell ref="B3:O3"/>
    <mergeCell ref="B6:B7"/>
    <mergeCell ref="D6:F6"/>
    <mergeCell ref="G6:I6"/>
    <mergeCell ref="C6:C7"/>
    <mergeCell ref="J9:O9"/>
    <mergeCell ref="D9:I9"/>
    <mergeCell ref="M6:O6"/>
    <mergeCell ref="J6:L6"/>
  </mergeCells>
  <pageMargins left="0.70866141732283472" right="0.70866141732283472" top="0.74803149606299213" bottom="0.74803149606299213" header="0.31496062992125984" footer="0.31496062992125984"/>
  <pageSetup paperSize="9" scale="56"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57"/>
  <sheetViews>
    <sheetView view="pageBreakPreview" zoomScale="60" zoomScaleNormal="70" workbookViewId="0">
      <pane xSplit="5" ySplit="10" topLeftCell="F11" activePane="bottomRight" state="frozen"/>
      <selection activeCell="A3" sqref="A3"/>
      <selection pane="topRight" activeCell="H3" sqref="H3"/>
      <selection pane="bottomLeft" activeCell="A13" sqref="A13"/>
      <selection pane="bottomRight" activeCell="A4" sqref="A4:M4"/>
    </sheetView>
  </sheetViews>
  <sheetFormatPr defaultColWidth="9.140625" defaultRowHeight="15" x14ac:dyDescent="0.25"/>
  <cols>
    <col min="1" max="1" width="27.28515625" style="3" customWidth="1"/>
    <col min="2" max="2" width="22.85546875" style="3" customWidth="1"/>
    <col min="3" max="3" width="18.42578125" style="3" customWidth="1"/>
    <col min="4" max="4" width="22" style="3" customWidth="1"/>
    <col min="5" max="5" width="12.7109375" style="539" customWidth="1"/>
    <col min="6" max="6" width="23.5703125" style="550" customWidth="1"/>
    <col min="7" max="7" width="50.28515625" style="134" customWidth="1"/>
    <col min="8" max="8" width="11.140625" style="322" customWidth="1"/>
    <col min="9" max="9" width="12.85546875" style="322" customWidth="1"/>
    <col min="10" max="11" width="11.140625" style="322" customWidth="1"/>
    <col min="12" max="12" width="13" style="322" customWidth="1"/>
    <col min="13" max="13" width="11.140625" style="322" customWidth="1"/>
    <col min="14" max="16384" width="9.140625" style="3"/>
  </cols>
  <sheetData>
    <row r="1" spans="1:13" ht="15" customHeight="1" x14ac:dyDescent="0.25">
      <c r="K1" s="609" t="s">
        <v>1787</v>
      </c>
      <c r="L1" s="626"/>
      <c r="M1" s="626"/>
    </row>
    <row r="2" spans="1:13" ht="37.5" customHeight="1" x14ac:dyDescent="0.25">
      <c r="K2" s="626"/>
      <c r="L2" s="626"/>
      <c r="M2" s="626"/>
    </row>
    <row r="3" spans="1:13" ht="15" customHeight="1" x14ac:dyDescent="0.25">
      <c r="K3" s="551"/>
      <c r="L3" s="609" t="s">
        <v>100</v>
      </c>
      <c r="M3" s="609"/>
    </row>
    <row r="4" spans="1:13" ht="48.75" customHeight="1" x14ac:dyDescent="0.25">
      <c r="A4" s="588" t="s">
        <v>1797</v>
      </c>
      <c r="B4" s="588"/>
      <c r="C4" s="588"/>
      <c r="D4" s="588"/>
      <c r="E4" s="588"/>
      <c r="F4" s="588"/>
      <c r="G4" s="588"/>
      <c r="H4" s="588"/>
      <c r="I4" s="588"/>
      <c r="J4" s="588"/>
      <c r="K4" s="588"/>
      <c r="L4" s="588"/>
      <c r="M4" s="588"/>
    </row>
    <row r="5" spans="1:13" ht="15.75" x14ac:dyDescent="0.25">
      <c r="A5" s="549"/>
      <c r="B5" s="549"/>
      <c r="C5" s="549"/>
      <c r="D5" s="549"/>
      <c r="E5" s="549"/>
      <c r="F5" s="549"/>
      <c r="G5" s="255"/>
      <c r="H5" s="549"/>
      <c r="I5" s="549"/>
      <c r="J5" s="549"/>
      <c r="K5" s="549"/>
      <c r="L5" s="549"/>
      <c r="M5" s="549"/>
    </row>
    <row r="6" spans="1:13" ht="22.5" customHeight="1" x14ac:dyDescent="0.25">
      <c r="A6" s="586" t="s">
        <v>97</v>
      </c>
      <c r="B6" s="586"/>
      <c r="C6" s="586"/>
      <c r="D6" s="586"/>
      <c r="E6" s="586"/>
      <c r="F6" s="586"/>
      <c r="G6" s="586"/>
      <c r="H6" s="586"/>
      <c r="I6" s="586"/>
      <c r="J6" s="586"/>
      <c r="K6" s="586"/>
      <c r="L6" s="586"/>
      <c r="M6" s="586"/>
    </row>
    <row r="7" spans="1:13" ht="19.5" customHeight="1" x14ac:dyDescent="0.25">
      <c r="A7" s="760" t="s">
        <v>168</v>
      </c>
      <c r="B7" s="760"/>
      <c r="C7" s="760"/>
      <c r="D7" s="760"/>
      <c r="E7" s="760"/>
      <c r="F7" s="760"/>
      <c r="G7" s="760"/>
      <c r="H7" s="760"/>
      <c r="I7" s="760"/>
      <c r="J7" s="760"/>
      <c r="K7" s="760"/>
      <c r="L7" s="760"/>
      <c r="M7" s="760"/>
    </row>
    <row r="8" spans="1:13" ht="32.25" customHeight="1" x14ac:dyDescent="0.25">
      <c r="A8" s="578" t="s">
        <v>119</v>
      </c>
      <c r="B8" s="570" t="s">
        <v>80</v>
      </c>
      <c r="C8" s="578" t="s">
        <v>116</v>
      </c>
      <c r="D8" s="578" t="s">
        <v>117</v>
      </c>
      <c r="E8" s="578" t="s">
        <v>115</v>
      </c>
      <c r="F8" s="578" t="s">
        <v>165</v>
      </c>
      <c r="G8" s="578" t="s">
        <v>1780</v>
      </c>
      <c r="H8" s="578" t="s">
        <v>128</v>
      </c>
      <c r="I8" s="578"/>
      <c r="J8" s="578"/>
      <c r="K8" s="578" t="s">
        <v>110</v>
      </c>
      <c r="L8" s="578"/>
      <c r="M8" s="578"/>
    </row>
    <row r="9" spans="1:13" ht="30" customHeight="1" x14ac:dyDescent="0.25">
      <c r="A9" s="578"/>
      <c r="B9" s="570"/>
      <c r="C9" s="578"/>
      <c r="D9" s="578"/>
      <c r="E9" s="578"/>
      <c r="F9" s="578"/>
      <c r="G9" s="578"/>
      <c r="H9" s="552">
        <v>2015</v>
      </c>
      <c r="I9" s="552">
        <v>2016</v>
      </c>
      <c r="J9" s="552">
        <v>2017</v>
      </c>
      <c r="K9" s="552">
        <f>H9</f>
        <v>2015</v>
      </c>
      <c r="L9" s="552">
        <f>I9</f>
        <v>2016</v>
      </c>
      <c r="M9" s="552">
        <f>J9</f>
        <v>2017</v>
      </c>
    </row>
    <row r="10" spans="1:13" x14ac:dyDescent="0.25">
      <c r="A10" s="554">
        <v>1</v>
      </c>
      <c r="B10" s="576">
        <v>2</v>
      </c>
      <c r="C10" s="576"/>
      <c r="D10" s="576"/>
      <c r="E10" s="576"/>
      <c r="F10" s="576"/>
      <c r="G10" s="554">
        <v>3</v>
      </c>
      <c r="H10" s="578">
        <v>4</v>
      </c>
      <c r="I10" s="578"/>
      <c r="J10" s="578"/>
      <c r="K10" s="578">
        <v>5</v>
      </c>
      <c r="L10" s="578"/>
      <c r="M10" s="578"/>
    </row>
    <row r="11" spans="1:13" s="120" customFormat="1" ht="15" customHeight="1" x14ac:dyDescent="0.2">
      <c r="A11" s="570" t="s">
        <v>70</v>
      </c>
      <c r="B11" s="576" t="s">
        <v>81</v>
      </c>
      <c r="C11" s="570" t="s">
        <v>66</v>
      </c>
      <c r="D11" s="578" t="s">
        <v>64</v>
      </c>
      <c r="E11" s="559" t="s">
        <v>59</v>
      </c>
      <c r="F11" s="567"/>
      <c r="G11" s="317"/>
      <c r="H11" s="761">
        <v>383</v>
      </c>
      <c r="I11" s="761">
        <v>6476</v>
      </c>
      <c r="J11" s="761">
        <v>14489</v>
      </c>
      <c r="K11" s="761">
        <v>26.2</v>
      </c>
      <c r="L11" s="761">
        <v>408.2</v>
      </c>
      <c r="M11" s="761">
        <v>1179.2849999999999</v>
      </c>
    </row>
    <row r="12" spans="1:13" s="120" customFormat="1" ht="15" customHeight="1" x14ac:dyDescent="0.2">
      <c r="A12" s="570"/>
      <c r="B12" s="576"/>
      <c r="C12" s="570"/>
      <c r="D12" s="578"/>
      <c r="E12" s="555" t="s">
        <v>60</v>
      </c>
      <c r="F12" s="567"/>
      <c r="G12" s="317"/>
      <c r="H12" s="761">
        <v>9604</v>
      </c>
      <c r="I12" s="761">
        <v>15814</v>
      </c>
      <c r="J12" s="761">
        <v>1100</v>
      </c>
      <c r="K12" s="761">
        <v>394</v>
      </c>
      <c r="L12" s="761">
        <v>1456.77</v>
      </c>
      <c r="M12" s="761">
        <v>145</v>
      </c>
    </row>
    <row r="13" spans="1:13" s="22" customFormat="1" x14ac:dyDescent="0.25">
      <c r="A13" s="570"/>
      <c r="B13" s="576"/>
      <c r="C13" s="570"/>
      <c r="D13" s="578"/>
      <c r="E13" s="555" t="s">
        <v>1445</v>
      </c>
      <c r="F13" s="555"/>
      <c r="G13" s="140"/>
      <c r="H13" s="761">
        <v>0</v>
      </c>
      <c r="I13" s="761">
        <v>123</v>
      </c>
      <c r="J13" s="761">
        <v>0</v>
      </c>
      <c r="K13" s="761">
        <v>0</v>
      </c>
      <c r="L13" s="761">
        <v>9</v>
      </c>
      <c r="M13" s="761">
        <v>0</v>
      </c>
    </row>
    <row r="14" spans="1:13" s="22" customFormat="1" x14ac:dyDescent="0.25">
      <c r="A14" s="570" t="s">
        <v>79</v>
      </c>
      <c r="B14" s="576" t="s">
        <v>81</v>
      </c>
      <c r="C14" s="570" t="s">
        <v>66</v>
      </c>
      <c r="D14" s="578" t="s">
        <v>64</v>
      </c>
      <c r="E14" s="555" t="s">
        <v>59</v>
      </c>
      <c r="F14" s="555"/>
      <c r="G14" s="140"/>
      <c r="H14" s="762">
        <v>20490</v>
      </c>
      <c r="I14" s="762">
        <v>2820</v>
      </c>
      <c r="J14" s="762">
        <v>886</v>
      </c>
      <c r="K14" s="762">
        <v>1864.8999999999999</v>
      </c>
      <c r="L14" s="762">
        <v>390</v>
      </c>
      <c r="M14" s="762">
        <v>83.2</v>
      </c>
    </row>
    <row r="15" spans="1:13" s="142" customFormat="1" ht="14.25" customHeight="1" x14ac:dyDescent="0.2">
      <c r="A15" s="570"/>
      <c r="B15" s="576"/>
      <c r="C15" s="570"/>
      <c r="D15" s="578"/>
      <c r="E15" s="555" t="s">
        <v>60</v>
      </c>
      <c r="F15" s="567"/>
      <c r="G15" s="763"/>
      <c r="H15" s="762">
        <v>41224</v>
      </c>
      <c r="I15" s="762">
        <v>15736</v>
      </c>
      <c r="J15" s="762">
        <v>234</v>
      </c>
      <c r="K15" s="762">
        <v>2912.3</v>
      </c>
      <c r="L15" s="762">
        <v>1089.0989999999999</v>
      </c>
      <c r="M15" s="762">
        <v>30</v>
      </c>
    </row>
    <row r="16" spans="1:13" s="142" customFormat="1" ht="15" customHeight="1" x14ac:dyDescent="0.2">
      <c r="A16" s="570"/>
      <c r="B16" s="576"/>
      <c r="C16" s="570"/>
      <c r="D16" s="578" t="s">
        <v>65</v>
      </c>
      <c r="E16" s="559" t="s">
        <v>59</v>
      </c>
      <c r="F16" s="567"/>
      <c r="G16" s="317"/>
      <c r="H16" s="762">
        <v>0</v>
      </c>
      <c r="I16" s="762">
        <v>15970</v>
      </c>
      <c r="J16" s="762">
        <v>28939</v>
      </c>
      <c r="K16" s="762">
        <v>0</v>
      </c>
      <c r="L16" s="762">
        <v>1354.7</v>
      </c>
      <c r="M16" s="762">
        <v>2700.78</v>
      </c>
    </row>
    <row r="17" spans="1:13" s="22" customFormat="1" x14ac:dyDescent="0.25">
      <c r="A17" s="570"/>
      <c r="B17" s="576"/>
      <c r="C17" s="570"/>
      <c r="D17" s="578"/>
      <c r="E17" s="555" t="s">
        <v>60</v>
      </c>
      <c r="F17" s="567"/>
      <c r="G17" s="317"/>
      <c r="H17" s="762">
        <v>0</v>
      </c>
      <c r="I17" s="762">
        <v>0</v>
      </c>
      <c r="J17" s="762">
        <v>40955</v>
      </c>
      <c r="K17" s="762">
        <v>0</v>
      </c>
      <c r="L17" s="762">
        <v>0</v>
      </c>
      <c r="M17" s="762">
        <v>3085.33</v>
      </c>
    </row>
    <row r="18" spans="1:13" s="142" customFormat="1" ht="15" customHeight="1" x14ac:dyDescent="0.2">
      <c r="A18" s="570"/>
      <c r="B18" s="576"/>
      <c r="C18" s="570" t="s">
        <v>67</v>
      </c>
      <c r="D18" s="578" t="s">
        <v>64</v>
      </c>
      <c r="E18" s="555" t="s">
        <v>59</v>
      </c>
      <c r="F18" s="567"/>
      <c r="G18" s="317"/>
      <c r="H18" s="762">
        <v>80</v>
      </c>
      <c r="I18" s="762">
        <v>0</v>
      </c>
      <c r="J18" s="762">
        <v>51.5</v>
      </c>
      <c r="K18" s="762">
        <v>5</v>
      </c>
      <c r="L18" s="762">
        <v>0</v>
      </c>
      <c r="M18" s="762">
        <v>15</v>
      </c>
    </row>
    <row r="19" spans="1:13" s="120" customFormat="1" ht="15" customHeight="1" x14ac:dyDescent="0.2">
      <c r="A19" s="570"/>
      <c r="B19" s="576"/>
      <c r="C19" s="570"/>
      <c r="D19" s="578"/>
      <c r="E19" s="555" t="s">
        <v>60</v>
      </c>
      <c r="F19" s="567"/>
      <c r="G19" s="763"/>
      <c r="H19" s="762">
        <v>174</v>
      </c>
      <c r="I19" s="762">
        <v>0</v>
      </c>
      <c r="J19" s="762">
        <v>0</v>
      </c>
      <c r="K19" s="762">
        <v>30</v>
      </c>
      <c r="L19" s="762">
        <v>0</v>
      </c>
      <c r="M19" s="762">
        <v>0</v>
      </c>
    </row>
    <row r="20" spans="1:13" s="22" customFormat="1" ht="15" customHeight="1" x14ac:dyDescent="0.25">
      <c r="A20" s="570"/>
      <c r="B20" s="576"/>
      <c r="C20" s="570"/>
      <c r="D20" s="552" t="s">
        <v>65</v>
      </c>
      <c r="E20" s="559" t="s">
        <v>59</v>
      </c>
      <c r="F20" s="555"/>
      <c r="G20" s="140"/>
      <c r="H20" s="762">
        <v>0</v>
      </c>
      <c r="I20" s="762">
        <v>0</v>
      </c>
      <c r="J20" s="762">
        <v>456</v>
      </c>
      <c r="K20" s="762">
        <v>0</v>
      </c>
      <c r="L20" s="762">
        <v>0</v>
      </c>
      <c r="M20" s="762">
        <v>15</v>
      </c>
    </row>
    <row r="21" spans="1:13" s="22" customFormat="1" x14ac:dyDescent="0.25">
      <c r="A21" s="585"/>
      <c r="B21" s="585"/>
      <c r="C21" s="585"/>
      <c r="D21" s="585"/>
      <c r="E21" s="585"/>
      <c r="F21" s="585"/>
      <c r="G21" s="585"/>
      <c r="H21" s="585"/>
      <c r="I21" s="585"/>
      <c r="J21" s="585"/>
      <c r="K21" s="585"/>
      <c r="L21" s="585"/>
      <c r="M21" s="585"/>
    </row>
    <row r="22" spans="1:13" ht="19.5" customHeight="1" x14ac:dyDescent="0.25">
      <c r="A22" s="764" t="s">
        <v>1791</v>
      </c>
      <c r="B22" s="764"/>
      <c r="C22" s="764"/>
      <c r="D22" s="764"/>
      <c r="E22" s="764"/>
      <c r="F22" s="764"/>
      <c r="G22" s="764"/>
      <c r="H22" s="764"/>
      <c r="I22" s="764"/>
      <c r="J22" s="764"/>
      <c r="K22" s="764"/>
      <c r="L22" s="764"/>
      <c r="M22" s="764"/>
    </row>
    <row r="23" spans="1:13" ht="39.75" customHeight="1" x14ac:dyDescent="0.25">
      <c r="A23" s="578" t="s">
        <v>119</v>
      </c>
      <c r="B23" s="570" t="s">
        <v>80</v>
      </c>
      <c r="C23" s="578" t="s">
        <v>116</v>
      </c>
      <c r="D23" s="578" t="s">
        <v>117</v>
      </c>
      <c r="E23" s="578" t="s">
        <v>115</v>
      </c>
      <c r="F23" s="578" t="s">
        <v>165</v>
      </c>
      <c r="G23" s="587" t="s">
        <v>1780</v>
      </c>
      <c r="H23" s="578" t="s">
        <v>128</v>
      </c>
      <c r="I23" s="578"/>
      <c r="J23" s="578"/>
      <c r="K23" s="578" t="s">
        <v>110</v>
      </c>
      <c r="L23" s="578"/>
      <c r="M23" s="578"/>
    </row>
    <row r="24" spans="1:13" s="22" customFormat="1" ht="24.75" customHeight="1" x14ac:dyDescent="0.25">
      <c r="A24" s="578"/>
      <c r="B24" s="570"/>
      <c r="C24" s="578"/>
      <c r="D24" s="578"/>
      <c r="E24" s="578"/>
      <c r="F24" s="578"/>
      <c r="G24" s="587"/>
      <c r="H24" s="552">
        <v>2015</v>
      </c>
      <c r="I24" s="552">
        <v>2016</v>
      </c>
      <c r="J24" s="552">
        <v>2017</v>
      </c>
      <c r="K24" s="552">
        <f>H24</f>
        <v>2015</v>
      </c>
      <c r="L24" s="552">
        <f>I24</f>
        <v>2016</v>
      </c>
      <c r="M24" s="552">
        <f>J24</f>
        <v>2017</v>
      </c>
    </row>
    <row r="25" spans="1:13" x14ac:dyDescent="0.25">
      <c r="A25" s="554">
        <v>1</v>
      </c>
      <c r="B25" s="576">
        <v>2</v>
      </c>
      <c r="C25" s="576"/>
      <c r="D25" s="576"/>
      <c r="E25" s="576"/>
      <c r="F25" s="576"/>
      <c r="G25" s="557">
        <v>3</v>
      </c>
      <c r="H25" s="578">
        <v>4</v>
      </c>
      <c r="I25" s="578"/>
      <c r="J25" s="578"/>
      <c r="K25" s="578">
        <v>5</v>
      </c>
      <c r="L25" s="578"/>
      <c r="M25" s="578"/>
    </row>
    <row r="26" spans="1:13" s="142" customFormat="1" ht="14.25" customHeight="1" x14ac:dyDescent="0.2">
      <c r="A26" s="570" t="s">
        <v>70</v>
      </c>
      <c r="B26" s="576" t="s">
        <v>81</v>
      </c>
      <c r="C26" s="570" t="s">
        <v>66</v>
      </c>
      <c r="D26" s="578" t="s">
        <v>64</v>
      </c>
      <c r="E26" s="555" t="s">
        <v>59</v>
      </c>
      <c r="F26" s="567"/>
      <c r="G26" s="317"/>
      <c r="H26" s="761">
        <v>0</v>
      </c>
      <c r="I26" s="761">
        <v>1917</v>
      </c>
      <c r="J26" s="761">
        <v>745</v>
      </c>
      <c r="K26" s="761">
        <v>0</v>
      </c>
      <c r="L26" s="761">
        <v>316.25</v>
      </c>
      <c r="M26" s="761">
        <v>255</v>
      </c>
    </row>
    <row r="27" spans="1:13" s="142" customFormat="1" ht="14.25" customHeight="1" x14ac:dyDescent="0.2">
      <c r="A27" s="570"/>
      <c r="B27" s="576"/>
      <c r="C27" s="570"/>
      <c r="D27" s="578"/>
      <c r="E27" s="555" t="s">
        <v>60</v>
      </c>
      <c r="F27" s="567"/>
      <c r="G27" s="317"/>
      <c r="H27" s="761">
        <v>683</v>
      </c>
      <c r="I27" s="761">
        <v>9604</v>
      </c>
      <c r="J27" s="761">
        <v>934</v>
      </c>
      <c r="K27" s="761">
        <v>369</v>
      </c>
      <c r="L27" s="761">
        <v>1846.67</v>
      </c>
      <c r="M27" s="761">
        <v>439</v>
      </c>
    </row>
    <row r="28" spans="1:13" s="142" customFormat="1" ht="14.25" customHeight="1" x14ac:dyDescent="0.2">
      <c r="A28" s="570"/>
      <c r="B28" s="576"/>
      <c r="C28" s="570" t="s">
        <v>67</v>
      </c>
      <c r="D28" s="578" t="s">
        <v>64</v>
      </c>
      <c r="E28" s="559" t="s">
        <v>59</v>
      </c>
      <c r="F28" s="567"/>
      <c r="G28" s="317"/>
      <c r="H28" s="765">
        <v>0</v>
      </c>
      <c r="I28" s="765">
        <v>2732</v>
      </c>
      <c r="J28" s="765">
        <v>2452</v>
      </c>
      <c r="K28" s="765">
        <v>0</v>
      </c>
      <c r="L28" s="765">
        <v>40</v>
      </c>
      <c r="M28" s="765">
        <v>57.5</v>
      </c>
    </row>
    <row r="29" spans="1:13" s="22" customFormat="1" ht="22.5" customHeight="1" x14ac:dyDescent="0.25">
      <c r="A29" s="570"/>
      <c r="B29" s="576"/>
      <c r="C29" s="570"/>
      <c r="D29" s="578"/>
      <c r="E29" s="559" t="s">
        <v>60</v>
      </c>
      <c r="F29" s="555"/>
      <c r="G29" s="140"/>
      <c r="H29" s="765">
        <v>0</v>
      </c>
      <c r="I29" s="765">
        <v>933</v>
      </c>
      <c r="J29" s="765">
        <v>0</v>
      </c>
      <c r="K29" s="765">
        <v>0</v>
      </c>
      <c r="L29" s="765">
        <v>9</v>
      </c>
      <c r="M29" s="765">
        <v>0</v>
      </c>
    </row>
    <row r="30" spans="1:13" s="144" customFormat="1" ht="15" customHeight="1" x14ac:dyDescent="0.2">
      <c r="A30" s="604" t="s">
        <v>79</v>
      </c>
      <c r="B30" s="605" t="s">
        <v>81</v>
      </c>
      <c r="C30" s="570" t="s">
        <v>66</v>
      </c>
      <c r="D30" s="578" t="s">
        <v>64</v>
      </c>
      <c r="E30" s="567" t="s">
        <v>59</v>
      </c>
      <c r="F30" s="766"/>
      <c r="G30" s="767"/>
      <c r="H30" s="762">
        <v>2162</v>
      </c>
      <c r="I30" s="762">
        <v>0</v>
      </c>
      <c r="J30" s="762">
        <v>683</v>
      </c>
      <c r="K30" s="762">
        <v>139</v>
      </c>
      <c r="L30" s="762">
        <v>0</v>
      </c>
      <c r="M30" s="762">
        <v>102.5</v>
      </c>
    </row>
    <row r="31" spans="1:13" s="142" customFormat="1" ht="14.25" customHeight="1" x14ac:dyDescent="0.2">
      <c r="A31" s="603"/>
      <c r="B31" s="606"/>
      <c r="C31" s="570"/>
      <c r="D31" s="578"/>
      <c r="E31" s="555" t="s">
        <v>60</v>
      </c>
      <c r="F31" s="567"/>
      <c r="G31" s="317"/>
      <c r="H31" s="762">
        <v>7709</v>
      </c>
      <c r="I31" s="762">
        <v>4630</v>
      </c>
      <c r="J31" s="762">
        <v>13764</v>
      </c>
      <c r="K31" s="762">
        <v>2425.5</v>
      </c>
      <c r="L31" s="762">
        <v>1090</v>
      </c>
      <c r="M31" s="762">
        <v>2548.9249999999997</v>
      </c>
    </row>
    <row r="32" spans="1:13" s="142" customFormat="1" ht="14.25" customHeight="1" x14ac:dyDescent="0.2">
      <c r="A32" s="603"/>
      <c r="B32" s="606"/>
      <c r="C32" s="570"/>
      <c r="D32" s="578" t="s">
        <v>65</v>
      </c>
      <c r="E32" s="555" t="s">
        <v>59</v>
      </c>
      <c r="F32" s="567"/>
      <c r="G32" s="763"/>
      <c r="H32" s="762">
        <v>0</v>
      </c>
      <c r="I32" s="762">
        <v>0</v>
      </c>
      <c r="J32" s="762">
        <v>694</v>
      </c>
      <c r="K32" s="762">
        <v>0</v>
      </c>
      <c r="L32" s="762">
        <v>0</v>
      </c>
      <c r="M32" s="762">
        <v>150.59</v>
      </c>
    </row>
    <row r="33" spans="1:18" s="142" customFormat="1" ht="14.25" customHeight="1" x14ac:dyDescent="0.2">
      <c r="A33" s="603"/>
      <c r="B33" s="606"/>
      <c r="C33" s="570"/>
      <c r="D33" s="578"/>
      <c r="E33" s="566" t="s">
        <v>60</v>
      </c>
      <c r="F33" s="567"/>
      <c r="G33" s="317"/>
      <c r="H33" s="762">
        <v>0</v>
      </c>
      <c r="I33" s="762">
        <v>2066</v>
      </c>
      <c r="J33" s="762">
        <v>2072</v>
      </c>
      <c r="K33" s="762">
        <v>0</v>
      </c>
      <c r="L33" s="762">
        <v>494.09900000000005</v>
      </c>
      <c r="M33" s="762">
        <v>560</v>
      </c>
    </row>
    <row r="34" spans="1:18" s="142" customFormat="1" ht="14.25" customHeight="1" x14ac:dyDescent="0.2">
      <c r="A34" s="603"/>
      <c r="B34" s="606"/>
      <c r="C34" s="604" t="s">
        <v>67</v>
      </c>
      <c r="D34" s="578" t="s">
        <v>64</v>
      </c>
      <c r="E34" s="555" t="s">
        <v>59</v>
      </c>
      <c r="F34" s="567"/>
      <c r="G34" s="317"/>
      <c r="H34" s="762">
        <v>500</v>
      </c>
      <c r="I34" s="762">
        <v>778</v>
      </c>
      <c r="J34" s="762">
        <v>1328</v>
      </c>
      <c r="K34" s="762">
        <v>77</v>
      </c>
      <c r="L34" s="762">
        <v>46</v>
      </c>
      <c r="M34" s="762">
        <v>580.32999999999993</v>
      </c>
    </row>
    <row r="35" spans="1:18" s="142" customFormat="1" ht="14.25" customHeight="1" x14ac:dyDescent="0.2">
      <c r="A35" s="603"/>
      <c r="B35" s="606"/>
      <c r="C35" s="603"/>
      <c r="D35" s="578"/>
      <c r="E35" s="555" t="s">
        <v>60</v>
      </c>
      <c r="F35" s="567"/>
      <c r="G35" s="763"/>
      <c r="H35" s="762">
        <v>1507</v>
      </c>
      <c r="I35" s="762">
        <v>1270</v>
      </c>
      <c r="J35" s="762">
        <v>80</v>
      </c>
      <c r="K35" s="762">
        <v>129</v>
      </c>
      <c r="L35" s="762">
        <v>842</v>
      </c>
      <c r="M35" s="762">
        <v>15</v>
      </c>
    </row>
    <row r="36" spans="1:18" s="142" customFormat="1" ht="14.25" customHeight="1" x14ac:dyDescent="0.2">
      <c r="A36" s="603"/>
      <c r="B36" s="606"/>
      <c r="C36" s="603"/>
      <c r="D36" s="578"/>
      <c r="E36" s="555" t="s">
        <v>61</v>
      </c>
      <c r="F36" s="567"/>
      <c r="G36" s="763"/>
      <c r="H36" s="762">
        <v>0</v>
      </c>
      <c r="I36" s="762">
        <v>8500</v>
      </c>
      <c r="J36" s="762"/>
      <c r="K36" s="762"/>
      <c r="L36" s="762">
        <v>2500</v>
      </c>
      <c r="M36" s="762"/>
    </row>
    <row r="37" spans="1:18" s="22" customFormat="1" ht="15" customHeight="1" x14ac:dyDescent="0.25">
      <c r="A37" s="603"/>
      <c r="B37" s="606"/>
      <c r="C37" s="603"/>
      <c r="D37" s="599" t="s">
        <v>65</v>
      </c>
      <c r="E37" s="555" t="s">
        <v>59</v>
      </c>
      <c r="F37" s="555"/>
      <c r="G37" s="158"/>
      <c r="H37" s="762">
        <v>0</v>
      </c>
      <c r="I37" s="762">
        <v>1258</v>
      </c>
      <c r="J37" s="762">
        <v>0</v>
      </c>
      <c r="K37" s="762">
        <v>0</v>
      </c>
      <c r="L37" s="762">
        <v>303.5</v>
      </c>
      <c r="M37" s="762">
        <v>0</v>
      </c>
    </row>
    <row r="38" spans="1:18" s="22" customFormat="1" x14ac:dyDescent="0.25">
      <c r="A38" s="603"/>
      <c r="B38" s="606"/>
      <c r="C38" s="603"/>
      <c r="D38" s="577"/>
      <c r="E38" s="555" t="s">
        <v>60</v>
      </c>
      <c r="F38" s="567"/>
      <c r="G38" s="317"/>
      <c r="H38" s="762">
        <v>0</v>
      </c>
      <c r="I38" s="762">
        <v>1512</v>
      </c>
      <c r="J38" s="762">
        <v>0</v>
      </c>
      <c r="K38" s="762">
        <v>0</v>
      </c>
      <c r="L38" s="762">
        <v>815</v>
      </c>
      <c r="M38" s="762">
        <v>0</v>
      </c>
    </row>
    <row r="39" spans="1:18" s="1" customFormat="1" x14ac:dyDescent="0.25">
      <c r="A39" s="544"/>
      <c r="B39" s="544"/>
      <c r="C39" s="544"/>
      <c r="D39" s="544"/>
      <c r="E39" s="546"/>
      <c r="F39" s="546"/>
      <c r="G39" s="547"/>
      <c r="H39" s="548"/>
      <c r="I39" s="548"/>
      <c r="J39" s="548"/>
      <c r="K39" s="548"/>
      <c r="L39" s="548"/>
      <c r="M39" s="548"/>
    </row>
    <row r="40" spans="1:18" s="5" customFormat="1" ht="22.5" customHeight="1" x14ac:dyDescent="0.25">
      <c r="A40" s="600" t="s">
        <v>98</v>
      </c>
      <c r="B40" s="772"/>
      <c r="C40" s="772"/>
      <c r="D40" s="772"/>
      <c r="E40" s="772"/>
      <c r="F40" s="772"/>
      <c r="G40" s="772"/>
      <c r="H40" s="772"/>
      <c r="I40" s="772"/>
      <c r="J40" s="772"/>
      <c r="K40" s="772"/>
      <c r="L40" s="772"/>
      <c r="M40" s="772"/>
      <c r="N40" s="569"/>
      <c r="O40" s="569"/>
      <c r="P40" s="569"/>
      <c r="Q40" s="569"/>
      <c r="R40" s="569"/>
    </row>
    <row r="41" spans="1:18" s="5" customFormat="1" ht="20.25" customHeight="1" x14ac:dyDescent="0.25">
      <c r="A41" s="760" t="s">
        <v>1793</v>
      </c>
      <c r="B41" s="760"/>
      <c r="C41" s="760"/>
      <c r="D41" s="760"/>
      <c r="E41" s="760"/>
      <c r="F41" s="760"/>
      <c r="G41" s="760"/>
      <c r="H41" s="760"/>
      <c r="I41" s="760"/>
      <c r="J41" s="760"/>
      <c r="K41" s="760"/>
      <c r="L41" s="760"/>
      <c r="M41" s="760"/>
    </row>
    <row r="42" spans="1:18" s="5" customFormat="1" ht="42.75" customHeight="1" x14ac:dyDescent="0.25">
      <c r="A42" s="583" t="s">
        <v>119</v>
      </c>
      <c r="B42" s="583" t="s">
        <v>69</v>
      </c>
      <c r="C42" s="583" t="s">
        <v>113</v>
      </c>
      <c r="D42" s="583" t="s">
        <v>114</v>
      </c>
      <c r="E42" s="583" t="s">
        <v>115</v>
      </c>
      <c r="F42" s="553" t="s">
        <v>166</v>
      </c>
      <c r="G42" s="583" t="s">
        <v>1780</v>
      </c>
      <c r="H42" s="583" t="s">
        <v>128</v>
      </c>
      <c r="I42" s="583"/>
      <c r="J42" s="583"/>
      <c r="K42" s="583" t="s">
        <v>110</v>
      </c>
      <c r="L42" s="583"/>
      <c r="M42" s="583"/>
    </row>
    <row r="43" spans="1:18" s="5" customFormat="1" ht="36" customHeight="1" x14ac:dyDescent="0.25">
      <c r="A43" s="578"/>
      <c r="B43" s="578"/>
      <c r="C43" s="578"/>
      <c r="D43" s="578"/>
      <c r="E43" s="578"/>
      <c r="F43" s="552" t="s">
        <v>167</v>
      </c>
      <c r="G43" s="578"/>
      <c r="H43" s="552">
        <v>2015</v>
      </c>
      <c r="I43" s="552">
        <v>2016</v>
      </c>
      <c r="J43" s="552">
        <v>2017</v>
      </c>
      <c r="K43" s="552">
        <v>2015</v>
      </c>
      <c r="L43" s="552">
        <v>2016</v>
      </c>
      <c r="M43" s="552">
        <v>2017</v>
      </c>
    </row>
    <row r="44" spans="1:18" s="5" customFormat="1" ht="15" customHeight="1" x14ac:dyDescent="0.25">
      <c r="A44" s="554">
        <v>1</v>
      </c>
      <c r="B44" s="576">
        <v>2</v>
      </c>
      <c r="C44" s="576"/>
      <c r="D44" s="576"/>
      <c r="E44" s="576"/>
      <c r="F44" s="576"/>
      <c r="G44" s="554">
        <v>3</v>
      </c>
      <c r="H44" s="578">
        <v>4</v>
      </c>
      <c r="I44" s="578"/>
      <c r="J44" s="578"/>
      <c r="K44" s="578">
        <v>5</v>
      </c>
      <c r="L44" s="578"/>
      <c r="M44" s="578"/>
    </row>
    <row r="45" spans="1:18" s="123" customFormat="1" ht="42" customHeight="1" x14ac:dyDescent="0.2">
      <c r="A45" s="570" t="s">
        <v>70</v>
      </c>
      <c r="B45" s="576" t="s">
        <v>71</v>
      </c>
      <c r="C45" s="554" t="s">
        <v>72</v>
      </c>
      <c r="D45" s="555" t="s">
        <v>73</v>
      </c>
      <c r="E45" s="555" t="s">
        <v>61</v>
      </c>
      <c r="F45" s="354"/>
      <c r="G45" s="355"/>
      <c r="H45" s="122">
        <v>3732</v>
      </c>
      <c r="I45" s="122">
        <v>0</v>
      </c>
      <c r="J45" s="122">
        <v>0</v>
      </c>
      <c r="K45" s="122">
        <v>282.63</v>
      </c>
      <c r="L45" s="122">
        <v>0</v>
      </c>
      <c r="M45" s="122">
        <v>0</v>
      </c>
    </row>
    <row r="46" spans="1:18" s="123" customFormat="1" ht="15" customHeight="1" x14ac:dyDescent="0.2">
      <c r="A46" s="570"/>
      <c r="B46" s="576"/>
      <c r="C46" s="576" t="s">
        <v>1794</v>
      </c>
      <c r="D46" s="570" t="s">
        <v>73</v>
      </c>
      <c r="E46" s="555" t="s">
        <v>60</v>
      </c>
      <c r="F46" s="354"/>
      <c r="G46" s="355"/>
      <c r="H46" s="122">
        <v>781</v>
      </c>
      <c r="I46" s="122">
        <v>0</v>
      </c>
      <c r="J46" s="122">
        <v>2443</v>
      </c>
      <c r="K46" s="122">
        <v>200</v>
      </c>
      <c r="L46" s="122">
        <v>0</v>
      </c>
      <c r="M46" s="122">
        <v>418.65999999999997</v>
      </c>
    </row>
    <row r="47" spans="1:18" s="5" customFormat="1" ht="26.25" customHeight="1" x14ac:dyDescent="0.25">
      <c r="A47" s="570"/>
      <c r="B47" s="576"/>
      <c r="C47" s="576"/>
      <c r="D47" s="570"/>
      <c r="E47" s="559" t="s">
        <v>61</v>
      </c>
      <c r="F47" s="6"/>
      <c r="G47" s="197"/>
      <c r="H47" s="122">
        <v>1475</v>
      </c>
      <c r="I47" s="122">
        <v>0</v>
      </c>
      <c r="J47" s="122">
        <v>0</v>
      </c>
      <c r="K47" s="141">
        <v>969.1</v>
      </c>
      <c r="L47" s="141">
        <v>0</v>
      </c>
      <c r="M47" s="141">
        <v>0</v>
      </c>
    </row>
    <row r="48" spans="1:18" s="5" customFormat="1" ht="15" customHeight="1" x14ac:dyDescent="0.25">
      <c r="A48" s="603" t="s">
        <v>79</v>
      </c>
      <c r="B48" s="606" t="s">
        <v>71</v>
      </c>
      <c r="C48" s="576" t="s">
        <v>72</v>
      </c>
      <c r="D48" s="570" t="s">
        <v>73</v>
      </c>
      <c r="E48" s="555" t="s">
        <v>60</v>
      </c>
      <c r="F48" s="555"/>
      <c r="G48" s="140"/>
      <c r="H48" s="568">
        <v>0</v>
      </c>
      <c r="I48" s="568">
        <v>0</v>
      </c>
      <c r="J48" s="568">
        <v>1244</v>
      </c>
      <c r="K48" s="568">
        <v>0</v>
      </c>
      <c r="L48" s="568">
        <v>0</v>
      </c>
      <c r="M48" s="568">
        <v>314.10000000000002</v>
      </c>
    </row>
    <row r="49" spans="1:87" s="5" customFormat="1" ht="28.5" customHeight="1" x14ac:dyDescent="0.25">
      <c r="A49" s="603"/>
      <c r="B49" s="606"/>
      <c r="C49" s="576"/>
      <c r="D49" s="570"/>
      <c r="E49" s="555" t="s">
        <v>61</v>
      </c>
      <c r="F49" s="555"/>
      <c r="G49" s="158"/>
      <c r="H49" s="568">
        <v>0</v>
      </c>
      <c r="I49" s="568">
        <v>2230</v>
      </c>
      <c r="J49" s="568">
        <v>488</v>
      </c>
      <c r="K49" s="568">
        <v>0</v>
      </c>
      <c r="L49" s="568">
        <v>400</v>
      </c>
      <c r="M49" s="568">
        <v>499.48</v>
      </c>
    </row>
    <row r="50" spans="1:87" s="5" customFormat="1" ht="27.75" customHeight="1" x14ac:dyDescent="0.25">
      <c r="A50" s="603"/>
      <c r="B50" s="606"/>
      <c r="C50" s="576"/>
      <c r="D50" s="555" t="s">
        <v>74</v>
      </c>
      <c r="E50" s="555" t="s">
        <v>61</v>
      </c>
      <c r="F50" s="555"/>
      <c r="G50" s="140"/>
      <c r="H50" s="568">
        <v>0</v>
      </c>
      <c r="I50" s="568">
        <v>0</v>
      </c>
      <c r="J50" s="568">
        <v>340</v>
      </c>
      <c r="K50" s="568">
        <v>0</v>
      </c>
      <c r="L50" s="568">
        <v>0</v>
      </c>
      <c r="M50" s="568">
        <v>7</v>
      </c>
    </row>
    <row r="51" spans="1:87" s="5" customFormat="1" ht="27.75" customHeight="1" x14ac:dyDescent="0.25">
      <c r="A51" s="603"/>
      <c r="B51" s="606"/>
      <c r="C51" s="554" t="s">
        <v>1794</v>
      </c>
      <c r="D51" s="555" t="s">
        <v>74</v>
      </c>
      <c r="E51" s="555" t="s">
        <v>61</v>
      </c>
      <c r="F51" s="302"/>
      <c r="G51" s="773"/>
      <c r="H51" s="122">
        <v>0</v>
      </c>
      <c r="I51" s="122">
        <v>1361</v>
      </c>
      <c r="J51" s="122">
        <v>0</v>
      </c>
      <c r="K51" s="122">
        <v>0</v>
      </c>
      <c r="L51" s="141">
        <v>150</v>
      </c>
      <c r="M51" s="122">
        <v>0</v>
      </c>
    </row>
    <row r="52" spans="1:87" s="5" customFormat="1" ht="15" customHeight="1" x14ac:dyDescent="0.25">
      <c r="A52" s="544"/>
      <c r="B52" s="544"/>
      <c r="C52" s="545"/>
      <c r="D52" s="544"/>
      <c r="E52" s="546"/>
      <c r="F52" s="546"/>
      <c r="G52" s="547"/>
      <c r="H52" s="548"/>
      <c r="I52" s="548"/>
      <c r="J52" s="548"/>
      <c r="K52" s="548"/>
      <c r="L52" s="548"/>
      <c r="M52" s="548"/>
    </row>
    <row r="53" spans="1:87" s="5" customFormat="1" ht="19.5" customHeight="1" x14ac:dyDescent="0.25">
      <c r="A53" s="760" t="s">
        <v>91</v>
      </c>
      <c r="B53" s="760"/>
      <c r="C53" s="760"/>
      <c r="D53" s="760"/>
      <c r="E53" s="760"/>
      <c r="F53" s="760"/>
      <c r="G53" s="760"/>
      <c r="H53" s="760"/>
      <c r="I53" s="760"/>
      <c r="J53" s="760"/>
      <c r="K53" s="760"/>
      <c r="L53" s="760"/>
      <c r="M53" s="760"/>
    </row>
    <row r="54" spans="1:87" s="5" customFormat="1" ht="29.25" customHeight="1" x14ac:dyDescent="0.25">
      <c r="A54" s="576" t="s">
        <v>119</v>
      </c>
      <c r="B54" s="576"/>
      <c r="C54" s="576"/>
      <c r="D54" s="578" t="s">
        <v>120</v>
      </c>
      <c r="E54" s="570" t="s">
        <v>121</v>
      </c>
      <c r="F54" s="570"/>
      <c r="G54" s="587" t="s">
        <v>1780</v>
      </c>
      <c r="H54" s="578" t="s">
        <v>56</v>
      </c>
      <c r="I54" s="578"/>
      <c r="J54" s="578"/>
      <c r="K54" s="578" t="s">
        <v>45</v>
      </c>
      <c r="L54" s="578"/>
      <c r="M54" s="578"/>
    </row>
    <row r="55" spans="1:87" s="5" customFormat="1" ht="25.5" customHeight="1" x14ac:dyDescent="0.25">
      <c r="A55" s="576"/>
      <c r="B55" s="576"/>
      <c r="C55" s="576"/>
      <c r="D55" s="578"/>
      <c r="E55" s="570"/>
      <c r="F55" s="570"/>
      <c r="G55" s="587"/>
      <c r="H55" s="552">
        <v>2015</v>
      </c>
      <c r="I55" s="552">
        <v>2016</v>
      </c>
      <c r="J55" s="552">
        <v>2017</v>
      </c>
      <c r="K55" s="552">
        <f>H55</f>
        <v>2015</v>
      </c>
      <c r="L55" s="552">
        <f>I55</f>
        <v>2016</v>
      </c>
      <c r="M55" s="552">
        <f>J55</f>
        <v>2017</v>
      </c>
    </row>
    <row r="56" spans="1:87" s="5" customFormat="1" ht="15" customHeight="1" x14ac:dyDescent="0.25">
      <c r="A56" s="576">
        <v>1</v>
      </c>
      <c r="B56" s="576"/>
      <c r="C56" s="576"/>
      <c r="D56" s="576">
        <v>2</v>
      </c>
      <c r="E56" s="576"/>
      <c r="F56" s="576"/>
      <c r="G56" s="557">
        <v>3</v>
      </c>
      <c r="H56" s="578">
        <v>4</v>
      </c>
      <c r="I56" s="578"/>
      <c r="J56" s="578"/>
      <c r="K56" s="578">
        <v>5</v>
      </c>
      <c r="L56" s="578"/>
      <c r="M56" s="578"/>
    </row>
    <row r="57" spans="1:87" s="115" customFormat="1" ht="24" customHeight="1" x14ac:dyDescent="0.25">
      <c r="A57" s="576" t="s">
        <v>70</v>
      </c>
      <c r="B57" s="576"/>
      <c r="C57" s="576"/>
      <c r="D57" s="554" t="s">
        <v>88</v>
      </c>
      <c r="E57" s="593" t="s">
        <v>85</v>
      </c>
      <c r="F57" s="774"/>
      <c r="G57" s="303"/>
      <c r="H57" s="762">
        <v>0</v>
      </c>
      <c r="I57" s="762">
        <v>1</v>
      </c>
      <c r="J57" s="762">
        <v>1</v>
      </c>
      <c r="K57" s="762">
        <v>0</v>
      </c>
      <c r="L57" s="762">
        <v>6036</v>
      </c>
      <c r="M57" s="762">
        <v>1196</v>
      </c>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row>
    <row r="58" spans="1:87" s="103" customFormat="1" ht="27" customHeight="1" x14ac:dyDescent="0.25">
      <c r="A58" s="570" t="s">
        <v>79</v>
      </c>
      <c r="B58" s="570"/>
      <c r="C58" s="570"/>
      <c r="D58" s="554" t="s">
        <v>1795</v>
      </c>
      <c r="E58" s="593" t="s">
        <v>85</v>
      </c>
      <c r="F58" s="775"/>
      <c r="G58" s="317"/>
      <c r="H58" s="776">
        <v>0</v>
      </c>
      <c r="I58" s="776">
        <v>0</v>
      </c>
      <c r="J58" s="776">
        <v>6</v>
      </c>
      <c r="K58" s="776">
        <v>0</v>
      </c>
      <c r="L58" s="776">
        <v>0</v>
      </c>
      <c r="M58" s="776">
        <v>2687</v>
      </c>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row>
    <row r="59" spans="1:87" x14ac:dyDescent="0.25">
      <c r="A59" s="777"/>
      <c r="B59" s="777"/>
      <c r="C59" s="777"/>
      <c r="D59" s="777"/>
      <c r="E59" s="543"/>
      <c r="F59" s="543"/>
      <c r="G59" s="778"/>
      <c r="H59" s="558"/>
      <c r="I59" s="558"/>
      <c r="J59" s="558"/>
      <c r="K59" s="558"/>
      <c r="L59" s="558"/>
      <c r="M59" s="558"/>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ht="19.5" customHeight="1" x14ac:dyDescent="0.25">
      <c r="A60" s="764" t="s">
        <v>90</v>
      </c>
      <c r="B60" s="764"/>
      <c r="C60" s="764"/>
      <c r="D60" s="764"/>
      <c r="E60" s="764"/>
      <c r="F60" s="764"/>
      <c r="G60" s="764"/>
      <c r="H60" s="764"/>
      <c r="I60" s="764"/>
      <c r="J60" s="764"/>
      <c r="K60" s="764"/>
      <c r="L60" s="764"/>
      <c r="M60" s="764"/>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ht="22.5" customHeight="1" x14ac:dyDescent="0.25">
      <c r="A61" s="576" t="s">
        <v>119</v>
      </c>
      <c r="B61" s="576"/>
      <c r="C61" s="576"/>
      <c r="D61" s="578" t="s">
        <v>123</v>
      </c>
      <c r="E61" s="570" t="s">
        <v>93</v>
      </c>
      <c r="F61" s="570"/>
      <c r="G61" s="587" t="s">
        <v>1780</v>
      </c>
      <c r="H61" s="578" t="s">
        <v>56</v>
      </c>
      <c r="I61" s="578"/>
      <c r="J61" s="578"/>
      <c r="K61" s="578" t="s">
        <v>129</v>
      </c>
      <c r="L61" s="578"/>
      <c r="M61" s="578"/>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row>
    <row r="62" spans="1:87" ht="24.75" customHeight="1" x14ac:dyDescent="0.25">
      <c r="A62" s="576"/>
      <c r="B62" s="576"/>
      <c r="C62" s="576"/>
      <c r="D62" s="578"/>
      <c r="E62" s="570"/>
      <c r="F62" s="570"/>
      <c r="G62" s="587"/>
      <c r="H62" s="552">
        <v>2015</v>
      </c>
      <c r="I62" s="552">
        <v>2016</v>
      </c>
      <c r="J62" s="552">
        <v>2017</v>
      </c>
      <c r="K62" s="552">
        <f>H62</f>
        <v>2015</v>
      </c>
      <c r="L62" s="552">
        <f>I62</f>
        <v>2016</v>
      </c>
      <c r="M62" s="552">
        <f>J62</f>
        <v>2017</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x14ac:dyDescent="0.25">
      <c r="A63" s="576">
        <v>1</v>
      </c>
      <c r="B63" s="576"/>
      <c r="C63" s="576"/>
      <c r="D63" s="576">
        <v>2</v>
      </c>
      <c r="E63" s="576"/>
      <c r="F63" s="576"/>
      <c r="G63" s="557">
        <v>3</v>
      </c>
      <c r="H63" s="578">
        <v>4</v>
      </c>
      <c r="I63" s="578"/>
      <c r="J63" s="578"/>
      <c r="K63" s="578">
        <v>5</v>
      </c>
      <c r="L63" s="578"/>
      <c r="M63" s="578"/>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row r="64" spans="1:87" s="115" customFormat="1" ht="15" customHeight="1" x14ac:dyDescent="0.2">
      <c r="A64" s="576" t="s">
        <v>70</v>
      </c>
      <c r="B64" s="576"/>
      <c r="C64" s="576"/>
      <c r="D64" s="578" t="s">
        <v>57</v>
      </c>
      <c r="E64" s="571" t="s">
        <v>50</v>
      </c>
      <c r="F64" s="779"/>
      <c r="G64" s="88"/>
      <c r="H64" s="762">
        <v>4</v>
      </c>
      <c r="I64" s="762">
        <v>1</v>
      </c>
      <c r="J64" s="762">
        <v>7</v>
      </c>
      <c r="K64" s="762">
        <v>115</v>
      </c>
      <c r="L64" s="762">
        <v>15</v>
      </c>
      <c r="M64" s="762">
        <v>210</v>
      </c>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row>
    <row r="65" spans="1:87" s="120" customFormat="1" ht="14.25" customHeight="1" x14ac:dyDescent="0.2">
      <c r="A65" s="576"/>
      <c r="B65" s="576"/>
      <c r="C65" s="576"/>
      <c r="D65" s="578"/>
      <c r="E65" s="571" t="s">
        <v>51</v>
      </c>
      <c r="F65" s="779"/>
      <c r="G65" s="348"/>
      <c r="H65" s="762">
        <v>16</v>
      </c>
      <c r="I65" s="762">
        <v>10</v>
      </c>
      <c r="J65" s="762">
        <v>16</v>
      </c>
      <c r="K65" s="762">
        <v>586</v>
      </c>
      <c r="L65" s="762">
        <v>302</v>
      </c>
      <c r="M65" s="762">
        <v>704</v>
      </c>
    </row>
    <row r="66" spans="1:87" s="142" customFormat="1" ht="14.25" customHeight="1" x14ac:dyDescent="0.2">
      <c r="A66" s="576"/>
      <c r="B66" s="576"/>
      <c r="C66" s="576"/>
      <c r="D66" s="578"/>
      <c r="E66" s="571" t="s">
        <v>53</v>
      </c>
      <c r="F66" s="779"/>
      <c r="G66" s="88"/>
      <c r="H66" s="762">
        <v>11</v>
      </c>
      <c r="I66" s="762">
        <v>3</v>
      </c>
      <c r="J66" s="762">
        <v>4</v>
      </c>
      <c r="K66" s="762">
        <v>917.1</v>
      </c>
      <c r="L66" s="762">
        <v>480</v>
      </c>
      <c r="M66" s="762">
        <v>310</v>
      </c>
    </row>
    <row r="67" spans="1:87" s="22" customFormat="1" x14ac:dyDescent="0.25">
      <c r="A67" s="576"/>
      <c r="B67" s="576"/>
      <c r="C67" s="576"/>
      <c r="D67" s="578"/>
      <c r="E67" s="571" t="s">
        <v>54</v>
      </c>
      <c r="F67" s="779"/>
      <c r="G67" s="348"/>
      <c r="H67" s="762">
        <v>2</v>
      </c>
      <c r="I67" s="762">
        <v>0</v>
      </c>
      <c r="J67" s="762">
        <v>0</v>
      </c>
      <c r="K67" s="762">
        <v>397</v>
      </c>
      <c r="L67" s="762">
        <v>0</v>
      </c>
      <c r="M67" s="762">
        <v>0</v>
      </c>
    </row>
    <row r="68" spans="1:87" s="120" customFormat="1" ht="14.25" customHeight="1" x14ac:dyDescent="0.2">
      <c r="A68" s="593" t="s">
        <v>79</v>
      </c>
      <c r="B68" s="594"/>
      <c r="C68" s="595"/>
      <c r="D68" s="599" t="s">
        <v>57</v>
      </c>
      <c r="E68" s="571" t="s">
        <v>50</v>
      </c>
      <c r="F68" s="779"/>
      <c r="G68" s="348"/>
      <c r="H68" s="762">
        <v>0</v>
      </c>
      <c r="I68" s="762">
        <v>1</v>
      </c>
      <c r="J68" s="762">
        <v>1</v>
      </c>
      <c r="K68" s="762">
        <v>0</v>
      </c>
      <c r="L68" s="762">
        <v>45</v>
      </c>
      <c r="M68" s="762">
        <v>12</v>
      </c>
    </row>
    <row r="69" spans="1:87" s="120" customFormat="1" ht="14.25" customHeight="1" x14ac:dyDescent="0.2">
      <c r="A69" s="596"/>
      <c r="B69" s="597"/>
      <c r="C69" s="598"/>
      <c r="D69" s="577"/>
      <c r="E69" s="571" t="s">
        <v>51</v>
      </c>
      <c r="F69" s="779"/>
      <c r="G69" s="348"/>
      <c r="H69" s="762">
        <v>0</v>
      </c>
      <c r="I69" s="762">
        <v>0</v>
      </c>
      <c r="J69" s="762">
        <v>22</v>
      </c>
      <c r="K69" s="762">
        <v>0</v>
      </c>
      <c r="L69" s="762">
        <v>0</v>
      </c>
      <c r="M69" s="762">
        <v>605</v>
      </c>
    </row>
    <row r="70" spans="1:87" s="22" customFormat="1" ht="15" customHeight="1" x14ac:dyDescent="0.25">
      <c r="A70" s="596"/>
      <c r="B70" s="597"/>
      <c r="C70" s="598"/>
      <c r="D70" s="577"/>
      <c r="E70" s="571" t="s">
        <v>52</v>
      </c>
      <c r="F70" s="775"/>
      <c r="G70" s="780"/>
      <c r="H70" s="762">
        <v>0</v>
      </c>
      <c r="I70" s="762">
        <v>3</v>
      </c>
      <c r="J70" s="762">
        <v>19</v>
      </c>
      <c r="K70" s="762">
        <v>0</v>
      </c>
      <c r="L70" s="762">
        <v>192</v>
      </c>
      <c r="M70" s="762">
        <v>1752</v>
      </c>
    </row>
    <row r="71" spans="1:87" s="22" customFormat="1" x14ac:dyDescent="0.25">
      <c r="A71" s="596"/>
      <c r="B71" s="597"/>
      <c r="C71" s="598"/>
      <c r="D71" s="577"/>
      <c r="E71" s="571" t="s">
        <v>53</v>
      </c>
      <c r="F71" s="775"/>
      <c r="G71" s="780"/>
      <c r="H71" s="762">
        <v>0</v>
      </c>
      <c r="I71" s="762">
        <v>3</v>
      </c>
      <c r="J71" s="762">
        <v>12</v>
      </c>
      <c r="K71" s="762">
        <v>0</v>
      </c>
      <c r="L71" s="762">
        <v>181.333</v>
      </c>
      <c r="M71" s="762">
        <v>820</v>
      </c>
    </row>
    <row r="72" spans="1:87" s="22" customFormat="1" x14ac:dyDescent="0.25">
      <c r="A72" s="596"/>
      <c r="B72" s="597"/>
      <c r="C72" s="598"/>
      <c r="D72" s="577"/>
      <c r="E72" s="571" t="s">
        <v>54</v>
      </c>
      <c r="F72" s="779"/>
      <c r="G72" s="780"/>
      <c r="H72" s="762">
        <v>0</v>
      </c>
      <c r="I72" s="762"/>
      <c r="J72" s="762">
        <v>1</v>
      </c>
      <c r="K72" s="762"/>
      <c r="L72" s="762">
        <v>0</v>
      </c>
      <c r="M72" s="762">
        <v>90</v>
      </c>
    </row>
    <row r="73" spans="1:87" ht="15" customHeight="1" x14ac:dyDescent="0.25">
      <c r="A73" s="777"/>
      <c r="B73" s="777"/>
      <c r="C73" s="777"/>
      <c r="D73" s="777"/>
      <c r="E73" s="543"/>
      <c r="F73" s="543"/>
      <c r="G73" s="778"/>
      <c r="H73" s="558"/>
      <c r="I73" s="558"/>
      <c r="J73" s="558"/>
      <c r="K73" s="558"/>
      <c r="L73" s="558"/>
      <c r="M73" s="558"/>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row>
    <row r="74" spans="1:87" ht="19.5" customHeight="1" x14ac:dyDescent="0.25">
      <c r="A74" s="760" t="s">
        <v>124</v>
      </c>
      <c r="B74" s="760"/>
      <c r="C74" s="760"/>
      <c r="D74" s="760"/>
      <c r="E74" s="760"/>
      <c r="F74" s="760"/>
      <c r="G74" s="760"/>
      <c r="H74" s="760"/>
      <c r="I74" s="760"/>
      <c r="J74" s="760"/>
      <c r="K74" s="760"/>
      <c r="L74" s="760"/>
      <c r="M74" s="760"/>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row>
    <row r="75" spans="1:87" ht="29.25" customHeight="1" x14ac:dyDescent="0.25">
      <c r="A75" s="576" t="s">
        <v>119</v>
      </c>
      <c r="B75" s="576"/>
      <c r="C75" s="576"/>
      <c r="D75" s="578" t="s">
        <v>126</v>
      </c>
      <c r="E75" s="570" t="s">
        <v>93</v>
      </c>
      <c r="F75" s="570"/>
      <c r="G75" s="587" t="s">
        <v>1780</v>
      </c>
      <c r="H75" s="578" t="s">
        <v>56</v>
      </c>
      <c r="I75" s="578"/>
      <c r="J75" s="578"/>
      <c r="K75" s="578" t="s">
        <v>129</v>
      </c>
      <c r="L75" s="578"/>
      <c r="M75" s="578"/>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row>
    <row r="76" spans="1:87" ht="25.5" customHeight="1" x14ac:dyDescent="0.25">
      <c r="A76" s="576"/>
      <c r="B76" s="576"/>
      <c r="C76" s="576"/>
      <c r="D76" s="578"/>
      <c r="E76" s="570"/>
      <c r="F76" s="570"/>
      <c r="G76" s="587"/>
      <c r="H76" s="552">
        <v>2015</v>
      </c>
      <c r="I76" s="552">
        <v>2016</v>
      </c>
      <c r="J76" s="552">
        <v>2017</v>
      </c>
      <c r="K76" s="552">
        <f>H76</f>
        <v>2015</v>
      </c>
      <c r="L76" s="552">
        <f>I76</f>
        <v>2016</v>
      </c>
      <c r="M76" s="552">
        <f>J76</f>
        <v>2017</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row>
    <row r="77" spans="1:87" x14ac:dyDescent="0.25">
      <c r="A77" s="576">
        <v>1</v>
      </c>
      <c r="B77" s="576"/>
      <c r="C77" s="576"/>
      <c r="D77" s="576">
        <v>2</v>
      </c>
      <c r="E77" s="576"/>
      <c r="F77" s="576"/>
      <c r="G77" s="557">
        <v>3</v>
      </c>
      <c r="H77" s="578">
        <v>4</v>
      </c>
      <c r="I77" s="578"/>
      <c r="J77" s="578"/>
      <c r="K77" s="578">
        <v>5</v>
      </c>
      <c r="L77" s="578"/>
      <c r="M77" s="578"/>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row>
    <row r="78" spans="1:87" s="115" customFormat="1" x14ac:dyDescent="0.2">
      <c r="A78" s="576" t="s">
        <v>70</v>
      </c>
      <c r="B78" s="576"/>
      <c r="C78" s="576"/>
      <c r="D78" s="578" t="s">
        <v>57</v>
      </c>
      <c r="E78" s="571" t="s">
        <v>51</v>
      </c>
      <c r="F78" s="779"/>
      <c r="G78" s="88"/>
      <c r="H78" s="122">
        <v>0</v>
      </c>
      <c r="I78" s="122">
        <v>2</v>
      </c>
      <c r="J78" s="122">
        <v>0</v>
      </c>
      <c r="K78" s="122">
        <v>0</v>
      </c>
      <c r="L78" s="122">
        <v>30</v>
      </c>
      <c r="M78" s="122">
        <v>0</v>
      </c>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row>
    <row r="79" spans="1:87" s="120" customFormat="1" x14ac:dyDescent="0.2">
      <c r="A79" s="576"/>
      <c r="B79" s="576"/>
      <c r="C79" s="576"/>
      <c r="D79" s="578"/>
      <c r="E79" s="571" t="s">
        <v>52</v>
      </c>
      <c r="F79" s="779"/>
      <c r="G79" s="88"/>
      <c r="H79" s="122">
        <v>0</v>
      </c>
      <c r="I79" s="122">
        <v>1</v>
      </c>
      <c r="J79" s="122">
        <v>0</v>
      </c>
      <c r="K79" s="122">
        <v>0</v>
      </c>
      <c r="L79" s="122">
        <v>10</v>
      </c>
      <c r="M79" s="122">
        <v>0</v>
      </c>
    </row>
    <row r="80" spans="1:87" s="22" customFormat="1" x14ac:dyDescent="0.25">
      <c r="A80" s="576"/>
      <c r="B80" s="576"/>
      <c r="C80" s="576"/>
      <c r="D80" s="578"/>
      <c r="E80" s="571" t="s">
        <v>53</v>
      </c>
      <c r="F80" s="779"/>
      <c r="G80" s="88"/>
      <c r="H80" s="122">
        <v>0</v>
      </c>
      <c r="I80" s="122">
        <v>0</v>
      </c>
      <c r="J80" s="122">
        <v>1</v>
      </c>
      <c r="K80" s="122"/>
      <c r="L80" s="122"/>
      <c r="M80" s="122">
        <v>1196</v>
      </c>
    </row>
    <row r="81" spans="1:87" s="120" customFormat="1" ht="27" customHeight="1" x14ac:dyDescent="0.2">
      <c r="A81" s="570" t="s">
        <v>79</v>
      </c>
      <c r="B81" s="570"/>
      <c r="C81" s="570"/>
      <c r="D81" s="552" t="s">
        <v>1796</v>
      </c>
      <c r="E81" s="571" t="s">
        <v>54</v>
      </c>
      <c r="F81" s="775"/>
      <c r="G81" s="88"/>
      <c r="H81" s="122"/>
      <c r="I81" s="122">
        <v>0</v>
      </c>
      <c r="J81" s="122">
        <v>1</v>
      </c>
      <c r="K81" s="122"/>
      <c r="L81" s="122"/>
      <c r="M81" s="122">
        <v>594.91999999999996</v>
      </c>
    </row>
    <row r="82" spans="1:87" x14ac:dyDescent="0.25">
      <c r="A82" s="777"/>
      <c r="B82" s="777"/>
      <c r="C82" s="777"/>
      <c r="D82" s="777"/>
      <c r="E82" s="543"/>
      <c r="F82" s="543"/>
      <c r="G82" s="781"/>
      <c r="H82" s="147"/>
      <c r="I82" s="147"/>
      <c r="J82" s="147"/>
      <c r="K82" s="147"/>
      <c r="L82" s="147"/>
      <c r="M82" s="147"/>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row>
    <row r="83" spans="1:87" x14ac:dyDescent="0.25">
      <c r="H83" s="152"/>
      <c r="I83" s="44"/>
      <c r="J83" s="44"/>
      <c r="K83" s="44"/>
      <c r="L83" s="44"/>
      <c r="M83" s="44"/>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row>
    <row r="84" spans="1:87" x14ac:dyDescent="0.25">
      <c r="G84" s="44"/>
      <c r="H84" s="44"/>
      <c r="I84" s="44"/>
      <c r="J84" s="44"/>
      <c r="K84" s="44"/>
      <c r="L84" s="44"/>
      <c r="M84" s="44"/>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row>
    <row r="85" spans="1:87" x14ac:dyDescent="0.25">
      <c r="G85" s="3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row>
    <row r="86" spans="1:87" x14ac:dyDescent="0.25">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row>
    <row r="87" spans="1:87" x14ac:dyDescent="0.25">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x14ac:dyDescent="0.25">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x14ac:dyDescent="0.25">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x14ac:dyDescent="0.25">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x14ac:dyDescent="0.25">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row>
    <row r="92" spans="1:87" x14ac:dyDescent="0.25">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row>
    <row r="93" spans="1:87" x14ac:dyDescent="0.25">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row>
    <row r="94" spans="1:87" x14ac:dyDescent="0.25">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row>
    <row r="95" spans="1:87" x14ac:dyDescent="0.25">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row>
    <row r="96" spans="1:87" x14ac:dyDescent="0.25">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row>
    <row r="97" spans="14:87" x14ac:dyDescent="0.25">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row>
    <row r="98" spans="14:87" x14ac:dyDescent="0.25">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row>
    <row r="99" spans="14:87" x14ac:dyDescent="0.25">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row>
    <row r="100" spans="14:87" x14ac:dyDescent="0.25">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row>
    <row r="101" spans="14:87" x14ac:dyDescent="0.25">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row>
    <row r="102" spans="14:87" x14ac:dyDescent="0.25">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row>
    <row r="103" spans="14:87" x14ac:dyDescent="0.25">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row>
    <row r="104" spans="14:87" x14ac:dyDescent="0.25">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row>
    <row r="105" spans="14:87" x14ac:dyDescent="0.25">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row>
    <row r="106" spans="14:87" x14ac:dyDescent="0.25">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row>
    <row r="107" spans="14:87" x14ac:dyDescent="0.25">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row>
    <row r="108" spans="14:87" x14ac:dyDescent="0.25">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row>
    <row r="109" spans="14:87" x14ac:dyDescent="0.25">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row>
    <row r="110" spans="14:87" x14ac:dyDescent="0.25">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row>
    <row r="111" spans="14:87" x14ac:dyDescent="0.25">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row>
    <row r="112" spans="14:87" x14ac:dyDescent="0.25">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row>
    <row r="113" spans="14:87" x14ac:dyDescent="0.25">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row>
    <row r="114" spans="14:87" x14ac:dyDescent="0.25">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row>
    <row r="115" spans="14:87" x14ac:dyDescent="0.25">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row>
    <row r="116" spans="14:87" x14ac:dyDescent="0.25">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row>
    <row r="117" spans="14:87" x14ac:dyDescent="0.25">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row>
    <row r="118" spans="14:87" x14ac:dyDescent="0.25">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row>
    <row r="119" spans="14:87" x14ac:dyDescent="0.25">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row>
    <row r="120" spans="14:87" x14ac:dyDescent="0.25">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row>
    <row r="121" spans="14:87" x14ac:dyDescent="0.25">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row>
    <row r="122" spans="14:87" x14ac:dyDescent="0.25">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row>
    <row r="123" spans="14:87" x14ac:dyDescent="0.25">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row>
    <row r="124" spans="14:87" x14ac:dyDescent="0.25">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row>
    <row r="125" spans="14:87" x14ac:dyDescent="0.25">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row>
    <row r="126" spans="14:87" x14ac:dyDescent="0.25">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row>
    <row r="127" spans="14:87" x14ac:dyDescent="0.25">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row>
    <row r="128" spans="14:87" x14ac:dyDescent="0.25">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row>
    <row r="129" spans="14:87" x14ac:dyDescent="0.25">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row>
    <row r="130" spans="14:87" x14ac:dyDescent="0.25">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row>
    <row r="131" spans="14:87" x14ac:dyDescent="0.25">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row>
    <row r="132" spans="14:87" x14ac:dyDescent="0.25">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row>
    <row r="133" spans="14:87" x14ac:dyDescent="0.25">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row>
    <row r="134" spans="14:87" x14ac:dyDescent="0.25">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row>
    <row r="135" spans="14:87" x14ac:dyDescent="0.25">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row>
    <row r="136" spans="14:87" x14ac:dyDescent="0.25">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row>
    <row r="137" spans="14:87" x14ac:dyDescent="0.25">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row>
    <row r="138" spans="14:87" x14ac:dyDescent="0.25">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row>
    <row r="139" spans="14:87" x14ac:dyDescent="0.25">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row>
    <row r="140" spans="14:87" x14ac:dyDescent="0.25">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row>
    <row r="141" spans="14:87" x14ac:dyDescent="0.25">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row>
    <row r="142" spans="14:87" x14ac:dyDescent="0.25">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row>
    <row r="143" spans="14:87" x14ac:dyDescent="0.25">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row>
    <row r="144" spans="14:87" x14ac:dyDescent="0.25">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row>
    <row r="145" spans="14:87" x14ac:dyDescent="0.25">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row>
    <row r="146" spans="14:87" x14ac:dyDescent="0.25">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row>
    <row r="147" spans="14:87" x14ac:dyDescent="0.25">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row>
    <row r="148" spans="14:87" x14ac:dyDescent="0.25">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row>
    <row r="149" spans="14:87" x14ac:dyDescent="0.25">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row>
    <row r="150" spans="14:87" x14ac:dyDescent="0.25">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row>
    <row r="151" spans="14:87" x14ac:dyDescent="0.25">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row>
    <row r="152" spans="14:87" x14ac:dyDescent="0.25">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row>
    <row r="153" spans="14:87" x14ac:dyDescent="0.25">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row>
    <row r="154" spans="14:87" x14ac:dyDescent="0.25">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row>
    <row r="155" spans="14:87" x14ac:dyDescent="0.25">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row>
    <row r="156" spans="14:87" x14ac:dyDescent="0.25">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row>
    <row r="157" spans="14:87" x14ac:dyDescent="0.25">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row>
    <row r="158" spans="14:87" x14ac:dyDescent="0.25">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row>
    <row r="159" spans="14:87" x14ac:dyDescent="0.25">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row>
    <row r="160" spans="14:87" x14ac:dyDescent="0.25">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row>
    <row r="161" spans="14:87" x14ac:dyDescent="0.25">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row>
    <row r="162" spans="14:87" x14ac:dyDescent="0.25">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row>
    <row r="163" spans="14:87" x14ac:dyDescent="0.25">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row>
    <row r="164" spans="14:87" x14ac:dyDescent="0.25">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row>
    <row r="165" spans="14:87" x14ac:dyDescent="0.25">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row>
    <row r="166" spans="14:87" x14ac:dyDescent="0.25">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row>
    <row r="167" spans="14:87" x14ac:dyDescent="0.25">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row>
    <row r="168" spans="14:87" x14ac:dyDescent="0.25">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row>
    <row r="169" spans="14:87" x14ac:dyDescent="0.25">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row>
    <row r="170" spans="14:87" x14ac:dyDescent="0.25">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row>
    <row r="171" spans="14:87" x14ac:dyDescent="0.25">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row>
    <row r="172" spans="14:87" x14ac:dyDescent="0.25">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row>
    <row r="173" spans="14:87" x14ac:dyDescent="0.25">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row>
    <row r="174" spans="14:87" x14ac:dyDescent="0.25">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row>
    <row r="175" spans="14:87" x14ac:dyDescent="0.25">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row>
    <row r="176" spans="14:87" x14ac:dyDescent="0.25">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row>
    <row r="177" spans="14:87" x14ac:dyDescent="0.25">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row>
    <row r="178" spans="14:87" x14ac:dyDescent="0.25">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row>
    <row r="179" spans="14:87" x14ac:dyDescent="0.25">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row>
    <row r="180" spans="14:87" x14ac:dyDescent="0.25">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row>
    <row r="181" spans="14:87" x14ac:dyDescent="0.25">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row>
    <row r="182" spans="14:87" x14ac:dyDescent="0.25">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row>
    <row r="183" spans="14:87" x14ac:dyDescent="0.25">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row>
    <row r="184" spans="14:87" x14ac:dyDescent="0.25">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row>
    <row r="185" spans="14:87" x14ac:dyDescent="0.25">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row>
    <row r="186" spans="14:87" x14ac:dyDescent="0.25">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row>
    <row r="187" spans="14:87" x14ac:dyDescent="0.25">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row>
    <row r="188" spans="14:87" x14ac:dyDescent="0.25">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row>
    <row r="189" spans="14:87" x14ac:dyDescent="0.25">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row>
    <row r="190" spans="14:87" x14ac:dyDescent="0.25">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row>
    <row r="191" spans="14:87" x14ac:dyDescent="0.25">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row>
    <row r="192" spans="14:87" x14ac:dyDescent="0.25">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row>
    <row r="193" spans="14:87" x14ac:dyDescent="0.25">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row>
    <row r="194" spans="14:87" x14ac:dyDescent="0.25">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row>
    <row r="195" spans="14:87" x14ac:dyDescent="0.25">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row>
    <row r="196" spans="14:87" x14ac:dyDescent="0.25">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row>
    <row r="197" spans="14:87" x14ac:dyDescent="0.25">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row>
    <row r="198" spans="14:87" x14ac:dyDescent="0.25">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row>
    <row r="199" spans="14:87" x14ac:dyDescent="0.25">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row>
    <row r="200" spans="14:87" x14ac:dyDescent="0.25">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row>
    <row r="201" spans="14:87" x14ac:dyDescent="0.25">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row>
    <row r="202" spans="14:87" x14ac:dyDescent="0.25">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row>
    <row r="203" spans="14:87" x14ac:dyDescent="0.25">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row>
    <row r="204" spans="14:87" x14ac:dyDescent="0.25">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row>
    <row r="205" spans="14:87" x14ac:dyDescent="0.25">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row>
    <row r="206" spans="14:87" x14ac:dyDescent="0.25">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row>
    <row r="207" spans="14:87" x14ac:dyDescent="0.25">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row>
    <row r="208" spans="14:87" x14ac:dyDescent="0.25">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row>
    <row r="209" spans="14:87" x14ac:dyDescent="0.25">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row>
    <row r="210" spans="14:87" x14ac:dyDescent="0.25">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row>
    <row r="211" spans="14:87" x14ac:dyDescent="0.25">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row>
    <row r="212" spans="14:87" x14ac:dyDescent="0.25">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row>
    <row r="213" spans="14:87" x14ac:dyDescent="0.25">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row>
    <row r="214" spans="14:87" x14ac:dyDescent="0.25">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row>
    <row r="215" spans="14:87" x14ac:dyDescent="0.25">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row>
    <row r="216" spans="14:87" x14ac:dyDescent="0.25">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row>
    <row r="217" spans="14:87" x14ac:dyDescent="0.25">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row>
    <row r="218" spans="14:87" x14ac:dyDescent="0.25">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row>
    <row r="219" spans="14:87" x14ac:dyDescent="0.25">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row>
    <row r="220" spans="14:87" x14ac:dyDescent="0.25">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row>
    <row r="221" spans="14:87" x14ac:dyDescent="0.25">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row>
    <row r="222" spans="14:87" x14ac:dyDescent="0.25">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row>
    <row r="223" spans="14:87" x14ac:dyDescent="0.25">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row>
    <row r="224" spans="14:87" x14ac:dyDescent="0.25">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row>
    <row r="225" spans="14:87" x14ac:dyDescent="0.25">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row>
    <row r="226" spans="14:87" x14ac:dyDescent="0.25">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row>
    <row r="227" spans="14:87" x14ac:dyDescent="0.25">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row>
    <row r="228" spans="14:87" x14ac:dyDescent="0.25">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row>
    <row r="229" spans="14:87" x14ac:dyDescent="0.25">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row>
    <row r="230" spans="14:87" x14ac:dyDescent="0.25">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row>
    <row r="231" spans="14:87" x14ac:dyDescent="0.25">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row>
    <row r="232" spans="14:87" x14ac:dyDescent="0.25">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row>
    <row r="233" spans="14:87" x14ac:dyDescent="0.25">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row>
    <row r="234" spans="14:87" x14ac:dyDescent="0.25">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row>
    <row r="235" spans="14:87" x14ac:dyDescent="0.25">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row>
    <row r="236" spans="14:87" x14ac:dyDescent="0.25">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row>
    <row r="237" spans="14:87" x14ac:dyDescent="0.25">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row>
    <row r="238" spans="14:87" x14ac:dyDescent="0.25">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row>
    <row r="239" spans="14:87" x14ac:dyDescent="0.25">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row>
    <row r="240" spans="14:87" x14ac:dyDescent="0.25">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row>
    <row r="241" spans="14:87" x14ac:dyDescent="0.25">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row>
    <row r="242" spans="14:87" x14ac:dyDescent="0.25">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row>
    <row r="243" spans="14:87" x14ac:dyDescent="0.25">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row>
    <row r="244" spans="14:87" x14ac:dyDescent="0.25">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row>
    <row r="245" spans="14:87" x14ac:dyDescent="0.25">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row>
    <row r="246" spans="14:87" x14ac:dyDescent="0.25">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row>
    <row r="247" spans="14:87" x14ac:dyDescent="0.25">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row>
    <row r="248" spans="14:87" x14ac:dyDescent="0.25">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row>
    <row r="249" spans="14:87" x14ac:dyDescent="0.25">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row>
    <row r="250" spans="14:87" x14ac:dyDescent="0.25">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row>
    <row r="251" spans="14:87" x14ac:dyDescent="0.25">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row>
    <row r="252" spans="14:87" x14ac:dyDescent="0.25">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row>
    <row r="253" spans="14:87" x14ac:dyDescent="0.25">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row>
    <row r="254" spans="14:87" x14ac:dyDescent="0.25">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row>
    <row r="255" spans="14:87" x14ac:dyDescent="0.25">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row>
    <row r="256" spans="14:87" x14ac:dyDescent="0.25">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row>
    <row r="257" spans="14:87" x14ac:dyDescent="0.25">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row>
  </sheetData>
  <sheetProtection selectLockedCells="1" selectUnlockedCells="1"/>
  <mergeCells count="134">
    <mergeCell ref="A81:C81"/>
    <mergeCell ref="E81:F81"/>
    <mergeCell ref="A77:C77"/>
    <mergeCell ref="D77:F77"/>
    <mergeCell ref="H77:J77"/>
    <mergeCell ref="K77:M77"/>
    <mergeCell ref="A78:C80"/>
    <mergeCell ref="D78:D80"/>
    <mergeCell ref="E78:F78"/>
    <mergeCell ref="E79:F79"/>
    <mergeCell ref="E80:F80"/>
    <mergeCell ref="A74:M74"/>
    <mergeCell ref="A75:C76"/>
    <mergeCell ref="D75:D76"/>
    <mergeCell ref="E75:F76"/>
    <mergeCell ref="G75:G76"/>
    <mergeCell ref="H75:J75"/>
    <mergeCell ref="K75:M75"/>
    <mergeCell ref="A68:C72"/>
    <mergeCell ref="D68:D72"/>
    <mergeCell ref="E68:F68"/>
    <mergeCell ref="E69:F69"/>
    <mergeCell ref="E70:F70"/>
    <mergeCell ref="E71:F71"/>
    <mergeCell ref="E72:F72"/>
    <mergeCell ref="A64:C67"/>
    <mergeCell ref="D64:D67"/>
    <mergeCell ref="E64:F64"/>
    <mergeCell ref="E65:F65"/>
    <mergeCell ref="E66:F66"/>
    <mergeCell ref="E67:F67"/>
    <mergeCell ref="K61:M61"/>
    <mergeCell ref="A63:C63"/>
    <mergeCell ref="D63:F63"/>
    <mergeCell ref="H63:J63"/>
    <mergeCell ref="K63:M63"/>
    <mergeCell ref="A57:C57"/>
    <mergeCell ref="E57:F57"/>
    <mergeCell ref="A58:C58"/>
    <mergeCell ref="E58:F58"/>
    <mergeCell ref="A60:M60"/>
    <mergeCell ref="A61:C62"/>
    <mergeCell ref="D61:D62"/>
    <mergeCell ref="E61:F62"/>
    <mergeCell ref="G61:G62"/>
    <mergeCell ref="H61:J61"/>
    <mergeCell ref="K54:M54"/>
    <mergeCell ref="A56:C56"/>
    <mergeCell ref="D56:F56"/>
    <mergeCell ref="H56:J56"/>
    <mergeCell ref="K56:M56"/>
    <mergeCell ref="A48:A51"/>
    <mergeCell ref="B48:B51"/>
    <mergeCell ref="C48:C50"/>
    <mergeCell ref="D48:D49"/>
    <mergeCell ref="A53:M53"/>
    <mergeCell ref="A54:C55"/>
    <mergeCell ref="D54:D55"/>
    <mergeCell ref="E54:F55"/>
    <mergeCell ref="G54:G55"/>
    <mergeCell ref="H54:J54"/>
    <mergeCell ref="B44:F44"/>
    <mergeCell ref="H44:J44"/>
    <mergeCell ref="K44:M44"/>
    <mergeCell ref="A45:A47"/>
    <mergeCell ref="B45:B47"/>
    <mergeCell ref="C46:C47"/>
    <mergeCell ref="D46:D47"/>
    <mergeCell ref="A40:M40"/>
    <mergeCell ref="A41:M41"/>
    <mergeCell ref="A42:A43"/>
    <mergeCell ref="B42:B43"/>
    <mergeCell ref="C42:C43"/>
    <mergeCell ref="D42:D43"/>
    <mergeCell ref="E42:E43"/>
    <mergeCell ref="G42:G43"/>
    <mergeCell ref="H42:J42"/>
    <mergeCell ref="K42:M42"/>
    <mergeCell ref="A30:A38"/>
    <mergeCell ref="B30:B38"/>
    <mergeCell ref="C30:C33"/>
    <mergeCell ref="D30:D31"/>
    <mergeCell ref="D32:D33"/>
    <mergeCell ref="C34:C38"/>
    <mergeCell ref="D34:D36"/>
    <mergeCell ref="D37:D38"/>
    <mergeCell ref="A26:A29"/>
    <mergeCell ref="B26:B29"/>
    <mergeCell ref="C26:C27"/>
    <mergeCell ref="D26:D27"/>
    <mergeCell ref="C28:C29"/>
    <mergeCell ref="D28:D29"/>
    <mergeCell ref="H23:J23"/>
    <mergeCell ref="K23:M23"/>
    <mergeCell ref="B25:F25"/>
    <mergeCell ref="H25:J25"/>
    <mergeCell ref="K25:M25"/>
    <mergeCell ref="D18:D19"/>
    <mergeCell ref="A21:M21"/>
    <mergeCell ref="A22:M22"/>
    <mergeCell ref="A23:A24"/>
    <mergeCell ref="B23:B24"/>
    <mergeCell ref="C23:C24"/>
    <mergeCell ref="D23:D24"/>
    <mergeCell ref="E23:E24"/>
    <mergeCell ref="F23:F24"/>
    <mergeCell ref="G23:G24"/>
    <mergeCell ref="A11:A13"/>
    <mergeCell ref="B11:B13"/>
    <mergeCell ref="C11:C13"/>
    <mergeCell ref="D11:D13"/>
    <mergeCell ref="A14:A20"/>
    <mergeCell ref="B14:B20"/>
    <mergeCell ref="C14:C17"/>
    <mergeCell ref="D14:D15"/>
    <mergeCell ref="D16:D17"/>
    <mergeCell ref="C18:C20"/>
    <mergeCell ref="F8:F9"/>
    <mergeCell ref="G8:G9"/>
    <mergeCell ref="H8:J8"/>
    <mergeCell ref="K8:M8"/>
    <mergeCell ref="B10:F10"/>
    <mergeCell ref="H10:J10"/>
    <mergeCell ref="K10:M10"/>
    <mergeCell ref="K1:M2"/>
    <mergeCell ref="L3:M3"/>
    <mergeCell ref="A4:M4"/>
    <mergeCell ref="A6:M6"/>
    <mergeCell ref="A7:M7"/>
    <mergeCell ref="A8:A9"/>
    <mergeCell ref="B8:B9"/>
    <mergeCell ref="C8:C9"/>
    <mergeCell ref="D8:D9"/>
    <mergeCell ref="E8:E9"/>
  </mergeCells>
  <pageMargins left="0.31496062992125984" right="0.31496062992125984" top="0.74803149606299213" bottom="0.35433070866141736" header="0.31496062992125984" footer="0.31496062992125984"/>
  <pageSetup paperSize="9" scale="44" fitToHeight="3" orientation="landscape"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557"/>
  <sheetViews>
    <sheetView topLeftCell="A350" workbookViewId="0">
      <selection activeCell="A369" sqref="A369"/>
    </sheetView>
  </sheetViews>
  <sheetFormatPr defaultRowHeight="15" x14ac:dyDescent="0.25"/>
  <cols>
    <col min="1" max="1" width="9.140625" style="147"/>
  </cols>
  <sheetData>
    <row r="2" spans="1:1" x14ac:dyDescent="0.25">
      <c r="A2" s="187">
        <v>8</v>
      </c>
    </row>
    <row r="3" spans="1:1" x14ac:dyDescent="0.25">
      <c r="A3" s="187">
        <v>13</v>
      </c>
    </row>
    <row r="4" spans="1:1" x14ac:dyDescent="0.25">
      <c r="A4" s="187">
        <v>34</v>
      </c>
    </row>
    <row r="5" spans="1:1" x14ac:dyDescent="0.25">
      <c r="A5" s="187">
        <v>43</v>
      </c>
    </row>
    <row r="6" spans="1:1" x14ac:dyDescent="0.25">
      <c r="A6" s="187">
        <v>53</v>
      </c>
    </row>
    <row r="7" spans="1:1" x14ac:dyDescent="0.25">
      <c r="A7" s="187">
        <v>58</v>
      </c>
    </row>
    <row r="8" spans="1:1" x14ac:dyDescent="0.25">
      <c r="A8" s="187">
        <v>63</v>
      </c>
    </row>
    <row r="9" spans="1:1" x14ac:dyDescent="0.25">
      <c r="A9" s="187">
        <v>74</v>
      </c>
    </row>
    <row r="10" spans="1:1" ht="15" customHeight="1" x14ac:dyDescent="0.25">
      <c r="A10" s="215">
        <v>75</v>
      </c>
    </row>
    <row r="11" spans="1:1" x14ac:dyDescent="0.25">
      <c r="A11" s="214">
        <v>77</v>
      </c>
    </row>
    <row r="12" spans="1:1" x14ac:dyDescent="0.25">
      <c r="A12" s="213">
        <v>82</v>
      </c>
    </row>
    <row r="13" spans="1:1" x14ac:dyDescent="0.25">
      <c r="A13" s="213">
        <v>83</v>
      </c>
    </row>
    <row r="14" spans="1:1" x14ac:dyDescent="0.25">
      <c r="A14" s="213">
        <v>88</v>
      </c>
    </row>
    <row r="15" spans="1:1" x14ac:dyDescent="0.25">
      <c r="A15" s="213">
        <v>94</v>
      </c>
    </row>
    <row r="16" spans="1:1" x14ac:dyDescent="0.25">
      <c r="A16" s="213">
        <v>138</v>
      </c>
    </row>
    <row r="17" spans="1:1" x14ac:dyDescent="0.25">
      <c r="A17" s="213">
        <v>272</v>
      </c>
    </row>
    <row r="18" spans="1:1" x14ac:dyDescent="0.25">
      <c r="A18" s="213">
        <v>295</v>
      </c>
    </row>
    <row r="19" spans="1:1" x14ac:dyDescent="0.25">
      <c r="A19" s="213">
        <v>430</v>
      </c>
    </row>
    <row r="20" spans="1:1" x14ac:dyDescent="0.25">
      <c r="A20" s="213">
        <v>498</v>
      </c>
    </row>
    <row r="21" spans="1:1" x14ac:dyDescent="0.25">
      <c r="A21" s="213">
        <v>526</v>
      </c>
    </row>
    <row r="22" spans="1:1" x14ac:dyDescent="0.25">
      <c r="A22" s="213">
        <v>539</v>
      </c>
    </row>
    <row r="23" spans="1:1" x14ac:dyDescent="0.25">
      <c r="A23" s="213">
        <v>542</v>
      </c>
    </row>
    <row r="24" spans="1:1" x14ac:dyDescent="0.25">
      <c r="A24" s="213">
        <v>544</v>
      </c>
    </row>
    <row r="25" spans="1:1" x14ac:dyDescent="0.25">
      <c r="A25" s="213">
        <v>558</v>
      </c>
    </row>
    <row r="26" spans="1:1" x14ac:dyDescent="0.25">
      <c r="A26" s="213">
        <v>581</v>
      </c>
    </row>
    <row r="27" spans="1:1" x14ac:dyDescent="0.25">
      <c r="A27" s="213">
        <v>603</v>
      </c>
    </row>
    <row r="28" spans="1:1" x14ac:dyDescent="0.25">
      <c r="A28" s="213">
        <v>621</v>
      </c>
    </row>
    <row r="29" spans="1:1" x14ac:dyDescent="0.25">
      <c r="A29" s="213">
        <v>639</v>
      </c>
    </row>
    <row r="30" spans="1:1" x14ac:dyDescent="0.25">
      <c r="A30" s="213">
        <v>640</v>
      </c>
    </row>
    <row r="31" spans="1:1" x14ac:dyDescent="0.25">
      <c r="A31" s="213">
        <v>710</v>
      </c>
    </row>
    <row r="32" spans="1:1" x14ac:dyDescent="0.25">
      <c r="A32" s="213">
        <v>725</v>
      </c>
    </row>
    <row r="33" spans="1:1" x14ac:dyDescent="0.25">
      <c r="A33" s="213">
        <v>751</v>
      </c>
    </row>
    <row r="34" spans="1:1" x14ac:dyDescent="0.25">
      <c r="A34" s="213">
        <v>761</v>
      </c>
    </row>
    <row r="35" spans="1:1" x14ac:dyDescent="0.25">
      <c r="A35" s="213">
        <v>773</v>
      </c>
    </row>
    <row r="36" spans="1:1" x14ac:dyDescent="0.25">
      <c r="A36" s="213">
        <v>774</v>
      </c>
    </row>
    <row r="37" spans="1:1" x14ac:dyDescent="0.25">
      <c r="A37" s="213">
        <v>776</v>
      </c>
    </row>
    <row r="38" spans="1:1" x14ac:dyDescent="0.25">
      <c r="A38" s="213">
        <v>777</v>
      </c>
    </row>
    <row r="39" spans="1:1" x14ac:dyDescent="0.25">
      <c r="A39" s="213">
        <v>783</v>
      </c>
    </row>
    <row r="40" spans="1:1" x14ac:dyDescent="0.25">
      <c r="A40" s="213">
        <v>813</v>
      </c>
    </row>
    <row r="41" spans="1:1" x14ac:dyDescent="0.25">
      <c r="A41" s="213">
        <v>814</v>
      </c>
    </row>
    <row r="42" spans="1:1" x14ac:dyDescent="0.25">
      <c r="A42" s="213">
        <v>815</v>
      </c>
    </row>
    <row r="43" spans="1:1" x14ac:dyDescent="0.25">
      <c r="A43" s="213">
        <v>824</v>
      </c>
    </row>
    <row r="44" spans="1:1" x14ac:dyDescent="0.25">
      <c r="A44" s="213">
        <v>826</v>
      </c>
    </row>
    <row r="45" spans="1:1" x14ac:dyDescent="0.25">
      <c r="A45" s="213">
        <v>831</v>
      </c>
    </row>
    <row r="46" spans="1:1" x14ac:dyDescent="0.25">
      <c r="A46" s="213">
        <v>856</v>
      </c>
    </row>
    <row r="47" spans="1:1" x14ac:dyDescent="0.25">
      <c r="A47" s="213">
        <v>858</v>
      </c>
    </row>
    <row r="48" spans="1:1" x14ac:dyDescent="0.25">
      <c r="A48" s="213">
        <v>865</v>
      </c>
    </row>
    <row r="49" spans="1:1" x14ac:dyDescent="0.25">
      <c r="A49" s="213">
        <v>866</v>
      </c>
    </row>
    <row r="50" spans="1:1" x14ac:dyDescent="0.25">
      <c r="A50" s="213">
        <v>869</v>
      </c>
    </row>
    <row r="51" spans="1:1" x14ac:dyDescent="0.25">
      <c r="A51" s="213">
        <v>873</v>
      </c>
    </row>
    <row r="52" spans="1:1" x14ac:dyDescent="0.25">
      <c r="A52" s="213">
        <v>879</v>
      </c>
    </row>
    <row r="53" spans="1:1" x14ac:dyDescent="0.25">
      <c r="A53" s="213">
        <v>881</v>
      </c>
    </row>
    <row r="54" spans="1:1" x14ac:dyDescent="0.25">
      <c r="A54" s="213">
        <v>895</v>
      </c>
    </row>
    <row r="55" spans="1:1" x14ac:dyDescent="0.25">
      <c r="A55" s="213">
        <v>912</v>
      </c>
    </row>
    <row r="56" spans="1:1" x14ac:dyDescent="0.25">
      <c r="A56" s="213">
        <v>927</v>
      </c>
    </row>
    <row r="57" spans="1:1" x14ac:dyDescent="0.25">
      <c r="A57" s="213">
        <v>929</v>
      </c>
    </row>
    <row r="58" spans="1:1" x14ac:dyDescent="0.25">
      <c r="A58" s="213">
        <v>936</v>
      </c>
    </row>
    <row r="59" spans="1:1" x14ac:dyDescent="0.25">
      <c r="A59" s="213">
        <v>939</v>
      </c>
    </row>
    <row r="60" spans="1:1" x14ac:dyDescent="0.25">
      <c r="A60" s="213">
        <v>956</v>
      </c>
    </row>
    <row r="61" spans="1:1" x14ac:dyDescent="0.25">
      <c r="A61" s="213">
        <v>961</v>
      </c>
    </row>
    <row r="62" spans="1:1" x14ac:dyDescent="0.25">
      <c r="A62" s="213">
        <v>969</v>
      </c>
    </row>
    <row r="63" spans="1:1" x14ac:dyDescent="0.25">
      <c r="A63" s="213">
        <v>991</v>
      </c>
    </row>
    <row r="64" spans="1:1" x14ac:dyDescent="0.25">
      <c r="A64" s="213">
        <v>995</v>
      </c>
    </row>
    <row r="65" spans="1:1" x14ac:dyDescent="0.25">
      <c r="A65" s="213">
        <v>1012</v>
      </c>
    </row>
    <row r="66" spans="1:1" x14ac:dyDescent="0.25">
      <c r="A66" s="213">
        <v>1013</v>
      </c>
    </row>
    <row r="67" spans="1:1" x14ac:dyDescent="0.25">
      <c r="A67" s="213">
        <v>1026</v>
      </c>
    </row>
    <row r="68" spans="1:1" x14ac:dyDescent="0.25">
      <c r="A68" s="213">
        <v>1032</v>
      </c>
    </row>
    <row r="69" spans="1:1" x14ac:dyDescent="0.25">
      <c r="A69" s="213">
        <v>1036</v>
      </c>
    </row>
    <row r="70" spans="1:1" x14ac:dyDescent="0.25">
      <c r="A70" s="213">
        <v>1037</v>
      </c>
    </row>
    <row r="71" spans="1:1" x14ac:dyDescent="0.25">
      <c r="A71" s="213">
        <v>1041</v>
      </c>
    </row>
    <row r="72" spans="1:1" x14ac:dyDescent="0.25">
      <c r="A72" s="213">
        <v>1048</v>
      </c>
    </row>
    <row r="73" spans="1:1" x14ac:dyDescent="0.25">
      <c r="A73" s="213">
        <v>1061</v>
      </c>
    </row>
    <row r="74" spans="1:1" x14ac:dyDescent="0.25">
      <c r="A74" s="213">
        <v>1072</v>
      </c>
    </row>
    <row r="75" spans="1:1" x14ac:dyDescent="0.25">
      <c r="A75" s="213">
        <v>1076</v>
      </c>
    </row>
    <row r="76" spans="1:1" x14ac:dyDescent="0.25">
      <c r="A76" s="213">
        <v>1079</v>
      </c>
    </row>
    <row r="77" spans="1:1" x14ac:dyDescent="0.25">
      <c r="A77" s="213">
        <v>1087</v>
      </c>
    </row>
    <row r="78" spans="1:1" x14ac:dyDescent="0.25">
      <c r="A78" s="213">
        <v>1090</v>
      </c>
    </row>
    <row r="79" spans="1:1" x14ac:dyDescent="0.25">
      <c r="A79" s="213">
        <v>1096</v>
      </c>
    </row>
    <row r="80" spans="1:1" x14ac:dyDescent="0.25">
      <c r="A80" s="213">
        <v>1104</v>
      </c>
    </row>
    <row r="81" spans="1:1" x14ac:dyDescent="0.25">
      <c r="A81" s="213">
        <v>1107</v>
      </c>
    </row>
    <row r="82" spans="1:1" x14ac:dyDescent="0.25">
      <c r="A82" s="213">
        <v>1109</v>
      </c>
    </row>
    <row r="83" spans="1:1" x14ac:dyDescent="0.25">
      <c r="A83" s="213">
        <v>1112</v>
      </c>
    </row>
    <row r="84" spans="1:1" x14ac:dyDescent="0.25">
      <c r="A84" s="213">
        <v>1115</v>
      </c>
    </row>
    <row r="85" spans="1:1" x14ac:dyDescent="0.25">
      <c r="A85" s="213">
        <v>1118</v>
      </c>
    </row>
    <row r="86" spans="1:1" x14ac:dyDescent="0.25">
      <c r="A86" s="213">
        <v>1122</v>
      </c>
    </row>
    <row r="87" spans="1:1" x14ac:dyDescent="0.25">
      <c r="A87" s="213">
        <v>1129</v>
      </c>
    </row>
    <row r="88" spans="1:1" x14ac:dyDescent="0.25">
      <c r="A88" s="213">
        <v>1137</v>
      </c>
    </row>
    <row r="89" spans="1:1" x14ac:dyDescent="0.25">
      <c r="A89" s="213">
        <v>1150</v>
      </c>
    </row>
    <row r="90" spans="1:1" x14ac:dyDescent="0.25">
      <c r="A90" s="213">
        <v>1152</v>
      </c>
    </row>
    <row r="91" spans="1:1" x14ac:dyDescent="0.25">
      <c r="A91" s="213">
        <v>1154</v>
      </c>
    </row>
    <row r="92" spans="1:1" x14ac:dyDescent="0.25">
      <c r="A92" s="213">
        <v>1155</v>
      </c>
    </row>
    <row r="93" spans="1:1" x14ac:dyDescent="0.25">
      <c r="A93" s="213">
        <v>1170</v>
      </c>
    </row>
    <row r="94" spans="1:1" x14ac:dyDescent="0.25">
      <c r="A94" s="213">
        <v>1171</v>
      </c>
    </row>
    <row r="95" spans="1:1" x14ac:dyDescent="0.25">
      <c r="A95" s="213">
        <v>1174</v>
      </c>
    </row>
    <row r="96" spans="1:1" x14ac:dyDescent="0.25">
      <c r="A96" s="213">
        <v>1179</v>
      </c>
    </row>
    <row r="97" spans="1:1" x14ac:dyDescent="0.25">
      <c r="A97" s="213">
        <v>1181</v>
      </c>
    </row>
    <row r="98" spans="1:1" x14ac:dyDescent="0.25">
      <c r="A98" s="213">
        <v>1182</v>
      </c>
    </row>
    <row r="99" spans="1:1" x14ac:dyDescent="0.25">
      <c r="A99" s="213">
        <v>1183</v>
      </c>
    </row>
    <row r="100" spans="1:1" x14ac:dyDescent="0.25">
      <c r="A100" s="213">
        <v>1191</v>
      </c>
    </row>
    <row r="101" spans="1:1" x14ac:dyDescent="0.25">
      <c r="A101" s="213">
        <v>1199</v>
      </c>
    </row>
    <row r="102" spans="1:1" x14ac:dyDescent="0.25">
      <c r="A102" s="213">
        <v>1201</v>
      </c>
    </row>
    <row r="103" spans="1:1" x14ac:dyDescent="0.25">
      <c r="A103" s="213">
        <v>1211</v>
      </c>
    </row>
    <row r="104" spans="1:1" x14ac:dyDescent="0.25">
      <c r="A104" s="213">
        <v>1213</v>
      </c>
    </row>
    <row r="105" spans="1:1" x14ac:dyDescent="0.25">
      <c r="A105" s="213">
        <v>1215</v>
      </c>
    </row>
    <row r="106" spans="1:1" x14ac:dyDescent="0.25">
      <c r="A106" s="213">
        <v>1222</v>
      </c>
    </row>
    <row r="107" spans="1:1" x14ac:dyDescent="0.25">
      <c r="A107" s="213">
        <v>1226</v>
      </c>
    </row>
    <row r="108" spans="1:1" x14ac:dyDescent="0.25">
      <c r="A108" s="213">
        <v>1227</v>
      </c>
    </row>
    <row r="109" spans="1:1" x14ac:dyDescent="0.25">
      <c r="A109" s="213">
        <v>1229</v>
      </c>
    </row>
    <row r="110" spans="1:1" x14ac:dyDescent="0.25">
      <c r="A110" s="213">
        <v>1240</v>
      </c>
    </row>
    <row r="111" spans="1:1" x14ac:dyDescent="0.25">
      <c r="A111" s="213">
        <v>1244</v>
      </c>
    </row>
    <row r="112" spans="1:1" x14ac:dyDescent="0.25">
      <c r="A112" s="213">
        <v>1245</v>
      </c>
    </row>
    <row r="113" spans="1:1" x14ac:dyDescent="0.25">
      <c r="A113" s="213">
        <v>1248</v>
      </c>
    </row>
    <row r="114" spans="1:1" x14ac:dyDescent="0.25">
      <c r="A114" s="213">
        <v>1256</v>
      </c>
    </row>
    <row r="115" spans="1:1" x14ac:dyDescent="0.25">
      <c r="A115" s="213">
        <v>1267</v>
      </c>
    </row>
    <row r="116" spans="1:1" x14ac:dyDescent="0.25">
      <c r="A116" s="213">
        <v>1278</v>
      </c>
    </row>
    <row r="117" spans="1:1" x14ac:dyDescent="0.25">
      <c r="A117" s="213">
        <v>1283</v>
      </c>
    </row>
    <row r="118" spans="1:1" x14ac:dyDescent="0.25">
      <c r="A118" s="213">
        <v>1284</v>
      </c>
    </row>
    <row r="119" spans="1:1" x14ac:dyDescent="0.25">
      <c r="A119" s="213">
        <v>1289</v>
      </c>
    </row>
    <row r="120" spans="1:1" x14ac:dyDescent="0.25">
      <c r="A120" s="213">
        <v>1293</v>
      </c>
    </row>
    <row r="121" spans="1:1" x14ac:dyDescent="0.25">
      <c r="A121" s="213">
        <v>1299</v>
      </c>
    </row>
    <row r="122" spans="1:1" x14ac:dyDescent="0.25">
      <c r="A122" s="213">
        <v>1301</v>
      </c>
    </row>
    <row r="123" spans="1:1" x14ac:dyDescent="0.25">
      <c r="A123" s="213">
        <v>1302</v>
      </c>
    </row>
    <row r="124" spans="1:1" x14ac:dyDescent="0.25">
      <c r="A124" s="213">
        <v>1308</v>
      </c>
    </row>
    <row r="125" spans="1:1" x14ac:dyDescent="0.25">
      <c r="A125" s="213">
        <v>1311</v>
      </c>
    </row>
    <row r="126" spans="1:1" x14ac:dyDescent="0.25">
      <c r="A126" s="213">
        <v>1313</v>
      </c>
    </row>
    <row r="127" spans="1:1" x14ac:dyDescent="0.25">
      <c r="A127" s="213">
        <v>1330</v>
      </c>
    </row>
    <row r="128" spans="1:1" x14ac:dyDescent="0.25">
      <c r="A128" s="213">
        <v>1334</v>
      </c>
    </row>
    <row r="129" spans="1:1" x14ac:dyDescent="0.25">
      <c r="A129" s="213">
        <v>1345</v>
      </c>
    </row>
    <row r="130" spans="1:1" x14ac:dyDescent="0.25">
      <c r="A130" s="213">
        <v>1358</v>
      </c>
    </row>
    <row r="131" spans="1:1" x14ac:dyDescent="0.25">
      <c r="A131" s="213">
        <v>1361</v>
      </c>
    </row>
    <row r="132" spans="1:1" x14ac:dyDescent="0.25">
      <c r="A132" s="213">
        <v>1364</v>
      </c>
    </row>
    <row r="133" spans="1:1" x14ac:dyDescent="0.25">
      <c r="A133" s="213">
        <v>1373</v>
      </c>
    </row>
    <row r="134" spans="1:1" x14ac:dyDescent="0.25">
      <c r="A134" s="213">
        <v>1367</v>
      </c>
    </row>
    <row r="135" spans="1:1" x14ac:dyDescent="0.25">
      <c r="A135" s="213">
        <v>1382</v>
      </c>
    </row>
    <row r="136" spans="1:1" x14ac:dyDescent="0.25">
      <c r="A136" s="213">
        <v>1385</v>
      </c>
    </row>
    <row r="137" spans="1:1" x14ac:dyDescent="0.25">
      <c r="A137" s="213">
        <v>1390</v>
      </c>
    </row>
    <row r="138" spans="1:1" x14ac:dyDescent="0.25">
      <c r="A138" s="213">
        <v>1391</v>
      </c>
    </row>
    <row r="139" spans="1:1" x14ac:dyDescent="0.25">
      <c r="A139" s="213">
        <v>1397</v>
      </c>
    </row>
    <row r="140" spans="1:1" x14ac:dyDescent="0.25">
      <c r="A140" s="213">
        <v>1400</v>
      </c>
    </row>
    <row r="141" spans="1:1" x14ac:dyDescent="0.25">
      <c r="A141" s="213">
        <v>1401</v>
      </c>
    </row>
    <row r="142" spans="1:1" x14ac:dyDescent="0.25">
      <c r="A142" s="213">
        <v>1411</v>
      </c>
    </row>
    <row r="143" spans="1:1" x14ac:dyDescent="0.25">
      <c r="A143" s="213">
        <v>1416</v>
      </c>
    </row>
    <row r="144" spans="1:1" x14ac:dyDescent="0.25">
      <c r="A144" s="213">
        <v>1420</v>
      </c>
    </row>
    <row r="145" spans="1:1" x14ac:dyDescent="0.25">
      <c r="A145" s="213">
        <v>1426</v>
      </c>
    </row>
    <row r="146" spans="1:1" x14ac:dyDescent="0.25">
      <c r="A146" s="213">
        <v>1437</v>
      </c>
    </row>
    <row r="147" spans="1:1" x14ac:dyDescent="0.25">
      <c r="A147" s="213">
        <v>1438</v>
      </c>
    </row>
    <row r="148" spans="1:1" x14ac:dyDescent="0.25">
      <c r="A148" s="213">
        <v>1451</v>
      </c>
    </row>
    <row r="149" spans="1:1" x14ac:dyDescent="0.25">
      <c r="A149" s="213">
        <v>1462</v>
      </c>
    </row>
    <row r="150" spans="1:1" x14ac:dyDescent="0.25">
      <c r="A150" s="213">
        <v>1471</v>
      </c>
    </row>
    <row r="151" spans="1:1" x14ac:dyDescent="0.25">
      <c r="A151" s="213">
        <v>1479</v>
      </c>
    </row>
    <row r="152" spans="1:1" x14ac:dyDescent="0.25">
      <c r="A152" s="213">
        <v>1482</v>
      </c>
    </row>
    <row r="153" spans="1:1" x14ac:dyDescent="0.25">
      <c r="A153" s="213">
        <v>1488</v>
      </c>
    </row>
    <row r="154" spans="1:1" x14ac:dyDescent="0.25">
      <c r="A154" s="213">
        <v>1498</v>
      </c>
    </row>
    <row r="155" spans="1:1" x14ac:dyDescent="0.25">
      <c r="A155" s="213">
        <v>1510</v>
      </c>
    </row>
    <row r="156" spans="1:1" x14ac:dyDescent="0.25">
      <c r="A156" s="213">
        <v>1518</v>
      </c>
    </row>
    <row r="157" spans="1:1" x14ac:dyDescent="0.25">
      <c r="A157" s="213">
        <v>1552</v>
      </c>
    </row>
    <row r="158" spans="1:1" x14ac:dyDescent="0.25">
      <c r="A158" s="213">
        <v>1555</v>
      </c>
    </row>
    <row r="159" spans="1:1" x14ac:dyDescent="0.25">
      <c r="A159" s="213">
        <v>1567</v>
      </c>
    </row>
    <row r="160" spans="1:1" x14ac:dyDescent="0.25">
      <c r="A160" s="213">
        <v>1589</v>
      </c>
    </row>
    <row r="161" spans="1:1" x14ac:dyDescent="0.25">
      <c r="A161" s="213">
        <v>1592</v>
      </c>
    </row>
    <row r="162" spans="1:1" x14ac:dyDescent="0.25">
      <c r="A162" s="213">
        <v>1598</v>
      </c>
    </row>
    <row r="163" spans="1:1" x14ac:dyDescent="0.25">
      <c r="A163" s="213">
        <v>1611</v>
      </c>
    </row>
    <row r="164" spans="1:1" x14ac:dyDescent="0.25">
      <c r="A164" s="213">
        <v>1623</v>
      </c>
    </row>
    <row r="165" spans="1:1" x14ac:dyDescent="0.25">
      <c r="A165" s="213">
        <v>1645</v>
      </c>
    </row>
    <row r="166" spans="1:1" x14ac:dyDescent="0.25">
      <c r="A166" s="213">
        <v>1666</v>
      </c>
    </row>
    <row r="167" spans="1:1" x14ac:dyDescent="0.25">
      <c r="A167" s="213">
        <v>1674</v>
      </c>
    </row>
    <row r="168" spans="1:1" x14ac:dyDescent="0.25">
      <c r="A168" s="213">
        <v>1695</v>
      </c>
    </row>
    <row r="169" spans="1:1" x14ac:dyDescent="0.25">
      <c r="A169" s="213">
        <v>1696</v>
      </c>
    </row>
    <row r="170" spans="1:1" x14ac:dyDescent="0.25">
      <c r="A170" s="213">
        <v>1721</v>
      </c>
    </row>
    <row r="171" spans="1:1" x14ac:dyDescent="0.25">
      <c r="A171" s="213">
        <v>1723</v>
      </c>
    </row>
    <row r="172" spans="1:1" x14ac:dyDescent="0.25">
      <c r="A172" s="213">
        <v>1737</v>
      </c>
    </row>
    <row r="173" spans="1:1" x14ac:dyDescent="0.25">
      <c r="A173" s="213">
        <v>1751</v>
      </c>
    </row>
    <row r="174" spans="1:1" x14ac:dyDescent="0.25">
      <c r="A174" s="213">
        <v>1757</v>
      </c>
    </row>
    <row r="175" spans="1:1" x14ac:dyDescent="0.25">
      <c r="A175" s="213">
        <v>1770</v>
      </c>
    </row>
    <row r="176" spans="1:1" x14ac:dyDescent="0.25">
      <c r="A176" s="213">
        <v>1777</v>
      </c>
    </row>
    <row r="177" spans="1:1" x14ac:dyDescent="0.25">
      <c r="A177" s="213">
        <v>1780</v>
      </c>
    </row>
    <row r="178" spans="1:1" x14ac:dyDescent="0.25">
      <c r="A178" s="213">
        <v>1784</v>
      </c>
    </row>
    <row r="179" spans="1:1" x14ac:dyDescent="0.25">
      <c r="A179" s="213">
        <v>1798</v>
      </c>
    </row>
    <row r="180" spans="1:1" x14ac:dyDescent="0.25">
      <c r="A180" s="213">
        <v>1807</v>
      </c>
    </row>
    <row r="181" spans="1:1" x14ac:dyDescent="0.25">
      <c r="A181" s="213">
        <v>1812</v>
      </c>
    </row>
    <row r="182" spans="1:1" x14ac:dyDescent="0.25">
      <c r="A182" s="213">
        <v>1813</v>
      </c>
    </row>
    <row r="183" spans="1:1" x14ac:dyDescent="0.25">
      <c r="A183" s="213">
        <v>1816</v>
      </c>
    </row>
    <row r="184" spans="1:1" x14ac:dyDescent="0.25">
      <c r="A184" s="213">
        <v>1820</v>
      </c>
    </row>
    <row r="185" spans="1:1" x14ac:dyDescent="0.25">
      <c r="A185" s="213">
        <v>1826</v>
      </c>
    </row>
    <row r="186" spans="1:1" x14ac:dyDescent="0.25">
      <c r="A186" s="213">
        <v>1841</v>
      </c>
    </row>
    <row r="187" spans="1:1" x14ac:dyDescent="0.25">
      <c r="A187" s="213">
        <v>1851</v>
      </c>
    </row>
    <row r="188" spans="1:1" x14ac:dyDescent="0.25">
      <c r="A188" s="213">
        <v>1852</v>
      </c>
    </row>
    <row r="189" spans="1:1" x14ac:dyDescent="0.25">
      <c r="A189" s="213">
        <v>1864</v>
      </c>
    </row>
    <row r="190" spans="1:1" x14ac:dyDescent="0.25">
      <c r="A190" s="213">
        <v>1871</v>
      </c>
    </row>
    <row r="191" spans="1:1" x14ac:dyDescent="0.25">
      <c r="A191" s="213">
        <v>1875</v>
      </c>
    </row>
    <row r="192" spans="1:1" x14ac:dyDescent="0.25">
      <c r="A192" s="213">
        <v>1887</v>
      </c>
    </row>
    <row r="193" spans="1:1" x14ac:dyDescent="0.25">
      <c r="A193" s="213">
        <v>1896</v>
      </c>
    </row>
    <row r="194" spans="1:1" x14ac:dyDescent="0.25">
      <c r="A194" s="213">
        <v>1923</v>
      </c>
    </row>
    <row r="195" spans="1:1" x14ac:dyDescent="0.25">
      <c r="A195" s="213">
        <v>1932</v>
      </c>
    </row>
    <row r="196" spans="1:1" x14ac:dyDescent="0.25">
      <c r="A196" s="213">
        <v>1941</v>
      </c>
    </row>
    <row r="197" spans="1:1" x14ac:dyDescent="0.25">
      <c r="A197" s="213">
        <v>1953</v>
      </c>
    </row>
    <row r="198" spans="1:1" x14ac:dyDescent="0.25">
      <c r="A198" s="213">
        <v>1955</v>
      </c>
    </row>
    <row r="199" spans="1:1" x14ac:dyDescent="0.25">
      <c r="A199" s="213">
        <v>1960</v>
      </c>
    </row>
    <row r="200" spans="1:1" x14ac:dyDescent="0.25">
      <c r="A200" s="213">
        <v>1981</v>
      </c>
    </row>
    <row r="201" spans="1:1" x14ac:dyDescent="0.25">
      <c r="A201" s="213">
        <v>1989</v>
      </c>
    </row>
    <row r="202" spans="1:1" x14ac:dyDescent="0.25">
      <c r="A202" s="213">
        <v>1995</v>
      </c>
    </row>
    <row r="203" spans="1:1" x14ac:dyDescent="0.25">
      <c r="A203" s="213">
        <v>2004</v>
      </c>
    </row>
    <row r="204" spans="1:1" x14ac:dyDescent="0.25">
      <c r="A204" s="213">
        <v>2011</v>
      </c>
    </row>
    <row r="205" spans="1:1" x14ac:dyDescent="0.25">
      <c r="A205" s="213">
        <v>2030</v>
      </c>
    </row>
    <row r="206" spans="1:1" x14ac:dyDescent="0.25">
      <c r="A206" s="213">
        <v>2042</v>
      </c>
    </row>
    <row r="207" spans="1:1" x14ac:dyDescent="0.25">
      <c r="A207" s="213">
        <v>2044</v>
      </c>
    </row>
    <row r="208" spans="1:1" x14ac:dyDescent="0.25">
      <c r="A208" s="213">
        <v>2053</v>
      </c>
    </row>
    <row r="209" spans="1:1" x14ac:dyDescent="0.25">
      <c r="A209" s="213">
        <v>2057</v>
      </c>
    </row>
    <row r="210" spans="1:1" x14ac:dyDescent="0.25">
      <c r="A210" s="213">
        <v>2058</v>
      </c>
    </row>
    <row r="211" spans="1:1" x14ac:dyDescent="0.25">
      <c r="A211" s="213">
        <v>2069</v>
      </c>
    </row>
    <row r="212" spans="1:1" x14ac:dyDescent="0.25">
      <c r="A212" s="213">
        <v>2095</v>
      </c>
    </row>
    <row r="213" spans="1:1" x14ac:dyDescent="0.25">
      <c r="A213" s="213">
        <v>2098</v>
      </c>
    </row>
    <row r="214" spans="1:1" x14ac:dyDescent="0.25">
      <c r="A214" s="213">
        <v>2099</v>
      </c>
    </row>
    <row r="215" spans="1:1" x14ac:dyDescent="0.25">
      <c r="A215" s="213">
        <v>2116</v>
      </c>
    </row>
    <row r="216" spans="1:1" x14ac:dyDescent="0.25">
      <c r="A216" s="213">
        <v>2122</v>
      </c>
    </row>
    <row r="217" spans="1:1" x14ac:dyDescent="0.25">
      <c r="A217" s="213">
        <v>2133</v>
      </c>
    </row>
    <row r="218" spans="1:1" x14ac:dyDescent="0.25">
      <c r="A218" s="213">
        <v>2140</v>
      </c>
    </row>
    <row r="219" spans="1:1" x14ac:dyDescent="0.25">
      <c r="A219" s="213">
        <v>2146</v>
      </c>
    </row>
    <row r="220" spans="1:1" x14ac:dyDescent="0.25">
      <c r="A220" s="213">
        <v>2166</v>
      </c>
    </row>
    <row r="221" spans="1:1" x14ac:dyDescent="0.25">
      <c r="A221" s="213">
        <v>2190</v>
      </c>
    </row>
    <row r="222" spans="1:1" x14ac:dyDescent="0.25">
      <c r="A222" s="213">
        <v>2206</v>
      </c>
    </row>
    <row r="223" spans="1:1" x14ac:dyDescent="0.25">
      <c r="A223" s="213">
        <v>2227</v>
      </c>
    </row>
    <row r="224" spans="1:1" x14ac:dyDescent="0.25">
      <c r="A224" s="213">
        <v>2239</v>
      </c>
    </row>
    <row r="225" spans="1:1" x14ac:dyDescent="0.25">
      <c r="A225" s="213">
        <v>2281</v>
      </c>
    </row>
    <row r="226" spans="1:1" x14ac:dyDescent="0.25">
      <c r="A226" s="213">
        <v>2309</v>
      </c>
    </row>
    <row r="227" spans="1:1" x14ac:dyDescent="0.25">
      <c r="A227" s="213">
        <v>2323</v>
      </c>
    </row>
    <row r="228" spans="1:1" x14ac:dyDescent="0.25">
      <c r="A228" s="213">
        <v>2325</v>
      </c>
    </row>
    <row r="229" spans="1:1" x14ac:dyDescent="0.25">
      <c r="A229" s="213">
        <v>2348</v>
      </c>
    </row>
    <row r="230" spans="1:1" x14ac:dyDescent="0.25">
      <c r="A230" s="213">
        <v>2362</v>
      </c>
    </row>
    <row r="231" spans="1:1" x14ac:dyDescent="0.25">
      <c r="A231" s="213">
        <v>2364</v>
      </c>
    </row>
    <row r="232" spans="1:1" x14ac:dyDescent="0.25">
      <c r="A232" s="213">
        <v>2390</v>
      </c>
    </row>
    <row r="233" spans="1:1" x14ac:dyDescent="0.25">
      <c r="A233" s="213">
        <v>2397</v>
      </c>
    </row>
    <row r="234" spans="1:1" x14ac:dyDescent="0.25">
      <c r="A234" s="213">
        <v>2399</v>
      </c>
    </row>
    <row r="235" spans="1:1" x14ac:dyDescent="0.25">
      <c r="A235" s="213">
        <v>2425</v>
      </c>
    </row>
    <row r="236" spans="1:1" x14ac:dyDescent="0.25">
      <c r="A236" s="216">
        <v>3605</v>
      </c>
    </row>
    <row r="237" spans="1:1" x14ac:dyDescent="0.25">
      <c r="A237" s="213">
        <v>2427</v>
      </c>
    </row>
    <row r="238" spans="1:1" x14ac:dyDescent="0.25">
      <c r="A238" s="213">
        <v>2430</v>
      </c>
    </row>
    <row r="239" spans="1:1" x14ac:dyDescent="0.25">
      <c r="A239" s="213">
        <v>2432</v>
      </c>
    </row>
    <row r="240" spans="1:1" x14ac:dyDescent="0.25">
      <c r="A240" s="213">
        <v>2433</v>
      </c>
    </row>
    <row r="241" spans="1:1" x14ac:dyDescent="0.25">
      <c r="A241" s="213">
        <v>2452</v>
      </c>
    </row>
    <row r="242" spans="1:1" x14ac:dyDescent="0.25">
      <c r="A242" s="213">
        <v>2464</v>
      </c>
    </row>
    <row r="243" spans="1:1" x14ac:dyDescent="0.25">
      <c r="A243" s="213">
        <v>2472</v>
      </c>
    </row>
    <row r="244" spans="1:1" x14ac:dyDescent="0.25">
      <c r="A244" s="213">
        <v>2476</v>
      </c>
    </row>
    <row r="245" spans="1:1" x14ac:dyDescent="0.25">
      <c r="A245" s="213">
        <v>2485</v>
      </c>
    </row>
    <row r="246" spans="1:1" x14ac:dyDescent="0.25">
      <c r="A246" s="213">
        <v>2489</v>
      </c>
    </row>
    <row r="247" spans="1:1" x14ac:dyDescent="0.25">
      <c r="A247" s="213">
        <v>2490</v>
      </c>
    </row>
    <row r="248" spans="1:1" x14ac:dyDescent="0.25">
      <c r="A248" s="213">
        <v>2491</v>
      </c>
    </row>
    <row r="249" spans="1:1" x14ac:dyDescent="0.25">
      <c r="A249" s="213">
        <v>2492</v>
      </c>
    </row>
    <row r="250" spans="1:1" x14ac:dyDescent="0.25">
      <c r="A250" s="213">
        <v>2493</v>
      </c>
    </row>
    <row r="251" spans="1:1" x14ac:dyDescent="0.25">
      <c r="A251" s="213">
        <v>2494</v>
      </c>
    </row>
    <row r="252" spans="1:1" x14ac:dyDescent="0.25">
      <c r="A252" s="213">
        <v>2495</v>
      </c>
    </row>
    <row r="253" spans="1:1" x14ac:dyDescent="0.25">
      <c r="A253" s="213">
        <v>2496</v>
      </c>
    </row>
    <row r="254" spans="1:1" x14ac:dyDescent="0.25">
      <c r="A254" s="214">
        <v>2497</v>
      </c>
    </row>
    <row r="255" spans="1:1" x14ac:dyDescent="0.25">
      <c r="A255" s="213">
        <v>2498</v>
      </c>
    </row>
    <row r="256" spans="1:1" x14ac:dyDescent="0.25">
      <c r="A256" s="213">
        <v>2504</v>
      </c>
    </row>
    <row r="257" spans="1:1" x14ac:dyDescent="0.25">
      <c r="A257" s="213">
        <v>2516</v>
      </c>
    </row>
    <row r="258" spans="1:1" x14ac:dyDescent="0.25">
      <c r="A258" s="213">
        <v>2518</v>
      </c>
    </row>
    <row r="259" spans="1:1" x14ac:dyDescent="0.25">
      <c r="A259" s="213">
        <v>2530</v>
      </c>
    </row>
    <row r="260" spans="1:1" x14ac:dyDescent="0.25">
      <c r="A260" s="213">
        <v>2532</v>
      </c>
    </row>
    <row r="261" spans="1:1" x14ac:dyDescent="0.25">
      <c r="A261" s="213">
        <v>2559</v>
      </c>
    </row>
    <row r="262" spans="1:1" x14ac:dyDescent="0.25">
      <c r="A262" s="213">
        <v>2572</v>
      </c>
    </row>
    <row r="263" spans="1:1" x14ac:dyDescent="0.25">
      <c r="A263" s="213">
        <v>2576</v>
      </c>
    </row>
    <row r="264" spans="1:1" x14ac:dyDescent="0.25">
      <c r="A264" s="213">
        <v>2593</v>
      </c>
    </row>
    <row r="265" spans="1:1" x14ac:dyDescent="0.25">
      <c r="A265" s="213">
        <v>2615</v>
      </c>
    </row>
    <row r="266" spans="1:1" x14ac:dyDescent="0.25">
      <c r="A266" s="213">
        <v>2646</v>
      </c>
    </row>
    <row r="267" spans="1:1" x14ac:dyDescent="0.25">
      <c r="A267" s="213">
        <v>2656</v>
      </c>
    </row>
    <row r="268" spans="1:1" x14ac:dyDescent="0.25">
      <c r="A268" s="213">
        <v>2709</v>
      </c>
    </row>
    <row r="269" spans="1:1" x14ac:dyDescent="0.25">
      <c r="A269" s="213">
        <v>2713</v>
      </c>
    </row>
    <row r="270" spans="1:1" x14ac:dyDescent="0.25">
      <c r="A270" s="213">
        <v>2715</v>
      </c>
    </row>
    <row r="271" spans="1:1" x14ac:dyDescent="0.25">
      <c r="A271" s="213">
        <v>2716</v>
      </c>
    </row>
    <row r="272" spans="1:1" x14ac:dyDescent="0.25">
      <c r="A272" s="213">
        <v>2717</v>
      </c>
    </row>
    <row r="273" spans="1:1" x14ac:dyDescent="0.25">
      <c r="A273" s="213">
        <v>2718</v>
      </c>
    </row>
    <row r="274" spans="1:1" x14ac:dyDescent="0.25">
      <c r="A274" s="213">
        <v>2719</v>
      </c>
    </row>
    <row r="275" spans="1:1" x14ac:dyDescent="0.25">
      <c r="A275" s="66">
        <v>2720</v>
      </c>
    </row>
    <row r="276" spans="1:1" x14ac:dyDescent="0.25">
      <c r="A276" s="213">
        <v>2721</v>
      </c>
    </row>
    <row r="277" spans="1:1" x14ac:dyDescent="0.25">
      <c r="A277" s="213">
        <v>2725</v>
      </c>
    </row>
    <row r="278" spans="1:1" x14ac:dyDescent="0.25">
      <c r="A278" s="213">
        <v>2734</v>
      </c>
    </row>
    <row r="279" spans="1:1" x14ac:dyDescent="0.25">
      <c r="A279" s="213">
        <v>2754</v>
      </c>
    </row>
    <row r="280" spans="1:1" x14ac:dyDescent="0.25">
      <c r="A280" s="213">
        <v>2755</v>
      </c>
    </row>
    <row r="281" spans="1:1" x14ac:dyDescent="0.25">
      <c r="A281" s="213">
        <v>2765</v>
      </c>
    </row>
    <row r="282" spans="1:1" x14ac:dyDescent="0.25">
      <c r="A282" s="213">
        <v>2774</v>
      </c>
    </row>
    <row r="283" spans="1:1" x14ac:dyDescent="0.25">
      <c r="A283" s="213">
        <v>2794</v>
      </c>
    </row>
    <row r="284" spans="1:1" x14ac:dyDescent="0.25">
      <c r="A284" s="213">
        <v>2805</v>
      </c>
    </row>
    <row r="285" spans="1:1" x14ac:dyDescent="0.25">
      <c r="A285" s="213">
        <v>2809</v>
      </c>
    </row>
    <row r="286" spans="1:1" x14ac:dyDescent="0.25">
      <c r="A286" s="213">
        <v>2828</v>
      </c>
    </row>
    <row r="287" spans="1:1" x14ac:dyDescent="0.25">
      <c r="A287" s="213">
        <v>2875</v>
      </c>
    </row>
    <row r="288" spans="1:1" x14ac:dyDescent="0.25">
      <c r="A288" s="213">
        <v>2876</v>
      </c>
    </row>
    <row r="289" spans="1:1" x14ac:dyDescent="0.25">
      <c r="A289" s="213">
        <v>2900</v>
      </c>
    </row>
    <row r="290" spans="1:1" x14ac:dyDescent="0.25">
      <c r="A290" s="213">
        <v>2905</v>
      </c>
    </row>
    <row r="291" spans="1:1" x14ac:dyDescent="0.25">
      <c r="A291" s="213">
        <v>2906</v>
      </c>
    </row>
    <row r="292" spans="1:1" x14ac:dyDescent="0.25">
      <c r="A292" s="213">
        <v>2949</v>
      </c>
    </row>
    <row r="293" spans="1:1" x14ac:dyDescent="0.25">
      <c r="A293" s="213">
        <v>3037</v>
      </c>
    </row>
    <row r="294" spans="1:1" x14ac:dyDescent="0.25">
      <c r="A294" s="213">
        <v>3046</v>
      </c>
    </row>
    <row r="295" spans="1:1" x14ac:dyDescent="0.25">
      <c r="A295" s="213">
        <v>3058</v>
      </c>
    </row>
    <row r="296" spans="1:1" x14ac:dyDescent="0.25">
      <c r="A296" s="213">
        <v>3082</v>
      </c>
    </row>
    <row r="297" spans="1:1" x14ac:dyDescent="0.25">
      <c r="A297" s="213">
        <v>3083</v>
      </c>
    </row>
    <row r="298" spans="1:1" x14ac:dyDescent="0.25">
      <c r="A298" s="213">
        <v>3086</v>
      </c>
    </row>
    <row r="299" spans="1:1" x14ac:dyDescent="0.25">
      <c r="A299" s="213">
        <v>3120</v>
      </c>
    </row>
    <row r="300" spans="1:1" x14ac:dyDescent="0.25">
      <c r="A300" s="213">
        <v>3121</v>
      </c>
    </row>
    <row r="301" spans="1:1" x14ac:dyDescent="0.25">
      <c r="A301" s="213">
        <v>3145</v>
      </c>
    </row>
    <row r="302" spans="1:1" x14ac:dyDescent="0.25">
      <c r="A302" s="213">
        <v>3155</v>
      </c>
    </row>
    <row r="303" spans="1:1" x14ac:dyDescent="0.25">
      <c r="A303" s="213">
        <v>3162</v>
      </c>
    </row>
    <row r="304" spans="1:1" x14ac:dyDescent="0.25">
      <c r="A304" s="213">
        <v>3146</v>
      </c>
    </row>
    <row r="305" spans="1:1" x14ac:dyDescent="0.25">
      <c r="A305" s="213">
        <v>3177</v>
      </c>
    </row>
    <row r="306" spans="1:1" x14ac:dyDescent="0.25">
      <c r="A306" s="213">
        <v>3182</v>
      </c>
    </row>
    <row r="307" spans="1:1" x14ac:dyDescent="0.25">
      <c r="A307" s="213">
        <v>3186</v>
      </c>
    </row>
    <row r="308" spans="1:1" x14ac:dyDescent="0.25">
      <c r="A308" s="213">
        <v>3189</v>
      </c>
    </row>
    <row r="309" spans="1:1" x14ac:dyDescent="0.25">
      <c r="A309" s="213">
        <v>3199</v>
      </c>
    </row>
    <row r="310" spans="1:1" x14ac:dyDescent="0.25">
      <c r="A310" s="213">
        <v>3260</v>
      </c>
    </row>
    <row r="311" spans="1:1" x14ac:dyDescent="0.25">
      <c r="A311" s="213">
        <v>3289</v>
      </c>
    </row>
    <row r="312" spans="1:1" x14ac:dyDescent="0.25">
      <c r="A312" s="213">
        <v>3341</v>
      </c>
    </row>
    <row r="313" spans="1:1" x14ac:dyDescent="0.25">
      <c r="A313" s="213">
        <v>3394</v>
      </c>
    </row>
    <row r="314" spans="1:1" x14ac:dyDescent="0.25">
      <c r="A314" s="213">
        <v>3427</v>
      </c>
    </row>
    <row r="315" spans="1:1" x14ac:dyDescent="0.25">
      <c r="A315" s="213">
        <v>3538</v>
      </c>
    </row>
    <row r="316" spans="1:1" x14ac:dyDescent="0.25">
      <c r="A316" s="213">
        <v>3570</v>
      </c>
    </row>
    <row r="317" spans="1:1" x14ac:dyDescent="0.25">
      <c r="A317" s="213">
        <v>3584</v>
      </c>
    </row>
    <row r="318" spans="1:1" x14ac:dyDescent="0.25">
      <c r="A318" s="213">
        <v>3596</v>
      </c>
    </row>
    <row r="319" spans="1:1" x14ac:dyDescent="0.25">
      <c r="A319" s="213">
        <v>3606</v>
      </c>
    </row>
    <row r="320" spans="1:1" x14ac:dyDescent="0.25">
      <c r="A320" s="213">
        <v>3655</v>
      </c>
    </row>
    <row r="321" spans="1:1" x14ac:dyDescent="0.25">
      <c r="A321" s="213">
        <v>3677</v>
      </c>
    </row>
    <row r="322" spans="1:1" x14ac:dyDescent="0.25">
      <c r="A322" s="213">
        <v>3684</v>
      </c>
    </row>
    <row r="323" spans="1:1" x14ac:dyDescent="0.25">
      <c r="A323" s="213">
        <v>3688</v>
      </c>
    </row>
    <row r="324" spans="1:1" x14ac:dyDescent="0.25">
      <c r="A324" s="213">
        <v>3733</v>
      </c>
    </row>
    <row r="325" spans="1:1" x14ac:dyDescent="0.25">
      <c r="A325" s="213">
        <v>3742</v>
      </c>
    </row>
    <row r="326" spans="1:1" x14ac:dyDescent="0.25">
      <c r="A326" s="213">
        <v>3743</v>
      </c>
    </row>
    <row r="327" spans="1:1" x14ac:dyDescent="0.25">
      <c r="A327" s="213">
        <v>3794</v>
      </c>
    </row>
    <row r="328" spans="1:1" x14ac:dyDescent="0.25">
      <c r="A328" s="213">
        <v>3844</v>
      </c>
    </row>
    <row r="329" spans="1:1" x14ac:dyDescent="0.25">
      <c r="A329" s="213">
        <v>3853</v>
      </c>
    </row>
    <row r="330" spans="1:1" x14ac:dyDescent="0.25">
      <c r="A330" s="213">
        <v>3865</v>
      </c>
    </row>
    <row r="331" spans="1:1" x14ac:dyDescent="0.25">
      <c r="A331" s="213">
        <v>3879</v>
      </c>
    </row>
    <row r="332" spans="1:1" x14ac:dyDescent="0.25">
      <c r="A332" s="213">
        <v>3884</v>
      </c>
    </row>
    <row r="333" spans="1:1" x14ac:dyDescent="0.25">
      <c r="A333" s="213">
        <v>3887</v>
      </c>
    </row>
    <row r="334" spans="1:1" x14ac:dyDescent="0.25">
      <c r="A334" s="213">
        <v>3896</v>
      </c>
    </row>
    <row r="335" spans="1:1" x14ac:dyDescent="0.25">
      <c r="A335" s="213">
        <v>3921</v>
      </c>
    </row>
    <row r="336" spans="1:1" x14ac:dyDescent="0.25">
      <c r="A336" s="213">
        <v>3938</v>
      </c>
    </row>
    <row r="337" spans="1:1" x14ac:dyDescent="0.25">
      <c r="A337" s="213">
        <v>4041</v>
      </c>
    </row>
    <row r="338" spans="1:1" x14ac:dyDescent="0.25">
      <c r="A338" s="213">
        <v>4134</v>
      </c>
    </row>
    <row r="339" spans="1:1" x14ac:dyDescent="0.25">
      <c r="A339" s="213">
        <v>4233</v>
      </c>
    </row>
    <row r="340" spans="1:1" x14ac:dyDescent="0.25">
      <c r="A340" s="213">
        <v>4701</v>
      </c>
    </row>
    <row r="341" spans="1:1" x14ac:dyDescent="0.25">
      <c r="A341" s="213">
        <v>4781</v>
      </c>
    </row>
    <row r="342" spans="1:1" x14ac:dyDescent="0.25">
      <c r="A342" s="216">
        <v>4941</v>
      </c>
    </row>
    <row r="343" spans="1:1" x14ac:dyDescent="0.25">
      <c r="A343" s="213">
        <v>3018</v>
      </c>
    </row>
    <row r="344" spans="1:1" x14ac:dyDescent="0.25">
      <c r="A344" s="213">
        <v>5030</v>
      </c>
    </row>
    <row r="345" spans="1:1" x14ac:dyDescent="0.25">
      <c r="A345" s="213">
        <v>5158</v>
      </c>
    </row>
    <row r="346" spans="1:1" x14ac:dyDescent="0.25">
      <c r="A346" s="213">
        <v>5630</v>
      </c>
    </row>
    <row r="347" spans="1:1" x14ac:dyDescent="0.25">
      <c r="A347" s="213">
        <v>5652</v>
      </c>
    </row>
    <row r="348" spans="1:1" x14ac:dyDescent="0.25">
      <c r="A348" s="213">
        <v>5709</v>
      </c>
    </row>
    <row r="349" spans="1:1" x14ac:dyDescent="0.25">
      <c r="A349" s="213">
        <v>5714</v>
      </c>
    </row>
    <row r="350" spans="1:1" x14ac:dyDescent="0.25">
      <c r="A350" s="213">
        <v>5731</v>
      </c>
    </row>
    <row r="351" spans="1:1" x14ac:dyDescent="0.25">
      <c r="A351" s="213">
        <v>5735</v>
      </c>
    </row>
    <row r="352" spans="1:1" x14ac:dyDescent="0.25">
      <c r="A352" s="213">
        <v>5747</v>
      </c>
    </row>
    <row r="353" spans="1:1" x14ac:dyDescent="0.25">
      <c r="A353" s="213">
        <v>5755</v>
      </c>
    </row>
    <row r="354" spans="1:1" x14ac:dyDescent="0.25">
      <c r="A354" s="213">
        <v>5763</v>
      </c>
    </row>
    <row r="355" spans="1:1" x14ac:dyDescent="0.25">
      <c r="A355" s="213">
        <v>5780</v>
      </c>
    </row>
    <row r="356" spans="1:1" x14ac:dyDescent="0.25">
      <c r="A356" s="213">
        <v>5792</v>
      </c>
    </row>
    <row r="357" spans="1:1" x14ac:dyDescent="0.25">
      <c r="A357" s="213">
        <v>5793</v>
      </c>
    </row>
    <row r="358" spans="1:1" x14ac:dyDescent="0.25">
      <c r="A358" s="213">
        <v>5803</v>
      </c>
    </row>
    <row r="359" spans="1:1" x14ac:dyDescent="0.25">
      <c r="A359" s="213">
        <v>5822</v>
      </c>
    </row>
    <row r="360" spans="1:1" x14ac:dyDescent="0.25">
      <c r="A360" s="213">
        <v>5829</v>
      </c>
    </row>
    <row r="361" spans="1:1" x14ac:dyDescent="0.25">
      <c r="A361" s="213">
        <v>5835</v>
      </c>
    </row>
    <row r="362" spans="1:1" x14ac:dyDescent="0.25">
      <c r="A362" s="213">
        <v>5840</v>
      </c>
    </row>
    <row r="363" spans="1:1" x14ac:dyDescent="0.25">
      <c r="A363" s="213">
        <v>5862</v>
      </c>
    </row>
    <row r="364" spans="1:1" x14ac:dyDescent="0.25">
      <c r="A364" s="213">
        <v>5863</v>
      </c>
    </row>
    <row r="365" spans="1:1" x14ac:dyDescent="0.25">
      <c r="A365" s="213">
        <v>5872</v>
      </c>
    </row>
    <row r="366" spans="1:1" x14ac:dyDescent="0.25">
      <c r="A366" s="213">
        <v>5873</v>
      </c>
    </row>
    <row r="367" spans="1:1" x14ac:dyDescent="0.25">
      <c r="A367" s="213">
        <v>2112</v>
      </c>
    </row>
    <row r="368" spans="1:1" x14ac:dyDescent="0.25">
      <c r="A368" s="66" t="s">
        <v>1446</v>
      </c>
    </row>
    <row r="369" spans="1:1" x14ac:dyDescent="0.25">
      <c r="A369" s="66" t="s">
        <v>1527</v>
      </c>
    </row>
    <row r="370" spans="1:1" x14ac:dyDescent="0.25">
      <c r="A370" s="219" t="s">
        <v>1528</v>
      </c>
    </row>
    <row r="371" spans="1:1" x14ac:dyDescent="0.25">
      <c r="A371" s="66" t="s">
        <v>1529</v>
      </c>
    </row>
    <row r="372" spans="1:1" x14ac:dyDescent="0.25">
      <c r="A372" s="66" t="s">
        <v>1530</v>
      </c>
    </row>
    <row r="373" spans="1:1" x14ac:dyDescent="0.25">
      <c r="A373" s="219" t="s">
        <v>1531</v>
      </c>
    </row>
    <row r="374" spans="1:1" x14ac:dyDescent="0.25">
      <c r="A374" s="66" t="s">
        <v>1532</v>
      </c>
    </row>
    <row r="375" spans="1:1" x14ac:dyDescent="0.25">
      <c r="A375" s="66" t="s">
        <v>1533</v>
      </c>
    </row>
    <row r="376" spans="1:1" x14ac:dyDescent="0.25">
      <c r="A376" s="66" t="s">
        <v>1534</v>
      </c>
    </row>
    <row r="377" spans="1:1" x14ac:dyDescent="0.25">
      <c r="A377" s="66" t="s">
        <v>1535</v>
      </c>
    </row>
    <row r="378" spans="1:1" x14ac:dyDescent="0.25">
      <c r="A378" s="66" t="s">
        <v>1536</v>
      </c>
    </row>
    <row r="379" spans="1:1" x14ac:dyDescent="0.25">
      <c r="A379" s="66" t="s">
        <v>1455</v>
      </c>
    </row>
    <row r="380" spans="1:1" x14ac:dyDescent="0.25">
      <c r="A380" s="66" t="s">
        <v>1537</v>
      </c>
    </row>
    <row r="381" spans="1:1" x14ac:dyDescent="0.25">
      <c r="A381" s="66" t="s">
        <v>1538</v>
      </c>
    </row>
    <row r="382" spans="1:1" x14ac:dyDescent="0.25">
      <c r="A382" s="219" t="s">
        <v>1539</v>
      </c>
    </row>
    <row r="383" spans="1:1" x14ac:dyDescent="0.25">
      <c r="A383" s="66" t="s">
        <v>1540</v>
      </c>
    </row>
    <row r="384" spans="1:1" x14ac:dyDescent="0.25">
      <c r="A384" s="66" t="s">
        <v>1541</v>
      </c>
    </row>
    <row r="385" spans="1:1" x14ac:dyDescent="0.25">
      <c r="A385" s="66" t="s">
        <v>1542</v>
      </c>
    </row>
    <row r="386" spans="1:1" x14ac:dyDescent="0.25">
      <c r="A386" s="66" t="s">
        <v>1543</v>
      </c>
    </row>
    <row r="387" spans="1:1" x14ac:dyDescent="0.25">
      <c r="A387" s="66" t="s">
        <v>1544</v>
      </c>
    </row>
    <row r="388" spans="1:1" x14ac:dyDescent="0.25">
      <c r="A388" s="66" t="s">
        <v>1545</v>
      </c>
    </row>
    <row r="389" spans="1:1" x14ac:dyDescent="0.25">
      <c r="A389" s="66" t="s">
        <v>1546</v>
      </c>
    </row>
    <row r="390" spans="1:1" x14ac:dyDescent="0.25">
      <c r="A390" s="66" t="s">
        <v>1547</v>
      </c>
    </row>
    <row r="391" spans="1:1" x14ac:dyDescent="0.25">
      <c r="A391" s="66" t="s">
        <v>1548</v>
      </c>
    </row>
    <row r="392" spans="1:1" x14ac:dyDescent="0.25">
      <c r="A392" s="66" t="s">
        <v>1549</v>
      </c>
    </row>
    <row r="393" spans="1:1" x14ac:dyDescent="0.25">
      <c r="A393" s="66" t="s">
        <v>1550</v>
      </c>
    </row>
    <row r="394" spans="1:1" x14ac:dyDescent="0.25">
      <c r="A394" s="66" t="s">
        <v>1551</v>
      </c>
    </row>
    <row r="395" spans="1:1" x14ac:dyDescent="0.25">
      <c r="A395" s="66" t="s">
        <v>1552</v>
      </c>
    </row>
    <row r="396" spans="1:1" x14ac:dyDescent="0.25">
      <c r="A396" s="66" t="s">
        <v>1553</v>
      </c>
    </row>
    <row r="397" spans="1:1" x14ac:dyDescent="0.25">
      <c r="A397" s="66" t="s">
        <v>1554</v>
      </c>
    </row>
    <row r="398" spans="1:1" x14ac:dyDescent="0.25">
      <c r="A398" s="66" t="s">
        <v>1555</v>
      </c>
    </row>
    <row r="399" spans="1:1" x14ac:dyDescent="0.25">
      <c r="A399" s="66" t="s">
        <v>1556</v>
      </c>
    </row>
    <row r="400" spans="1:1" x14ac:dyDescent="0.25">
      <c r="A400" s="66" t="s">
        <v>1456</v>
      </c>
    </row>
    <row r="401" spans="1:1" x14ac:dyDescent="0.25">
      <c r="A401" s="66" t="s">
        <v>1557</v>
      </c>
    </row>
    <row r="402" spans="1:1" x14ac:dyDescent="0.25">
      <c r="A402" s="66" t="s">
        <v>1558</v>
      </c>
    </row>
    <row r="403" spans="1:1" x14ac:dyDescent="0.25">
      <c r="A403" s="66" t="s">
        <v>1559</v>
      </c>
    </row>
    <row r="404" spans="1:1" x14ac:dyDescent="0.25">
      <c r="A404" s="66" t="s">
        <v>1560</v>
      </c>
    </row>
    <row r="405" spans="1:1" x14ac:dyDescent="0.25">
      <c r="A405" s="66" t="s">
        <v>1561</v>
      </c>
    </row>
    <row r="406" spans="1:1" x14ac:dyDescent="0.25">
      <c r="A406" s="66" t="s">
        <v>1562</v>
      </c>
    </row>
    <row r="407" spans="1:1" x14ac:dyDescent="0.25">
      <c r="A407" s="66" t="s">
        <v>1563</v>
      </c>
    </row>
    <row r="408" spans="1:1" x14ac:dyDescent="0.25">
      <c r="A408" s="66" t="s">
        <v>1564</v>
      </c>
    </row>
    <row r="409" spans="1:1" x14ac:dyDescent="0.25">
      <c r="A409" s="219" t="s">
        <v>1565</v>
      </c>
    </row>
    <row r="410" spans="1:1" x14ac:dyDescent="0.25">
      <c r="A410" s="66" t="s">
        <v>1566</v>
      </c>
    </row>
    <row r="411" spans="1:1" x14ac:dyDescent="0.25">
      <c r="A411" s="219" t="s">
        <v>1567</v>
      </c>
    </row>
    <row r="412" spans="1:1" x14ac:dyDescent="0.25">
      <c r="A412" s="66" t="s">
        <v>1568</v>
      </c>
    </row>
    <row r="413" spans="1:1" x14ac:dyDescent="0.25">
      <c r="A413" s="66" t="s">
        <v>1569</v>
      </c>
    </row>
    <row r="414" spans="1:1" x14ac:dyDescent="0.25">
      <c r="A414" s="66" t="s">
        <v>1570</v>
      </c>
    </row>
    <row r="415" spans="1:1" x14ac:dyDescent="0.25">
      <c r="A415" s="66" t="s">
        <v>1571</v>
      </c>
    </row>
    <row r="416" spans="1:1" x14ac:dyDescent="0.25">
      <c r="A416" s="66" t="s">
        <v>1572</v>
      </c>
    </row>
    <row r="417" spans="1:1" x14ac:dyDescent="0.25">
      <c r="A417" s="66" t="s">
        <v>1573</v>
      </c>
    </row>
    <row r="418" spans="1:1" x14ac:dyDescent="0.25">
      <c r="A418" s="66" t="s">
        <v>1574</v>
      </c>
    </row>
    <row r="419" spans="1:1" x14ac:dyDescent="0.25">
      <c r="A419" s="66" t="s">
        <v>1575</v>
      </c>
    </row>
    <row r="420" spans="1:1" x14ac:dyDescent="0.25">
      <c r="A420" s="66" t="s">
        <v>1576</v>
      </c>
    </row>
    <row r="421" spans="1:1" x14ac:dyDescent="0.25">
      <c r="A421" s="66" t="s">
        <v>1577</v>
      </c>
    </row>
    <row r="422" spans="1:1" x14ac:dyDescent="0.25">
      <c r="A422" s="66" t="s">
        <v>1578</v>
      </c>
    </row>
    <row r="423" spans="1:1" x14ac:dyDescent="0.25">
      <c r="A423" s="66" t="s">
        <v>1579</v>
      </c>
    </row>
    <row r="424" spans="1:1" x14ac:dyDescent="0.25">
      <c r="A424" s="66" t="s">
        <v>1580</v>
      </c>
    </row>
    <row r="425" spans="1:1" x14ac:dyDescent="0.25">
      <c r="A425" s="66" t="s">
        <v>1581</v>
      </c>
    </row>
    <row r="426" spans="1:1" x14ac:dyDescent="0.25">
      <c r="A426" s="66" t="s">
        <v>1582</v>
      </c>
    </row>
    <row r="427" spans="1:1" x14ac:dyDescent="0.25">
      <c r="A427" s="66" t="s">
        <v>1583</v>
      </c>
    </row>
    <row r="428" spans="1:1" x14ac:dyDescent="0.25">
      <c r="A428" s="66" t="s">
        <v>1584</v>
      </c>
    </row>
    <row r="429" spans="1:1" x14ac:dyDescent="0.25">
      <c r="A429" s="219" t="s">
        <v>1585</v>
      </c>
    </row>
    <row r="430" spans="1:1" x14ac:dyDescent="0.25">
      <c r="A430" s="219" t="s">
        <v>1457</v>
      </c>
    </row>
    <row r="431" spans="1:1" x14ac:dyDescent="0.25">
      <c r="A431" s="66" t="s">
        <v>1586</v>
      </c>
    </row>
    <row r="432" spans="1:1" x14ac:dyDescent="0.25">
      <c r="A432" s="66" t="s">
        <v>1587</v>
      </c>
    </row>
    <row r="433" spans="1:1" x14ac:dyDescent="0.25">
      <c r="A433" s="66" t="s">
        <v>1588</v>
      </c>
    </row>
    <row r="434" spans="1:1" x14ac:dyDescent="0.25">
      <c r="A434" s="66" t="s">
        <v>1589</v>
      </c>
    </row>
    <row r="435" spans="1:1" x14ac:dyDescent="0.25">
      <c r="A435" s="66" t="s">
        <v>1590</v>
      </c>
    </row>
    <row r="436" spans="1:1" x14ac:dyDescent="0.25">
      <c r="A436" s="66" t="s">
        <v>1458</v>
      </c>
    </row>
    <row r="437" spans="1:1" x14ac:dyDescent="0.25">
      <c r="A437" s="66" t="s">
        <v>1591</v>
      </c>
    </row>
    <row r="438" spans="1:1" x14ac:dyDescent="0.25">
      <c r="A438" s="66" t="s">
        <v>1592</v>
      </c>
    </row>
    <row r="439" spans="1:1" x14ac:dyDescent="0.25">
      <c r="A439" s="66" t="s">
        <v>1593</v>
      </c>
    </row>
    <row r="440" spans="1:1" x14ac:dyDescent="0.25">
      <c r="A440" s="66" t="s">
        <v>1594</v>
      </c>
    </row>
    <row r="441" spans="1:1" x14ac:dyDescent="0.25">
      <c r="A441" s="66" t="s">
        <v>1595</v>
      </c>
    </row>
    <row r="442" spans="1:1" x14ac:dyDescent="0.25">
      <c r="A442" s="66" t="s">
        <v>1596</v>
      </c>
    </row>
    <row r="443" spans="1:1" x14ac:dyDescent="0.25">
      <c r="A443" s="66" t="s">
        <v>1597</v>
      </c>
    </row>
    <row r="444" spans="1:1" x14ac:dyDescent="0.25">
      <c r="A444" s="66" t="s">
        <v>1459</v>
      </c>
    </row>
    <row r="445" spans="1:1" x14ac:dyDescent="0.25">
      <c r="A445" s="66" t="s">
        <v>1598</v>
      </c>
    </row>
    <row r="446" spans="1:1" x14ac:dyDescent="0.25">
      <c r="A446" s="66" t="s">
        <v>1599</v>
      </c>
    </row>
    <row r="447" spans="1:1" x14ac:dyDescent="0.25">
      <c r="A447" s="66" t="s">
        <v>1600</v>
      </c>
    </row>
    <row r="448" spans="1:1" x14ac:dyDescent="0.25">
      <c r="A448" s="66" t="s">
        <v>1601</v>
      </c>
    </row>
    <row r="449" spans="1:1" x14ac:dyDescent="0.25">
      <c r="A449" s="66" t="s">
        <v>1602</v>
      </c>
    </row>
    <row r="450" spans="1:1" x14ac:dyDescent="0.25">
      <c r="A450" s="66" t="s">
        <v>1603</v>
      </c>
    </row>
    <row r="451" spans="1:1" x14ac:dyDescent="0.25">
      <c r="A451" s="219" t="s">
        <v>1604</v>
      </c>
    </row>
    <row r="452" spans="1:1" x14ac:dyDescent="0.25">
      <c r="A452" s="66" t="s">
        <v>1605</v>
      </c>
    </row>
    <row r="453" spans="1:1" x14ac:dyDescent="0.25">
      <c r="A453" s="66" t="s">
        <v>1460</v>
      </c>
    </row>
    <row r="454" spans="1:1" x14ac:dyDescent="0.25">
      <c r="A454" s="219" t="s">
        <v>1606</v>
      </c>
    </row>
    <row r="455" spans="1:1" x14ac:dyDescent="0.25">
      <c r="A455" s="219" t="s">
        <v>1607</v>
      </c>
    </row>
    <row r="456" spans="1:1" x14ac:dyDescent="0.25">
      <c r="A456" s="219" t="s">
        <v>1608</v>
      </c>
    </row>
    <row r="457" spans="1:1" x14ac:dyDescent="0.25">
      <c r="A457" s="66" t="s">
        <v>1609</v>
      </c>
    </row>
    <row r="458" spans="1:1" x14ac:dyDescent="0.25">
      <c r="A458" s="66" t="s">
        <v>1610</v>
      </c>
    </row>
    <row r="459" spans="1:1" x14ac:dyDescent="0.25">
      <c r="A459" s="66" t="s">
        <v>1611</v>
      </c>
    </row>
    <row r="460" spans="1:1" x14ac:dyDescent="0.25">
      <c r="A460" s="66" t="s">
        <v>1447</v>
      </c>
    </row>
    <row r="461" spans="1:1" x14ac:dyDescent="0.25">
      <c r="A461" s="66" t="s">
        <v>1461</v>
      </c>
    </row>
    <row r="462" spans="1:1" x14ac:dyDescent="0.25">
      <c r="A462" s="66" t="s">
        <v>1612</v>
      </c>
    </row>
    <row r="463" spans="1:1" x14ac:dyDescent="0.25">
      <c r="A463" s="66" t="s">
        <v>1613</v>
      </c>
    </row>
    <row r="464" spans="1:1" x14ac:dyDescent="0.25">
      <c r="A464" s="66" t="s">
        <v>1614</v>
      </c>
    </row>
    <row r="465" spans="1:1" x14ac:dyDescent="0.25">
      <c r="A465" s="66" t="s">
        <v>1615</v>
      </c>
    </row>
    <row r="466" spans="1:1" x14ac:dyDescent="0.25">
      <c r="A466" s="66" t="s">
        <v>1616</v>
      </c>
    </row>
    <row r="467" spans="1:1" x14ac:dyDescent="0.25">
      <c r="A467" s="66" t="s">
        <v>1617</v>
      </c>
    </row>
    <row r="468" spans="1:1" x14ac:dyDescent="0.25">
      <c r="A468" s="66" t="s">
        <v>1462</v>
      </c>
    </row>
    <row r="469" spans="1:1" x14ac:dyDescent="0.25">
      <c r="A469" s="66" t="s">
        <v>1618</v>
      </c>
    </row>
    <row r="470" spans="1:1" x14ac:dyDescent="0.25">
      <c r="A470" s="66" t="s">
        <v>1619</v>
      </c>
    </row>
    <row r="471" spans="1:1" x14ac:dyDescent="0.25">
      <c r="A471" s="66" t="s">
        <v>1620</v>
      </c>
    </row>
    <row r="472" spans="1:1" x14ac:dyDescent="0.25">
      <c r="A472" s="66" t="s">
        <v>1621</v>
      </c>
    </row>
    <row r="473" spans="1:1" x14ac:dyDescent="0.25">
      <c r="A473" s="66" t="s">
        <v>1622</v>
      </c>
    </row>
    <row r="474" spans="1:1" x14ac:dyDescent="0.25">
      <c r="A474" s="66" t="s">
        <v>1623</v>
      </c>
    </row>
    <row r="475" spans="1:1" x14ac:dyDescent="0.25">
      <c r="A475" s="66" t="s">
        <v>1624</v>
      </c>
    </row>
    <row r="476" spans="1:1" x14ac:dyDescent="0.25">
      <c r="A476" s="66" t="s">
        <v>1625</v>
      </c>
    </row>
    <row r="477" spans="1:1" x14ac:dyDescent="0.25">
      <c r="A477" s="217" t="s">
        <v>1626</v>
      </c>
    </row>
    <row r="478" spans="1:1" x14ac:dyDescent="0.25">
      <c r="A478" s="66" t="s">
        <v>1463</v>
      </c>
    </row>
    <row r="479" spans="1:1" x14ac:dyDescent="0.25">
      <c r="A479" s="218" t="s">
        <v>1627</v>
      </c>
    </row>
    <row r="480" spans="1:1" x14ac:dyDescent="0.25">
      <c r="A480" s="66" t="s">
        <v>1628</v>
      </c>
    </row>
    <row r="481" spans="1:1" x14ac:dyDescent="0.25">
      <c r="A481" s="66" t="s">
        <v>1629</v>
      </c>
    </row>
    <row r="482" spans="1:1" x14ac:dyDescent="0.25">
      <c r="A482" s="66" t="s">
        <v>1630</v>
      </c>
    </row>
    <row r="483" spans="1:1" x14ac:dyDescent="0.25">
      <c r="A483" s="66" t="s">
        <v>1631</v>
      </c>
    </row>
    <row r="484" spans="1:1" x14ac:dyDescent="0.25">
      <c r="A484" s="66" t="s">
        <v>1632</v>
      </c>
    </row>
    <row r="485" spans="1:1" x14ac:dyDescent="0.25">
      <c r="A485" s="66" t="s">
        <v>1633</v>
      </c>
    </row>
    <row r="486" spans="1:1" x14ac:dyDescent="0.25">
      <c r="A486" s="66" t="s">
        <v>1634</v>
      </c>
    </row>
    <row r="487" spans="1:1" x14ac:dyDescent="0.25">
      <c r="A487" s="66" t="s">
        <v>1635</v>
      </c>
    </row>
    <row r="488" spans="1:1" x14ac:dyDescent="0.25">
      <c r="A488" s="66" t="s">
        <v>1636</v>
      </c>
    </row>
    <row r="489" spans="1:1" x14ac:dyDescent="0.25">
      <c r="A489" s="66" t="s">
        <v>1464</v>
      </c>
    </row>
    <row r="490" spans="1:1" x14ac:dyDescent="0.25">
      <c r="A490" s="66" t="s">
        <v>1637</v>
      </c>
    </row>
    <row r="491" spans="1:1" x14ac:dyDescent="0.25">
      <c r="A491" s="66" t="s">
        <v>1638</v>
      </c>
    </row>
    <row r="492" spans="1:1" x14ac:dyDescent="0.25">
      <c r="A492" s="66" t="s">
        <v>1639</v>
      </c>
    </row>
    <row r="493" spans="1:1" x14ac:dyDescent="0.25">
      <c r="A493" s="66" t="s">
        <v>1640</v>
      </c>
    </row>
    <row r="494" spans="1:1" x14ac:dyDescent="0.25">
      <c r="A494" s="66" t="s">
        <v>1641</v>
      </c>
    </row>
    <row r="495" spans="1:1" x14ac:dyDescent="0.25">
      <c r="A495" s="66" t="s">
        <v>1642</v>
      </c>
    </row>
    <row r="496" spans="1:1" x14ac:dyDescent="0.25">
      <c r="A496" s="66" t="s">
        <v>1643</v>
      </c>
    </row>
    <row r="497" spans="1:1" x14ac:dyDescent="0.25">
      <c r="A497" s="219" t="s">
        <v>1465</v>
      </c>
    </row>
    <row r="498" spans="1:1" x14ac:dyDescent="0.25">
      <c r="A498" s="66" t="s">
        <v>1644</v>
      </c>
    </row>
    <row r="499" spans="1:1" x14ac:dyDescent="0.25">
      <c r="A499" s="66" t="s">
        <v>1645</v>
      </c>
    </row>
    <row r="500" spans="1:1" x14ac:dyDescent="0.25">
      <c r="A500" s="66" t="s">
        <v>1646</v>
      </c>
    </row>
    <row r="501" spans="1:1" x14ac:dyDescent="0.25">
      <c r="A501" s="66" t="s">
        <v>1647</v>
      </c>
    </row>
    <row r="502" spans="1:1" x14ac:dyDescent="0.25">
      <c r="A502" s="66" t="s">
        <v>1648</v>
      </c>
    </row>
    <row r="503" spans="1:1" x14ac:dyDescent="0.25">
      <c r="A503" s="66" t="s">
        <v>1649</v>
      </c>
    </row>
    <row r="504" spans="1:1" x14ac:dyDescent="0.25">
      <c r="A504" s="66" t="s">
        <v>1650</v>
      </c>
    </row>
    <row r="505" spans="1:1" x14ac:dyDescent="0.25">
      <c r="A505" s="66" t="s">
        <v>1651</v>
      </c>
    </row>
    <row r="506" spans="1:1" x14ac:dyDescent="0.25">
      <c r="A506" s="66" t="s">
        <v>1652</v>
      </c>
    </row>
    <row r="507" spans="1:1" x14ac:dyDescent="0.25">
      <c r="A507" s="66" t="s">
        <v>1653</v>
      </c>
    </row>
    <row r="508" spans="1:1" x14ac:dyDescent="0.25">
      <c r="A508" s="66" t="s">
        <v>1466</v>
      </c>
    </row>
    <row r="509" spans="1:1" x14ac:dyDescent="0.25">
      <c r="A509" s="219" t="s">
        <v>1654</v>
      </c>
    </row>
    <row r="510" spans="1:1" x14ac:dyDescent="0.25">
      <c r="A510" s="219" t="s">
        <v>1655</v>
      </c>
    </row>
    <row r="511" spans="1:1" x14ac:dyDescent="0.25">
      <c r="A511" s="66" t="s">
        <v>1656</v>
      </c>
    </row>
    <row r="512" spans="1:1" x14ac:dyDescent="0.25">
      <c r="A512" s="66" t="s">
        <v>1657</v>
      </c>
    </row>
    <row r="513" spans="1:1" x14ac:dyDescent="0.25">
      <c r="A513" s="66" t="s">
        <v>1658</v>
      </c>
    </row>
    <row r="514" spans="1:1" x14ac:dyDescent="0.25">
      <c r="A514" s="66" t="s">
        <v>1659</v>
      </c>
    </row>
    <row r="515" spans="1:1" x14ac:dyDescent="0.25">
      <c r="A515" s="66" t="s">
        <v>1660</v>
      </c>
    </row>
    <row r="516" spans="1:1" x14ac:dyDescent="0.25">
      <c r="A516" s="66" t="s">
        <v>1661</v>
      </c>
    </row>
    <row r="517" spans="1:1" x14ac:dyDescent="0.25">
      <c r="A517" s="66" t="s">
        <v>1467</v>
      </c>
    </row>
    <row r="518" spans="1:1" x14ac:dyDescent="0.25">
      <c r="A518" s="66" t="s">
        <v>1662</v>
      </c>
    </row>
    <row r="519" spans="1:1" x14ac:dyDescent="0.25">
      <c r="A519" s="66" t="s">
        <v>1663</v>
      </c>
    </row>
    <row r="520" spans="1:1" x14ac:dyDescent="0.25">
      <c r="A520" s="66" t="s">
        <v>1664</v>
      </c>
    </row>
    <row r="521" spans="1:1" x14ac:dyDescent="0.25">
      <c r="A521" s="66" t="s">
        <v>1665</v>
      </c>
    </row>
    <row r="522" spans="1:1" x14ac:dyDescent="0.25">
      <c r="A522" s="66" t="s">
        <v>1666</v>
      </c>
    </row>
    <row r="523" spans="1:1" x14ac:dyDescent="0.25">
      <c r="A523" s="66" t="s">
        <v>1667</v>
      </c>
    </row>
    <row r="524" spans="1:1" x14ac:dyDescent="0.25">
      <c r="A524" s="66" t="s">
        <v>1668</v>
      </c>
    </row>
    <row r="525" spans="1:1" x14ac:dyDescent="0.25">
      <c r="A525" s="219" t="s">
        <v>1468</v>
      </c>
    </row>
    <row r="526" spans="1:1" x14ac:dyDescent="0.25">
      <c r="A526" s="66" t="s">
        <v>1669</v>
      </c>
    </row>
    <row r="527" spans="1:1" x14ac:dyDescent="0.25">
      <c r="A527" s="66" t="s">
        <v>1670</v>
      </c>
    </row>
    <row r="528" spans="1:1" x14ac:dyDescent="0.25">
      <c r="A528" s="66" t="s">
        <v>1671</v>
      </c>
    </row>
    <row r="529" spans="1:1" x14ac:dyDescent="0.25">
      <c r="A529" s="66" t="s">
        <v>1672</v>
      </c>
    </row>
    <row r="530" spans="1:1" x14ac:dyDescent="0.25">
      <c r="A530" s="66" t="s">
        <v>1673</v>
      </c>
    </row>
    <row r="531" spans="1:1" x14ac:dyDescent="0.25">
      <c r="A531" s="66" t="s">
        <v>1674</v>
      </c>
    </row>
    <row r="532" spans="1:1" x14ac:dyDescent="0.25">
      <c r="A532" s="66" t="s">
        <v>1675</v>
      </c>
    </row>
    <row r="533" spans="1:1" x14ac:dyDescent="0.25">
      <c r="A533" s="66" t="s">
        <v>1676</v>
      </c>
    </row>
    <row r="534" spans="1:1" x14ac:dyDescent="0.25">
      <c r="A534" s="66" t="s">
        <v>1677</v>
      </c>
    </row>
    <row r="535" spans="1:1" x14ac:dyDescent="0.25">
      <c r="A535" s="66" t="s">
        <v>1469</v>
      </c>
    </row>
    <row r="536" spans="1:1" x14ac:dyDescent="0.25">
      <c r="A536" s="66" t="s">
        <v>1678</v>
      </c>
    </row>
    <row r="537" spans="1:1" x14ac:dyDescent="0.25">
      <c r="A537" s="66" t="s">
        <v>1679</v>
      </c>
    </row>
    <row r="538" spans="1:1" x14ac:dyDescent="0.25">
      <c r="A538" s="66" t="s">
        <v>1680</v>
      </c>
    </row>
    <row r="539" spans="1:1" x14ac:dyDescent="0.25">
      <c r="A539" s="66" t="s">
        <v>1681</v>
      </c>
    </row>
    <row r="540" spans="1:1" x14ac:dyDescent="0.25">
      <c r="A540" s="66" t="s">
        <v>1682</v>
      </c>
    </row>
    <row r="541" spans="1:1" x14ac:dyDescent="0.25">
      <c r="A541" s="66" t="s">
        <v>1683</v>
      </c>
    </row>
    <row r="542" spans="1:1" x14ac:dyDescent="0.25">
      <c r="A542" s="66" t="s">
        <v>1684</v>
      </c>
    </row>
    <row r="543" spans="1:1" x14ac:dyDescent="0.25">
      <c r="A543" s="66" t="s">
        <v>1685</v>
      </c>
    </row>
    <row r="544" spans="1:1" x14ac:dyDescent="0.25">
      <c r="A544" s="66" t="s">
        <v>1686</v>
      </c>
    </row>
    <row r="545" spans="1:1" x14ac:dyDescent="0.25">
      <c r="A545" s="66" t="s">
        <v>1687</v>
      </c>
    </row>
    <row r="546" spans="1:1" x14ac:dyDescent="0.25">
      <c r="A546" s="66" t="s">
        <v>1470</v>
      </c>
    </row>
    <row r="547" spans="1:1" x14ac:dyDescent="0.25">
      <c r="A547" s="66" t="s">
        <v>1688</v>
      </c>
    </row>
    <row r="548" spans="1:1" x14ac:dyDescent="0.25">
      <c r="A548" s="66" t="s">
        <v>1689</v>
      </c>
    </row>
    <row r="549" spans="1:1" x14ac:dyDescent="0.25">
      <c r="A549" s="66" t="s">
        <v>1690</v>
      </c>
    </row>
    <row r="550" spans="1:1" x14ac:dyDescent="0.25">
      <c r="A550" s="66" t="s">
        <v>1691</v>
      </c>
    </row>
    <row r="551" spans="1:1" x14ac:dyDescent="0.25">
      <c r="A551" s="66" t="s">
        <v>1448</v>
      </c>
    </row>
    <row r="552" spans="1:1" x14ac:dyDescent="0.25">
      <c r="A552" s="66" t="s">
        <v>1471</v>
      </c>
    </row>
    <row r="553" spans="1:1" x14ac:dyDescent="0.25">
      <c r="A553" s="66" t="s">
        <v>1692</v>
      </c>
    </row>
    <row r="554" spans="1:1" x14ac:dyDescent="0.25">
      <c r="A554" s="219" t="s">
        <v>1693</v>
      </c>
    </row>
    <row r="555" spans="1:1" x14ac:dyDescent="0.25">
      <c r="A555" s="66" t="s">
        <v>1694</v>
      </c>
    </row>
    <row r="556" spans="1:1" x14ac:dyDescent="0.25">
      <c r="A556" s="66" t="s">
        <v>1695</v>
      </c>
    </row>
    <row r="557" spans="1:1" x14ac:dyDescent="0.25">
      <c r="A557" s="66" t="s">
        <v>1696</v>
      </c>
    </row>
    <row r="558" spans="1:1" x14ac:dyDescent="0.25">
      <c r="A558" s="66" t="s">
        <v>1697</v>
      </c>
    </row>
    <row r="559" spans="1:1" x14ac:dyDescent="0.25">
      <c r="A559" s="66" t="s">
        <v>1698</v>
      </c>
    </row>
    <row r="560" spans="1:1" x14ac:dyDescent="0.25">
      <c r="A560" s="66" t="s">
        <v>1699</v>
      </c>
    </row>
    <row r="561" spans="1:1" x14ac:dyDescent="0.25">
      <c r="A561" s="66" t="s">
        <v>1472</v>
      </c>
    </row>
    <row r="562" spans="1:1" x14ac:dyDescent="0.25">
      <c r="A562" s="213" t="s">
        <v>1703</v>
      </c>
    </row>
    <row r="563" spans="1:1" x14ac:dyDescent="0.25">
      <c r="A563" s="219" t="s">
        <v>1473</v>
      </c>
    </row>
    <row r="564" spans="1:1" x14ac:dyDescent="0.25">
      <c r="A564" s="66" t="s">
        <v>1474</v>
      </c>
    </row>
    <row r="565" spans="1:1" x14ac:dyDescent="0.25">
      <c r="A565" s="219" t="s">
        <v>1475</v>
      </c>
    </row>
    <row r="566" spans="1:1" x14ac:dyDescent="0.25">
      <c r="A566" s="66" t="s">
        <v>1476</v>
      </c>
    </row>
    <row r="567" spans="1:1" x14ac:dyDescent="0.25">
      <c r="A567" s="219" t="s">
        <v>1477</v>
      </c>
    </row>
    <row r="568" spans="1:1" x14ac:dyDescent="0.25">
      <c r="A568" s="66" t="s">
        <v>1478</v>
      </c>
    </row>
    <row r="569" spans="1:1" x14ac:dyDescent="0.25">
      <c r="A569" s="66" t="s">
        <v>1479</v>
      </c>
    </row>
    <row r="570" spans="1:1" x14ac:dyDescent="0.25">
      <c r="A570" s="66" t="s">
        <v>1480</v>
      </c>
    </row>
    <row r="571" spans="1:1" x14ac:dyDescent="0.25">
      <c r="A571" s="66" t="s">
        <v>1449</v>
      </c>
    </row>
    <row r="572" spans="1:1" x14ac:dyDescent="0.25">
      <c r="A572" s="66" t="s">
        <v>1481</v>
      </c>
    </row>
    <row r="573" spans="1:1" x14ac:dyDescent="0.25">
      <c r="A573" s="66" t="s">
        <v>1482</v>
      </c>
    </row>
    <row r="574" spans="1:1" x14ac:dyDescent="0.25">
      <c r="A574" s="66" t="s">
        <v>1483</v>
      </c>
    </row>
    <row r="575" spans="1:1" x14ac:dyDescent="0.25">
      <c r="A575" s="66" t="s">
        <v>1484</v>
      </c>
    </row>
    <row r="576" spans="1:1" x14ac:dyDescent="0.25">
      <c r="A576" s="66" t="s">
        <v>1485</v>
      </c>
    </row>
    <row r="577" spans="1:1" x14ac:dyDescent="0.25">
      <c r="A577" s="66" t="s">
        <v>1486</v>
      </c>
    </row>
    <row r="578" spans="1:1" x14ac:dyDescent="0.25">
      <c r="A578" s="219" t="s">
        <v>1487</v>
      </c>
    </row>
    <row r="579" spans="1:1" x14ac:dyDescent="0.25">
      <c r="A579" s="219" t="s">
        <v>1488</v>
      </c>
    </row>
    <row r="580" spans="1:1" x14ac:dyDescent="0.25">
      <c r="A580" s="213" t="s">
        <v>1489</v>
      </c>
    </row>
    <row r="581" spans="1:1" x14ac:dyDescent="0.25">
      <c r="A581" s="66" t="s">
        <v>1450</v>
      </c>
    </row>
    <row r="582" spans="1:1" x14ac:dyDescent="0.25">
      <c r="A582" s="66" t="s">
        <v>1490</v>
      </c>
    </row>
    <row r="583" spans="1:1" x14ac:dyDescent="0.25">
      <c r="A583" s="66" t="s">
        <v>1491</v>
      </c>
    </row>
    <row r="584" spans="1:1" x14ac:dyDescent="0.25">
      <c r="A584" s="66" t="s">
        <v>1492</v>
      </c>
    </row>
    <row r="585" spans="1:1" x14ac:dyDescent="0.25">
      <c r="A585" s="66" t="s">
        <v>1493</v>
      </c>
    </row>
    <row r="586" spans="1:1" x14ac:dyDescent="0.25">
      <c r="A586" s="66" t="s">
        <v>1494</v>
      </c>
    </row>
    <row r="587" spans="1:1" x14ac:dyDescent="0.25">
      <c r="A587" s="66" t="s">
        <v>1495</v>
      </c>
    </row>
    <row r="588" spans="1:1" x14ac:dyDescent="0.25">
      <c r="A588" s="66" t="s">
        <v>1496</v>
      </c>
    </row>
    <row r="589" spans="1:1" x14ac:dyDescent="0.25">
      <c r="A589" s="66" t="s">
        <v>1497</v>
      </c>
    </row>
    <row r="590" spans="1:1" x14ac:dyDescent="0.25">
      <c r="A590" s="66" t="s">
        <v>1498</v>
      </c>
    </row>
    <row r="591" spans="1:1" x14ac:dyDescent="0.25">
      <c r="A591" s="66" t="s">
        <v>1451</v>
      </c>
    </row>
    <row r="592" spans="1:1" x14ac:dyDescent="0.25">
      <c r="A592" s="66" t="s">
        <v>1499</v>
      </c>
    </row>
    <row r="593" spans="1:1" x14ac:dyDescent="0.25">
      <c r="A593" s="66" t="s">
        <v>1500</v>
      </c>
    </row>
    <row r="594" spans="1:1" x14ac:dyDescent="0.25">
      <c r="A594" s="66" t="s">
        <v>1501</v>
      </c>
    </row>
    <row r="595" spans="1:1" x14ac:dyDescent="0.25">
      <c r="A595" s="66" t="s">
        <v>1502</v>
      </c>
    </row>
    <row r="596" spans="1:1" x14ac:dyDescent="0.25">
      <c r="A596" s="66" t="s">
        <v>1503</v>
      </c>
    </row>
    <row r="597" spans="1:1" x14ac:dyDescent="0.25">
      <c r="A597" s="66" t="s">
        <v>1504</v>
      </c>
    </row>
    <row r="598" spans="1:1" x14ac:dyDescent="0.25">
      <c r="A598" s="66" t="s">
        <v>1505</v>
      </c>
    </row>
    <row r="599" spans="1:1" x14ac:dyDescent="0.25">
      <c r="A599" s="66" t="s">
        <v>1506</v>
      </c>
    </row>
    <row r="600" spans="1:1" x14ac:dyDescent="0.25">
      <c r="A600" s="66" t="s">
        <v>1507</v>
      </c>
    </row>
    <row r="601" spans="1:1" x14ac:dyDescent="0.25">
      <c r="A601" s="66" t="s">
        <v>1452</v>
      </c>
    </row>
    <row r="602" spans="1:1" x14ac:dyDescent="0.25">
      <c r="A602" s="66" t="s">
        <v>1508</v>
      </c>
    </row>
    <row r="603" spans="1:1" x14ac:dyDescent="0.25">
      <c r="A603" s="219" t="s">
        <v>1509</v>
      </c>
    </row>
    <row r="604" spans="1:1" x14ac:dyDescent="0.25">
      <c r="A604" s="66" t="s">
        <v>1510</v>
      </c>
    </row>
    <row r="605" spans="1:1" x14ac:dyDescent="0.25">
      <c r="A605" s="66" t="s">
        <v>1511</v>
      </c>
    </row>
    <row r="606" spans="1:1" x14ac:dyDescent="0.25">
      <c r="A606" s="66" t="s">
        <v>1512</v>
      </c>
    </row>
    <row r="607" spans="1:1" x14ac:dyDescent="0.25">
      <c r="A607" s="66" t="s">
        <v>1513</v>
      </c>
    </row>
    <row r="608" spans="1:1" x14ac:dyDescent="0.25">
      <c r="A608" s="66" t="s">
        <v>1514</v>
      </c>
    </row>
    <row r="609" spans="1:1" x14ac:dyDescent="0.25">
      <c r="A609" s="66" t="s">
        <v>1453</v>
      </c>
    </row>
    <row r="610" spans="1:1" x14ac:dyDescent="0.25">
      <c r="A610" s="66" t="s">
        <v>1515</v>
      </c>
    </row>
    <row r="611" spans="1:1" x14ac:dyDescent="0.25">
      <c r="A611" s="66" t="s">
        <v>1516</v>
      </c>
    </row>
    <row r="612" spans="1:1" x14ac:dyDescent="0.25">
      <c r="A612" s="66" t="s">
        <v>1517</v>
      </c>
    </row>
    <row r="613" spans="1:1" x14ac:dyDescent="0.25">
      <c r="A613" s="66" t="s">
        <v>1454</v>
      </c>
    </row>
    <row r="614" spans="1:1" x14ac:dyDescent="0.25">
      <c r="A614" s="66" t="s">
        <v>1518</v>
      </c>
    </row>
    <row r="615" spans="1:1" x14ac:dyDescent="0.25">
      <c r="A615" s="66" t="s">
        <v>1519</v>
      </c>
    </row>
    <row r="616" spans="1:1" x14ac:dyDescent="0.25">
      <c r="A616" s="219" t="s">
        <v>1520</v>
      </c>
    </row>
    <row r="617" spans="1:1" x14ac:dyDescent="0.25">
      <c r="A617" s="66" t="s">
        <v>1521</v>
      </c>
    </row>
    <row r="618" spans="1:1" x14ac:dyDescent="0.25">
      <c r="A618" s="66" t="s">
        <v>1522</v>
      </c>
    </row>
    <row r="619" spans="1:1" x14ac:dyDescent="0.25">
      <c r="A619" s="219" t="s">
        <v>1523</v>
      </c>
    </row>
    <row r="620" spans="1:1" x14ac:dyDescent="0.25">
      <c r="A620" s="66" t="s">
        <v>1524</v>
      </c>
    </row>
    <row r="621" spans="1:1" x14ac:dyDescent="0.25">
      <c r="A621" s="66" t="s">
        <v>1525</v>
      </c>
    </row>
    <row r="622" spans="1:1" x14ac:dyDescent="0.25">
      <c r="A622" s="66" t="s">
        <v>1526</v>
      </c>
    </row>
    <row r="623" spans="1:1" x14ac:dyDescent="0.25">
      <c r="A623" s="143"/>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44"/>
    </row>
    <row r="891" spans="1:1" x14ac:dyDescent="0.25">
      <c r="A891" s="44"/>
    </row>
    <row r="892" spans="1:1" x14ac:dyDescent="0.25">
      <c r="A892" s="44"/>
    </row>
    <row r="893" spans="1:1" x14ac:dyDescent="0.25">
      <c r="A893" s="44"/>
    </row>
    <row r="894" spans="1:1" x14ac:dyDescent="0.25">
      <c r="A894" s="44"/>
    </row>
    <row r="895" spans="1:1" x14ac:dyDescent="0.25">
      <c r="A895" s="44"/>
    </row>
    <row r="896" spans="1:1" x14ac:dyDescent="0.25">
      <c r="A896" s="44"/>
    </row>
    <row r="897" spans="1:1" x14ac:dyDescent="0.25">
      <c r="A897" s="44"/>
    </row>
    <row r="898" spans="1:1" x14ac:dyDescent="0.25">
      <c r="A898" s="44"/>
    </row>
    <row r="899" spans="1:1" x14ac:dyDescent="0.25">
      <c r="A899" s="44"/>
    </row>
    <row r="900" spans="1:1" x14ac:dyDescent="0.25">
      <c r="A900" s="44"/>
    </row>
    <row r="901" spans="1:1" x14ac:dyDescent="0.25">
      <c r="A901" s="44"/>
    </row>
    <row r="902" spans="1:1" x14ac:dyDescent="0.25">
      <c r="A902" s="44"/>
    </row>
    <row r="903" spans="1:1" x14ac:dyDescent="0.25">
      <c r="A903" s="44"/>
    </row>
    <row r="904" spans="1:1" x14ac:dyDescent="0.25">
      <c r="A904" s="44"/>
    </row>
    <row r="905" spans="1:1" x14ac:dyDescent="0.25">
      <c r="A905" s="44"/>
    </row>
    <row r="906" spans="1:1" x14ac:dyDescent="0.25">
      <c r="A906" s="44"/>
    </row>
    <row r="907" spans="1:1" x14ac:dyDescent="0.25">
      <c r="A907" s="44"/>
    </row>
    <row r="908" spans="1:1" x14ac:dyDescent="0.25">
      <c r="A908" s="44"/>
    </row>
    <row r="909" spans="1:1" x14ac:dyDescent="0.25">
      <c r="A909" s="44"/>
    </row>
    <row r="910" spans="1:1" x14ac:dyDescent="0.25">
      <c r="A910" s="44"/>
    </row>
    <row r="911" spans="1:1" x14ac:dyDescent="0.25">
      <c r="A911" s="44"/>
    </row>
    <row r="912" spans="1:1" x14ac:dyDescent="0.25">
      <c r="A912" s="44"/>
    </row>
    <row r="913" spans="1:1" x14ac:dyDescent="0.25">
      <c r="A913" s="44"/>
    </row>
    <row r="914" spans="1:1" x14ac:dyDescent="0.25">
      <c r="A914" s="44"/>
    </row>
    <row r="915" spans="1:1" x14ac:dyDescent="0.25">
      <c r="A915" s="44"/>
    </row>
    <row r="916" spans="1:1" x14ac:dyDescent="0.25">
      <c r="A916" s="44"/>
    </row>
    <row r="917" spans="1:1" x14ac:dyDescent="0.25">
      <c r="A917" s="44"/>
    </row>
    <row r="918" spans="1:1" x14ac:dyDescent="0.25">
      <c r="A918" s="44"/>
    </row>
    <row r="919" spans="1:1" x14ac:dyDescent="0.25">
      <c r="A919" s="44"/>
    </row>
    <row r="920" spans="1:1" x14ac:dyDescent="0.25">
      <c r="A920" s="44"/>
    </row>
    <row r="921" spans="1:1" x14ac:dyDescent="0.25">
      <c r="A921" s="44"/>
    </row>
    <row r="922" spans="1:1" x14ac:dyDescent="0.25">
      <c r="A922" s="44"/>
    </row>
    <row r="923" spans="1:1" x14ac:dyDescent="0.25">
      <c r="A923" s="44"/>
    </row>
    <row r="924" spans="1:1" x14ac:dyDescent="0.25">
      <c r="A924" s="44"/>
    </row>
    <row r="925" spans="1:1" x14ac:dyDescent="0.25">
      <c r="A925" s="44"/>
    </row>
    <row r="926" spans="1:1" x14ac:dyDescent="0.25">
      <c r="A926" s="44"/>
    </row>
    <row r="927" spans="1:1" x14ac:dyDescent="0.25">
      <c r="A927" s="44"/>
    </row>
    <row r="928" spans="1:1" x14ac:dyDescent="0.25">
      <c r="A928" s="44"/>
    </row>
    <row r="929" spans="1:1" x14ac:dyDescent="0.25">
      <c r="A929" s="44"/>
    </row>
    <row r="930" spans="1:1" x14ac:dyDescent="0.25">
      <c r="A930" s="44"/>
    </row>
    <row r="931" spans="1:1" x14ac:dyDescent="0.25">
      <c r="A931" s="44"/>
    </row>
    <row r="932" spans="1:1" x14ac:dyDescent="0.25">
      <c r="A932" s="44"/>
    </row>
    <row r="933" spans="1:1" x14ac:dyDescent="0.25">
      <c r="A933" s="44"/>
    </row>
    <row r="934" spans="1:1" x14ac:dyDescent="0.25">
      <c r="A934" s="44"/>
    </row>
    <row r="935" spans="1:1" x14ac:dyDescent="0.25">
      <c r="A935" s="44"/>
    </row>
    <row r="936" spans="1:1" x14ac:dyDescent="0.25">
      <c r="A936" s="44"/>
    </row>
    <row r="937" spans="1:1" x14ac:dyDescent="0.25">
      <c r="A937" s="44"/>
    </row>
    <row r="938" spans="1:1" x14ac:dyDescent="0.25">
      <c r="A938" s="44"/>
    </row>
    <row r="939" spans="1:1" x14ac:dyDescent="0.25">
      <c r="A939" s="44"/>
    </row>
    <row r="940" spans="1:1" x14ac:dyDescent="0.25">
      <c r="A940" s="44"/>
    </row>
    <row r="941" spans="1:1" x14ac:dyDescent="0.25">
      <c r="A941" s="44"/>
    </row>
    <row r="942" spans="1:1" x14ac:dyDescent="0.25">
      <c r="A942" s="44"/>
    </row>
    <row r="943" spans="1:1" x14ac:dyDescent="0.25">
      <c r="A943" s="44"/>
    </row>
    <row r="944" spans="1:1" x14ac:dyDescent="0.25">
      <c r="A944" s="44"/>
    </row>
    <row r="945" spans="1:1" x14ac:dyDescent="0.25">
      <c r="A945" s="44"/>
    </row>
    <row r="946" spans="1:1" x14ac:dyDescent="0.25">
      <c r="A946" s="44"/>
    </row>
    <row r="947" spans="1:1" x14ac:dyDescent="0.25">
      <c r="A947" s="44"/>
    </row>
    <row r="948" spans="1:1" x14ac:dyDescent="0.25">
      <c r="A948" s="44"/>
    </row>
    <row r="949" spans="1:1" x14ac:dyDescent="0.25">
      <c r="A949" s="44"/>
    </row>
    <row r="950" spans="1:1" x14ac:dyDescent="0.25">
      <c r="A950" s="44"/>
    </row>
    <row r="951" spans="1:1" x14ac:dyDescent="0.25">
      <c r="A951" s="44"/>
    </row>
    <row r="952" spans="1:1" x14ac:dyDescent="0.25">
      <c r="A952" s="44"/>
    </row>
    <row r="953" spans="1:1" x14ac:dyDescent="0.25">
      <c r="A953" s="44"/>
    </row>
    <row r="954" spans="1:1" x14ac:dyDescent="0.25">
      <c r="A954" s="44"/>
    </row>
    <row r="955" spans="1:1" x14ac:dyDescent="0.25">
      <c r="A955" s="44"/>
    </row>
    <row r="956" spans="1:1" x14ac:dyDescent="0.25">
      <c r="A956" s="44"/>
    </row>
    <row r="957" spans="1:1" x14ac:dyDescent="0.25">
      <c r="A957" s="44"/>
    </row>
    <row r="958" spans="1:1" x14ac:dyDescent="0.25">
      <c r="A958" s="44"/>
    </row>
    <row r="959" spans="1:1" x14ac:dyDescent="0.25">
      <c r="A959" s="44"/>
    </row>
    <row r="960" spans="1:1" x14ac:dyDescent="0.25">
      <c r="A960" s="44"/>
    </row>
    <row r="961" spans="1:1" x14ac:dyDescent="0.25">
      <c r="A961" s="44"/>
    </row>
    <row r="962" spans="1:1" x14ac:dyDescent="0.25">
      <c r="A962" s="44"/>
    </row>
    <row r="963" spans="1:1" x14ac:dyDescent="0.25">
      <c r="A963" s="44"/>
    </row>
    <row r="964" spans="1:1" x14ac:dyDescent="0.25">
      <c r="A964" s="44"/>
    </row>
    <row r="965" spans="1:1" x14ac:dyDescent="0.25">
      <c r="A965" s="44"/>
    </row>
    <row r="966" spans="1:1" x14ac:dyDescent="0.25">
      <c r="A966" s="44"/>
    </row>
    <row r="967" spans="1:1" x14ac:dyDescent="0.25">
      <c r="A967" s="44"/>
    </row>
    <row r="968" spans="1:1" x14ac:dyDescent="0.25">
      <c r="A968" s="44"/>
    </row>
    <row r="969" spans="1:1" x14ac:dyDescent="0.25">
      <c r="A969" s="44"/>
    </row>
    <row r="970" spans="1:1" x14ac:dyDescent="0.25">
      <c r="A970" s="44"/>
    </row>
    <row r="971" spans="1:1" x14ac:dyDescent="0.25">
      <c r="A971" s="44"/>
    </row>
    <row r="972" spans="1:1" x14ac:dyDescent="0.25">
      <c r="A972" s="44"/>
    </row>
    <row r="973" spans="1:1" x14ac:dyDescent="0.25">
      <c r="A973" s="44"/>
    </row>
    <row r="974" spans="1:1" x14ac:dyDescent="0.25">
      <c r="A974" s="44"/>
    </row>
    <row r="975" spans="1:1" x14ac:dyDescent="0.25">
      <c r="A975" s="44"/>
    </row>
    <row r="976" spans="1:1" x14ac:dyDescent="0.25">
      <c r="A976" s="44"/>
    </row>
    <row r="977" spans="1:1" x14ac:dyDescent="0.25">
      <c r="A977" s="44"/>
    </row>
    <row r="978" spans="1:1" x14ac:dyDescent="0.25">
      <c r="A978" s="44"/>
    </row>
    <row r="979" spans="1:1" x14ac:dyDescent="0.25">
      <c r="A979" s="44"/>
    </row>
    <row r="980" spans="1:1" x14ac:dyDescent="0.25">
      <c r="A980" s="44"/>
    </row>
    <row r="981" spans="1:1" x14ac:dyDescent="0.25">
      <c r="A981" s="44"/>
    </row>
    <row r="982" spans="1:1" x14ac:dyDescent="0.25">
      <c r="A982" s="44"/>
    </row>
    <row r="983" spans="1:1" x14ac:dyDescent="0.25">
      <c r="A983" s="44"/>
    </row>
    <row r="984" spans="1:1" x14ac:dyDescent="0.25">
      <c r="A984" s="44"/>
    </row>
    <row r="985" spans="1:1" x14ac:dyDescent="0.25">
      <c r="A985" s="44"/>
    </row>
    <row r="986" spans="1:1" x14ac:dyDescent="0.25">
      <c r="A986" s="44"/>
    </row>
    <row r="987" spans="1:1" x14ac:dyDescent="0.25">
      <c r="A987" s="44"/>
    </row>
    <row r="988" spans="1:1" x14ac:dyDescent="0.25">
      <c r="A988" s="44"/>
    </row>
    <row r="989" spans="1:1" x14ac:dyDescent="0.25">
      <c r="A989" s="44"/>
    </row>
    <row r="990" spans="1:1" x14ac:dyDescent="0.25">
      <c r="A990" s="44"/>
    </row>
    <row r="991" spans="1:1" x14ac:dyDescent="0.25">
      <c r="A991" s="44"/>
    </row>
    <row r="992" spans="1:1" x14ac:dyDescent="0.25">
      <c r="A992" s="44"/>
    </row>
    <row r="993" spans="1:1" x14ac:dyDescent="0.25">
      <c r="A993" s="44"/>
    </row>
    <row r="994" spans="1:1" x14ac:dyDescent="0.25">
      <c r="A994" s="44"/>
    </row>
    <row r="995" spans="1:1" x14ac:dyDescent="0.25">
      <c r="A995" s="44"/>
    </row>
    <row r="996" spans="1:1" x14ac:dyDescent="0.25">
      <c r="A996" s="44"/>
    </row>
    <row r="997" spans="1:1" x14ac:dyDescent="0.25">
      <c r="A997" s="44"/>
    </row>
    <row r="998" spans="1:1" x14ac:dyDescent="0.25">
      <c r="A998" s="44"/>
    </row>
    <row r="999" spans="1:1" x14ac:dyDescent="0.25">
      <c r="A999" s="44"/>
    </row>
    <row r="1000" spans="1:1" x14ac:dyDescent="0.25">
      <c r="A1000" s="44"/>
    </row>
    <row r="1001" spans="1:1" x14ac:dyDescent="0.25">
      <c r="A1001" s="44"/>
    </row>
    <row r="1002" spans="1:1" x14ac:dyDescent="0.25">
      <c r="A1002" s="44"/>
    </row>
    <row r="1003" spans="1:1" x14ac:dyDescent="0.25">
      <c r="A1003" s="44"/>
    </row>
    <row r="1004" spans="1:1" x14ac:dyDescent="0.25">
      <c r="A1004" s="44"/>
    </row>
    <row r="1005" spans="1:1" x14ac:dyDescent="0.25">
      <c r="A1005" s="44"/>
    </row>
    <row r="1006" spans="1:1" x14ac:dyDescent="0.25">
      <c r="A1006" s="44"/>
    </row>
    <row r="1007" spans="1:1" x14ac:dyDescent="0.25">
      <c r="A1007" s="44"/>
    </row>
    <row r="1008" spans="1:1" x14ac:dyDescent="0.25">
      <c r="A1008" s="44"/>
    </row>
    <row r="1009" spans="1:1" x14ac:dyDescent="0.25">
      <c r="A1009" s="44"/>
    </row>
    <row r="1010" spans="1:1" x14ac:dyDescent="0.25">
      <c r="A1010" s="44"/>
    </row>
    <row r="1011" spans="1:1" x14ac:dyDescent="0.25">
      <c r="A1011" s="44"/>
    </row>
    <row r="1012" spans="1:1" x14ac:dyDescent="0.25">
      <c r="A1012" s="44"/>
    </row>
    <row r="1013" spans="1:1" x14ac:dyDescent="0.25">
      <c r="A1013" s="44"/>
    </row>
    <row r="1014" spans="1:1" x14ac:dyDescent="0.25">
      <c r="A1014" s="44"/>
    </row>
    <row r="1015" spans="1:1" x14ac:dyDescent="0.25">
      <c r="A1015" s="44"/>
    </row>
    <row r="1016" spans="1:1" x14ac:dyDescent="0.25">
      <c r="A1016" s="44"/>
    </row>
    <row r="1017" spans="1:1" x14ac:dyDescent="0.25">
      <c r="A1017" s="44"/>
    </row>
    <row r="1018" spans="1:1" x14ac:dyDescent="0.25">
      <c r="A1018" s="44"/>
    </row>
    <row r="1019" spans="1:1" x14ac:dyDescent="0.25">
      <c r="A1019" s="44"/>
    </row>
    <row r="1020" spans="1:1" x14ac:dyDescent="0.25">
      <c r="A1020" s="44"/>
    </row>
    <row r="1021" spans="1:1" x14ac:dyDescent="0.25">
      <c r="A1021" s="44"/>
    </row>
    <row r="1022" spans="1:1" x14ac:dyDescent="0.25">
      <c r="A1022" s="44"/>
    </row>
    <row r="1023" spans="1:1" x14ac:dyDescent="0.25">
      <c r="A1023" s="44"/>
    </row>
    <row r="1024" spans="1:1" x14ac:dyDescent="0.25">
      <c r="A1024" s="44"/>
    </row>
    <row r="1025" spans="1:1" x14ac:dyDescent="0.25">
      <c r="A1025" s="44"/>
    </row>
    <row r="1026" spans="1:1" x14ac:dyDescent="0.25">
      <c r="A1026" s="44"/>
    </row>
    <row r="1027" spans="1:1" x14ac:dyDescent="0.25">
      <c r="A1027" s="44"/>
    </row>
    <row r="1028" spans="1:1" x14ac:dyDescent="0.25">
      <c r="A1028" s="44"/>
    </row>
    <row r="1029" spans="1:1" x14ac:dyDescent="0.25">
      <c r="A1029" s="44"/>
    </row>
    <row r="1030" spans="1:1" x14ac:dyDescent="0.25">
      <c r="A1030" s="44"/>
    </row>
    <row r="1031" spans="1:1" x14ac:dyDescent="0.25">
      <c r="A1031" s="44"/>
    </row>
    <row r="1032" spans="1:1" x14ac:dyDescent="0.25">
      <c r="A1032" s="44"/>
    </row>
    <row r="1033" spans="1:1" x14ac:dyDescent="0.25">
      <c r="A1033" s="44"/>
    </row>
    <row r="1034" spans="1:1" x14ac:dyDescent="0.25">
      <c r="A1034" s="44"/>
    </row>
    <row r="1035" spans="1:1" x14ac:dyDescent="0.25">
      <c r="A1035" s="44"/>
    </row>
    <row r="1036" spans="1:1" x14ac:dyDescent="0.25">
      <c r="A1036" s="44"/>
    </row>
    <row r="1037" spans="1:1" x14ac:dyDescent="0.25">
      <c r="A1037" s="44"/>
    </row>
    <row r="1038" spans="1:1" x14ac:dyDescent="0.25">
      <c r="A1038" s="44"/>
    </row>
    <row r="1039" spans="1:1" x14ac:dyDescent="0.25">
      <c r="A1039" s="44"/>
    </row>
    <row r="1040" spans="1:1" x14ac:dyDescent="0.25">
      <c r="A1040" s="44"/>
    </row>
    <row r="1041" spans="1:1" x14ac:dyDescent="0.25">
      <c r="A1041" s="44"/>
    </row>
    <row r="1042" spans="1:1" x14ac:dyDescent="0.25">
      <c r="A1042" s="44"/>
    </row>
    <row r="1043" spans="1:1" x14ac:dyDescent="0.25">
      <c r="A1043" s="44"/>
    </row>
    <row r="1044" spans="1:1" x14ac:dyDescent="0.25">
      <c r="A1044" s="44"/>
    </row>
    <row r="1045" spans="1:1" x14ac:dyDescent="0.25">
      <c r="A1045" s="44"/>
    </row>
    <row r="1046" spans="1:1" x14ac:dyDescent="0.25">
      <c r="A1046" s="44"/>
    </row>
    <row r="1047" spans="1:1" x14ac:dyDescent="0.25">
      <c r="A1047" s="44"/>
    </row>
    <row r="1048" spans="1:1" x14ac:dyDescent="0.25">
      <c r="A1048" s="44"/>
    </row>
    <row r="1049" spans="1:1" x14ac:dyDescent="0.25">
      <c r="A1049" s="44"/>
    </row>
    <row r="1050" spans="1:1" x14ac:dyDescent="0.25">
      <c r="A1050" s="44"/>
    </row>
    <row r="1051" spans="1:1" x14ac:dyDescent="0.25">
      <c r="A1051" s="44"/>
    </row>
    <row r="1052" spans="1:1" x14ac:dyDescent="0.25">
      <c r="A1052" s="44"/>
    </row>
    <row r="1053" spans="1:1" x14ac:dyDescent="0.25">
      <c r="A1053" s="44"/>
    </row>
    <row r="1054" spans="1:1" x14ac:dyDescent="0.25">
      <c r="A1054" s="44"/>
    </row>
    <row r="1055" spans="1:1" x14ac:dyDescent="0.25">
      <c r="A1055" s="44"/>
    </row>
    <row r="1056" spans="1:1" x14ac:dyDescent="0.25">
      <c r="A1056" s="44"/>
    </row>
    <row r="1057" spans="1:1" x14ac:dyDescent="0.25">
      <c r="A1057" s="44"/>
    </row>
    <row r="1058" spans="1:1" x14ac:dyDescent="0.25">
      <c r="A1058" s="44"/>
    </row>
    <row r="1059" spans="1:1" x14ac:dyDescent="0.25">
      <c r="A1059" s="44"/>
    </row>
    <row r="1060" spans="1:1" x14ac:dyDescent="0.25">
      <c r="A1060" s="44"/>
    </row>
    <row r="1061" spans="1:1" x14ac:dyDescent="0.25">
      <c r="A1061" s="44"/>
    </row>
    <row r="1062" spans="1:1" x14ac:dyDescent="0.25">
      <c r="A1062" s="44"/>
    </row>
    <row r="1063" spans="1:1" x14ac:dyDescent="0.25">
      <c r="A1063" s="44"/>
    </row>
    <row r="1064" spans="1:1" x14ac:dyDescent="0.25">
      <c r="A1064" s="44"/>
    </row>
    <row r="1065" spans="1:1" x14ac:dyDescent="0.25">
      <c r="A1065" s="44"/>
    </row>
    <row r="1066" spans="1:1" x14ac:dyDescent="0.25">
      <c r="A1066" s="44"/>
    </row>
    <row r="1067" spans="1:1" x14ac:dyDescent="0.25">
      <c r="A1067" s="44"/>
    </row>
    <row r="1068" spans="1:1" x14ac:dyDescent="0.25">
      <c r="A1068" s="44"/>
    </row>
    <row r="1069" spans="1:1" x14ac:dyDescent="0.25">
      <c r="A1069" s="44"/>
    </row>
    <row r="1070" spans="1:1" x14ac:dyDescent="0.25">
      <c r="A1070" s="44"/>
    </row>
    <row r="1071" spans="1:1" x14ac:dyDescent="0.25">
      <c r="A1071" s="44"/>
    </row>
    <row r="1072" spans="1:1" x14ac:dyDescent="0.25">
      <c r="A1072" s="44"/>
    </row>
    <row r="1073" spans="1:1" x14ac:dyDescent="0.25">
      <c r="A1073" s="44"/>
    </row>
    <row r="1074" spans="1:1" x14ac:dyDescent="0.25">
      <c r="A1074" s="44"/>
    </row>
    <row r="1075" spans="1:1" x14ac:dyDescent="0.25">
      <c r="A1075" s="44"/>
    </row>
    <row r="1076" spans="1:1" x14ac:dyDescent="0.25">
      <c r="A1076" s="44"/>
    </row>
    <row r="1077" spans="1:1" x14ac:dyDescent="0.25">
      <c r="A1077" s="44"/>
    </row>
    <row r="1078" spans="1:1" x14ac:dyDescent="0.25">
      <c r="A1078" s="44"/>
    </row>
    <row r="1079" spans="1:1" x14ac:dyDescent="0.25">
      <c r="A1079" s="44"/>
    </row>
    <row r="1080" spans="1:1" x14ac:dyDescent="0.25">
      <c r="A1080" s="44"/>
    </row>
    <row r="1081" spans="1:1" x14ac:dyDescent="0.25">
      <c r="A1081" s="44"/>
    </row>
    <row r="1082" spans="1:1" x14ac:dyDescent="0.25">
      <c r="A1082" s="44"/>
    </row>
    <row r="1083" spans="1:1" x14ac:dyDescent="0.25">
      <c r="A1083" s="44"/>
    </row>
    <row r="1084" spans="1:1" x14ac:dyDescent="0.25">
      <c r="A1084" s="44"/>
    </row>
    <row r="1085" spans="1:1" x14ac:dyDescent="0.25">
      <c r="A1085" s="44"/>
    </row>
    <row r="1086" spans="1:1" x14ac:dyDescent="0.25">
      <c r="A1086" s="44"/>
    </row>
    <row r="1087" spans="1:1" x14ac:dyDescent="0.25">
      <c r="A1087" s="44"/>
    </row>
    <row r="1088" spans="1:1" x14ac:dyDescent="0.25">
      <c r="A1088" s="44"/>
    </row>
    <row r="1089" spans="1:1" x14ac:dyDescent="0.25">
      <c r="A1089" s="44"/>
    </row>
    <row r="1090" spans="1:1" x14ac:dyDescent="0.25">
      <c r="A1090" s="44"/>
    </row>
    <row r="1091" spans="1:1" x14ac:dyDescent="0.25">
      <c r="A1091" s="44"/>
    </row>
    <row r="1092" spans="1:1" x14ac:dyDescent="0.25">
      <c r="A1092" s="44"/>
    </row>
    <row r="1093" spans="1:1" x14ac:dyDescent="0.25">
      <c r="A1093" s="44"/>
    </row>
    <row r="1094" spans="1:1" x14ac:dyDescent="0.25">
      <c r="A1094" s="44"/>
    </row>
    <row r="1095" spans="1:1" x14ac:dyDescent="0.25">
      <c r="A1095" s="44"/>
    </row>
    <row r="1096" spans="1:1" x14ac:dyDescent="0.25">
      <c r="A1096" s="44"/>
    </row>
    <row r="1097" spans="1:1" x14ac:dyDescent="0.25">
      <c r="A1097" s="44"/>
    </row>
    <row r="1098" spans="1:1" x14ac:dyDescent="0.25">
      <c r="A1098" s="44"/>
    </row>
    <row r="1099" spans="1:1" x14ac:dyDescent="0.25">
      <c r="A1099" s="44"/>
    </row>
    <row r="1100" spans="1:1" x14ac:dyDescent="0.25">
      <c r="A1100" s="44"/>
    </row>
    <row r="1101" spans="1:1" x14ac:dyDescent="0.25">
      <c r="A1101" s="44"/>
    </row>
    <row r="1102" spans="1:1" x14ac:dyDescent="0.25">
      <c r="A1102" s="44"/>
    </row>
    <row r="1103" spans="1:1" x14ac:dyDescent="0.25">
      <c r="A1103" s="44"/>
    </row>
    <row r="1104" spans="1:1" x14ac:dyDescent="0.25">
      <c r="A1104" s="44"/>
    </row>
    <row r="1105" spans="1:1" x14ac:dyDescent="0.25">
      <c r="A1105" s="44"/>
    </row>
    <row r="1106" spans="1:1" x14ac:dyDescent="0.25">
      <c r="A1106" s="44"/>
    </row>
    <row r="1107" spans="1:1" x14ac:dyDescent="0.25">
      <c r="A1107" s="44"/>
    </row>
    <row r="1108" spans="1:1" x14ac:dyDescent="0.25">
      <c r="A1108" s="44"/>
    </row>
    <row r="1109" spans="1:1" x14ac:dyDescent="0.25">
      <c r="A1109" s="44"/>
    </row>
    <row r="1110" spans="1:1" x14ac:dyDescent="0.25">
      <c r="A1110" s="44"/>
    </row>
    <row r="1111" spans="1:1" x14ac:dyDescent="0.25">
      <c r="A1111" s="44"/>
    </row>
    <row r="1112" spans="1:1" x14ac:dyDescent="0.25">
      <c r="A1112" s="44"/>
    </row>
    <row r="1113" spans="1:1" x14ac:dyDescent="0.25">
      <c r="A1113" s="44"/>
    </row>
    <row r="1114" spans="1:1" x14ac:dyDescent="0.25">
      <c r="A1114" s="44"/>
    </row>
    <row r="1115" spans="1:1" x14ac:dyDescent="0.25">
      <c r="A1115" s="44"/>
    </row>
    <row r="1116" spans="1:1" x14ac:dyDescent="0.25">
      <c r="A1116" s="44"/>
    </row>
    <row r="1117" spans="1:1" x14ac:dyDescent="0.25">
      <c r="A1117" s="44"/>
    </row>
    <row r="1118" spans="1:1" x14ac:dyDescent="0.25">
      <c r="A1118" s="44"/>
    </row>
    <row r="1119" spans="1:1" x14ac:dyDescent="0.25">
      <c r="A1119" s="44"/>
    </row>
    <row r="1120" spans="1:1" x14ac:dyDescent="0.25">
      <c r="A1120" s="44"/>
    </row>
    <row r="1121" spans="1:1" x14ac:dyDescent="0.25">
      <c r="A1121" s="44"/>
    </row>
    <row r="1122" spans="1:1" x14ac:dyDescent="0.25">
      <c r="A1122" s="44"/>
    </row>
    <row r="1123" spans="1:1" x14ac:dyDescent="0.25">
      <c r="A1123" s="44"/>
    </row>
    <row r="1124" spans="1:1" x14ac:dyDescent="0.25">
      <c r="A1124" s="44"/>
    </row>
    <row r="1125" spans="1:1" x14ac:dyDescent="0.25">
      <c r="A1125" s="44"/>
    </row>
    <row r="1126" spans="1:1" x14ac:dyDescent="0.25">
      <c r="A1126" s="44"/>
    </row>
    <row r="1127" spans="1:1" x14ac:dyDescent="0.25">
      <c r="A1127" s="44"/>
    </row>
    <row r="1128" spans="1:1" x14ac:dyDescent="0.25">
      <c r="A1128" s="44"/>
    </row>
    <row r="1129" spans="1:1" x14ac:dyDescent="0.25">
      <c r="A1129" s="44"/>
    </row>
    <row r="1130" spans="1:1" x14ac:dyDescent="0.25">
      <c r="A1130" s="44"/>
    </row>
    <row r="1131" spans="1:1" x14ac:dyDescent="0.25">
      <c r="A1131" s="44"/>
    </row>
    <row r="1132" spans="1:1" x14ac:dyDescent="0.25">
      <c r="A1132" s="44"/>
    </row>
    <row r="1133" spans="1:1" x14ac:dyDescent="0.25">
      <c r="A1133" s="44"/>
    </row>
    <row r="1134" spans="1:1" x14ac:dyDescent="0.25">
      <c r="A1134" s="44"/>
    </row>
    <row r="1135" spans="1:1" x14ac:dyDescent="0.25">
      <c r="A1135" s="44"/>
    </row>
    <row r="1136" spans="1:1" x14ac:dyDescent="0.25">
      <c r="A1136" s="44"/>
    </row>
    <row r="1137" spans="1:1" x14ac:dyDescent="0.25">
      <c r="A1137" s="44"/>
    </row>
    <row r="1138" spans="1:1" x14ac:dyDescent="0.25">
      <c r="A1138" s="44"/>
    </row>
    <row r="1139" spans="1:1" x14ac:dyDescent="0.25">
      <c r="A1139" s="44"/>
    </row>
    <row r="1140" spans="1:1" x14ac:dyDescent="0.25">
      <c r="A1140" s="44"/>
    </row>
    <row r="1141" spans="1:1" x14ac:dyDescent="0.25">
      <c r="A1141" s="44"/>
    </row>
    <row r="1142" spans="1:1" x14ac:dyDescent="0.25">
      <c r="A1142" s="44"/>
    </row>
    <row r="1143" spans="1:1" x14ac:dyDescent="0.25">
      <c r="A1143" s="44"/>
    </row>
    <row r="1144" spans="1:1" x14ac:dyDescent="0.25">
      <c r="A1144" s="44"/>
    </row>
    <row r="1145" spans="1:1" x14ac:dyDescent="0.25">
      <c r="A1145" s="44"/>
    </row>
    <row r="1146" spans="1:1" x14ac:dyDescent="0.25">
      <c r="A1146" s="44"/>
    </row>
    <row r="1147" spans="1:1" x14ac:dyDescent="0.25">
      <c r="A1147" s="44"/>
    </row>
    <row r="1148" spans="1:1" x14ac:dyDescent="0.25">
      <c r="A1148" s="44"/>
    </row>
    <row r="1149" spans="1:1" x14ac:dyDescent="0.25">
      <c r="A1149" s="44"/>
    </row>
    <row r="1150" spans="1:1" x14ac:dyDescent="0.25">
      <c r="A1150" s="44"/>
    </row>
    <row r="1151" spans="1:1" x14ac:dyDescent="0.25">
      <c r="A1151" s="44"/>
    </row>
    <row r="1152" spans="1:1" x14ac:dyDescent="0.25">
      <c r="A1152" s="44"/>
    </row>
    <row r="1153" spans="1:1" x14ac:dyDescent="0.25">
      <c r="A1153" s="44"/>
    </row>
    <row r="1154" spans="1:1" x14ac:dyDescent="0.25">
      <c r="A1154" s="44"/>
    </row>
    <row r="1155" spans="1:1" x14ac:dyDescent="0.25">
      <c r="A1155" s="44"/>
    </row>
    <row r="1156" spans="1:1" x14ac:dyDescent="0.25">
      <c r="A1156" s="44"/>
    </row>
    <row r="1157" spans="1:1" x14ac:dyDescent="0.25">
      <c r="A1157" s="44"/>
    </row>
    <row r="1158" spans="1:1" x14ac:dyDescent="0.25">
      <c r="A1158" s="44"/>
    </row>
    <row r="1159" spans="1:1" x14ac:dyDescent="0.25">
      <c r="A1159" s="44"/>
    </row>
    <row r="1160" spans="1:1" x14ac:dyDescent="0.25">
      <c r="A1160" s="44"/>
    </row>
    <row r="1161" spans="1:1" x14ac:dyDescent="0.25">
      <c r="A1161" s="44"/>
    </row>
    <row r="1162" spans="1:1" x14ac:dyDescent="0.25">
      <c r="A1162" s="44"/>
    </row>
    <row r="1163" spans="1:1" x14ac:dyDescent="0.25">
      <c r="A1163" s="44"/>
    </row>
    <row r="1164" spans="1:1" x14ac:dyDescent="0.25">
      <c r="A1164" s="44"/>
    </row>
    <row r="1165" spans="1:1" x14ac:dyDescent="0.25">
      <c r="A1165" s="44"/>
    </row>
    <row r="1166" spans="1:1" x14ac:dyDescent="0.25">
      <c r="A1166" s="44"/>
    </row>
    <row r="1167" spans="1:1" x14ac:dyDescent="0.25">
      <c r="A1167" s="44"/>
    </row>
    <row r="1168" spans="1:1" x14ac:dyDescent="0.25">
      <c r="A1168" s="44"/>
    </row>
    <row r="1169" spans="1:1" x14ac:dyDescent="0.25">
      <c r="A1169" s="44"/>
    </row>
    <row r="1170" spans="1:1" x14ac:dyDescent="0.25">
      <c r="A1170" s="44"/>
    </row>
    <row r="1171" spans="1:1" x14ac:dyDescent="0.25">
      <c r="A1171" s="44"/>
    </row>
    <row r="1172" spans="1:1" x14ac:dyDescent="0.25">
      <c r="A1172" s="44"/>
    </row>
    <row r="1173" spans="1:1" x14ac:dyDescent="0.25">
      <c r="A1173" s="44"/>
    </row>
    <row r="1174" spans="1:1" x14ac:dyDescent="0.25">
      <c r="A1174" s="44"/>
    </row>
    <row r="1175" spans="1:1" x14ac:dyDescent="0.25">
      <c r="A1175" s="44"/>
    </row>
    <row r="1176" spans="1:1" x14ac:dyDescent="0.25">
      <c r="A1176" s="44"/>
    </row>
    <row r="1177" spans="1:1" x14ac:dyDescent="0.25">
      <c r="A1177" s="44"/>
    </row>
    <row r="1178" spans="1:1" x14ac:dyDescent="0.25">
      <c r="A1178" s="44"/>
    </row>
    <row r="1179" spans="1:1" x14ac:dyDescent="0.25">
      <c r="A1179" s="44"/>
    </row>
    <row r="1180" spans="1:1" x14ac:dyDescent="0.25">
      <c r="A1180" s="44"/>
    </row>
    <row r="1181" spans="1:1" x14ac:dyDescent="0.25">
      <c r="A1181" s="44"/>
    </row>
    <row r="1182" spans="1:1" x14ac:dyDescent="0.25">
      <c r="A1182" s="44"/>
    </row>
    <row r="1183" spans="1:1" x14ac:dyDescent="0.25">
      <c r="A1183" s="44"/>
    </row>
    <row r="1184" spans="1:1" x14ac:dyDescent="0.25">
      <c r="A1184" s="44"/>
    </row>
    <row r="1185" spans="1:1" x14ac:dyDescent="0.25">
      <c r="A1185" s="44"/>
    </row>
    <row r="1186" spans="1:1" x14ac:dyDescent="0.25">
      <c r="A1186" s="44"/>
    </row>
    <row r="1187" spans="1:1" x14ac:dyDescent="0.25">
      <c r="A1187" s="44"/>
    </row>
    <row r="1188" spans="1:1" x14ac:dyDescent="0.25">
      <c r="A1188" s="44"/>
    </row>
    <row r="1189" spans="1:1" x14ac:dyDescent="0.25">
      <c r="A1189" s="44"/>
    </row>
    <row r="1190" spans="1:1" x14ac:dyDescent="0.25">
      <c r="A1190" s="44"/>
    </row>
    <row r="1191" spans="1:1" x14ac:dyDescent="0.25">
      <c r="A1191" s="44"/>
    </row>
    <row r="1192" spans="1:1" x14ac:dyDescent="0.25">
      <c r="A1192" s="44"/>
    </row>
    <row r="1193" spans="1:1" x14ac:dyDescent="0.25">
      <c r="A1193" s="44"/>
    </row>
    <row r="1194" spans="1:1" x14ac:dyDescent="0.25">
      <c r="A1194" s="44"/>
    </row>
    <row r="1195" spans="1:1" x14ac:dyDescent="0.25">
      <c r="A1195" s="44"/>
    </row>
    <row r="1196" spans="1:1" x14ac:dyDescent="0.25">
      <c r="A1196" s="44"/>
    </row>
    <row r="1197" spans="1:1" x14ac:dyDescent="0.25">
      <c r="A1197" s="44"/>
    </row>
    <row r="1198" spans="1:1" x14ac:dyDescent="0.25">
      <c r="A1198" s="44"/>
    </row>
    <row r="1199" spans="1:1" x14ac:dyDescent="0.25">
      <c r="A1199" s="44"/>
    </row>
    <row r="1200" spans="1:1" x14ac:dyDescent="0.25">
      <c r="A1200" s="44"/>
    </row>
    <row r="1201" spans="1:1" x14ac:dyDescent="0.25">
      <c r="A1201" s="44"/>
    </row>
    <row r="1202" spans="1:1" x14ac:dyDescent="0.25">
      <c r="A1202" s="44"/>
    </row>
    <row r="1203" spans="1:1" x14ac:dyDescent="0.25">
      <c r="A1203" s="44"/>
    </row>
    <row r="1204" spans="1:1" x14ac:dyDescent="0.25">
      <c r="A1204" s="44"/>
    </row>
    <row r="1205" spans="1:1" x14ac:dyDescent="0.25">
      <c r="A1205" s="44"/>
    </row>
    <row r="1206" spans="1:1" x14ac:dyDescent="0.25">
      <c r="A1206" s="44"/>
    </row>
    <row r="1207" spans="1:1" x14ac:dyDescent="0.25">
      <c r="A1207" s="44"/>
    </row>
    <row r="1208" spans="1:1" x14ac:dyDescent="0.25">
      <c r="A1208" s="44"/>
    </row>
    <row r="1209" spans="1:1" x14ac:dyDescent="0.25">
      <c r="A1209" s="44"/>
    </row>
    <row r="1210" spans="1:1" x14ac:dyDescent="0.25">
      <c r="A1210" s="44"/>
    </row>
    <row r="1211" spans="1:1" x14ac:dyDescent="0.25">
      <c r="A1211" s="44"/>
    </row>
    <row r="1212" spans="1:1" x14ac:dyDescent="0.25">
      <c r="A1212" s="44"/>
    </row>
    <row r="1213" spans="1:1" x14ac:dyDescent="0.25">
      <c r="A1213" s="44"/>
    </row>
    <row r="1214" spans="1:1" x14ac:dyDescent="0.25">
      <c r="A1214" s="44"/>
    </row>
    <row r="1215" spans="1:1" x14ac:dyDescent="0.25">
      <c r="A1215" s="44"/>
    </row>
    <row r="1216" spans="1:1" x14ac:dyDescent="0.25">
      <c r="A1216" s="44"/>
    </row>
    <row r="1217" spans="1:1" x14ac:dyDescent="0.25">
      <c r="A1217" s="44"/>
    </row>
    <row r="1218" spans="1:1" x14ac:dyDescent="0.25">
      <c r="A1218" s="44"/>
    </row>
    <row r="1219" spans="1:1" x14ac:dyDescent="0.25">
      <c r="A1219" s="44"/>
    </row>
    <row r="1220" spans="1:1" x14ac:dyDescent="0.25">
      <c r="A1220" s="44"/>
    </row>
    <row r="1221" spans="1:1" x14ac:dyDescent="0.25">
      <c r="A1221" s="44"/>
    </row>
    <row r="1222" spans="1:1" x14ac:dyDescent="0.25">
      <c r="A1222" s="44"/>
    </row>
    <row r="1223" spans="1:1" x14ac:dyDescent="0.25">
      <c r="A1223" s="44"/>
    </row>
    <row r="1224" spans="1:1" x14ac:dyDescent="0.25">
      <c r="A1224" s="44"/>
    </row>
    <row r="1225" spans="1:1" x14ac:dyDescent="0.25">
      <c r="A1225" s="44"/>
    </row>
    <row r="1226" spans="1:1" x14ac:dyDescent="0.25">
      <c r="A1226" s="44"/>
    </row>
    <row r="1227" spans="1:1" x14ac:dyDescent="0.25">
      <c r="A1227" s="44"/>
    </row>
    <row r="1228" spans="1:1" x14ac:dyDescent="0.25">
      <c r="A1228" s="44"/>
    </row>
    <row r="1229" spans="1:1" x14ac:dyDescent="0.25">
      <c r="A1229" s="44"/>
    </row>
    <row r="1230" spans="1:1" x14ac:dyDescent="0.25">
      <c r="A1230" s="44"/>
    </row>
    <row r="1231" spans="1:1" x14ac:dyDescent="0.25">
      <c r="A1231" s="44"/>
    </row>
    <row r="1232" spans="1:1" x14ac:dyDescent="0.25">
      <c r="A1232" s="44"/>
    </row>
    <row r="1233" spans="1:1" x14ac:dyDescent="0.25">
      <c r="A1233" s="44"/>
    </row>
    <row r="1234" spans="1:1" x14ac:dyDescent="0.25">
      <c r="A1234" s="44"/>
    </row>
    <row r="1235" spans="1:1" x14ac:dyDescent="0.25">
      <c r="A1235" s="44"/>
    </row>
    <row r="1236" spans="1:1" x14ac:dyDescent="0.25">
      <c r="A1236" s="44"/>
    </row>
    <row r="1237" spans="1:1" x14ac:dyDescent="0.25">
      <c r="A1237" s="44"/>
    </row>
    <row r="1238" spans="1:1" x14ac:dyDescent="0.25">
      <c r="A1238" s="44"/>
    </row>
    <row r="1239" spans="1:1" x14ac:dyDescent="0.25">
      <c r="A1239" s="44"/>
    </row>
    <row r="1240" spans="1:1" x14ac:dyDescent="0.25">
      <c r="A1240" s="44"/>
    </row>
    <row r="1241" spans="1:1" x14ac:dyDescent="0.25">
      <c r="A1241" s="44"/>
    </row>
    <row r="1242" spans="1:1" x14ac:dyDescent="0.25">
      <c r="A1242" s="44"/>
    </row>
    <row r="1243" spans="1:1" x14ac:dyDescent="0.25">
      <c r="A1243" s="44"/>
    </row>
    <row r="1244" spans="1:1" x14ac:dyDescent="0.25">
      <c r="A1244" s="44"/>
    </row>
    <row r="1245" spans="1:1" x14ac:dyDescent="0.25">
      <c r="A1245" s="44"/>
    </row>
    <row r="1246" spans="1:1" x14ac:dyDescent="0.25">
      <c r="A1246" s="44"/>
    </row>
    <row r="1247" spans="1:1" x14ac:dyDescent="0.25">
      <c r="A1247" s="44"/>
    </row>
    <row r="1248" spans="1:1" x14ac:dyDescent="0.25">
      <c r="A1248" s="44"/>
    </row>
    <row r="1249" spans="1:1" x14ac:dyDescent="0.25">
      <c r="A1249" s="44"/>
    </row>
    <row r="1250" spans="1:1" x14ac:dyDescent="0.25">
      <c r="A1250" s="44"/>
    </row>
    <row r="1251" spans="1:1" x14ac:dyDescent="0.25">
      <c r="A1251" s="44"/>
    </row>
    <row r="1252" spans="1:1" x14ac:dyDescent="0.25">
      <c r="A1252" s="44"/>
    </row>
    <row r="1253" spans="1:1" x14ac:dyDescent="0.25">
      <c r="A1253" s="44"/>
    </row>
    <row r="1254" spans="1:1" x14ac:dyDescent="0.25">
      <c r="A1254" s="44"/>
    </row>
    <row r="1255" spans="1:1" x14ac:dyDescent="0.25">
      <c r="A1255" s="44"/>
    </row>
    <row r="1256" spans="1:1" x14ac:dyDescent="0.25">
      <c r="A1256" s="44"/>
    </row>
    <row r="1257" spans="1:1" x14ac:dyDescent="0.25">
      <c r="A1257" s="44"/>
    </row>
    <row r="1258" spans="1:1" x14ac:dyDescent="0.25">
      <c r="A1258" s="44"/>
    </row>
    <row r="1259" spans="1:1" x14ac:dyDescent="0.25">
      <c r="A1259" s="44"/>
    </row>
    <row r="1260" spans="1:1" x14ac:dyDescent="0.25">
      <c r="A1260" s="44"/>
    </row>
    <row r="1261" spans="1:1" x14ac:dyDescent="0.25">
      <c r="A1261" s="44"/>
    </row>
    <row r="1262" spans="1:1" x14ac:dyDescent="0.25">
      <c r="A1262" s="44"/>
    </row>
    <row r="1263" spans="1:1" x14ac:dyDescent="0.25">
      <c r="A1263" s="44"/>
    </row>
    <row r="1264" spans="1:1" x14ac:dyDescent="0.25">
      <c r="A1264" s="44"/>
    </row>
    <row r="1265" spans="1:1" x14ac:dyDescent="0.25">
      <c r="A1265" s="44"/>
    </row>
    <row r="1266" spans="1:1" x14ac:dyDescent="0.25">
      <c r="A1266" s="44"/>
    </row>
    <row r="1267" spans="1:1" x14ac:dyDescent="0.25">
      <c r="A1267" s="44"/>
    </row>
    <row r="1268" spans="1:1" x14ac:dyDescent="0.25">
      <c r="A1268" s="44"/>
    </row>
    <row r="1269" spans="1:1" x14ac:dyDescent="0.25">
      <c r="A1269" s="44"/>
    </row>
    <row r="1270" spans="1:1" x14ac:dyDescent="0.25">
      <c r="A1270" s="44"/>
    </row>
    <row r="1271" spans="1:1" x14ac:dyDescent="0.25">
      <c r="A1271" s="44"/>
    </row>
    <row r="1272" spans="1:1" x14ac:dyDescent="0.25">
      <c r="A1272" s="44"/>
    </row>
    <row r="1273" spans="1:1" x14ac:dyDescent="0.25">
      <c r="A1273" s="44"/>
    </row>
    <row r="1274" spans="1:1" x14ac:dyDescent="0.25">
      <c r="A1274" s="44"/>
    </row>
    <row r="1275" spans="1:1" x14ac:dyDescent="0.25">
      <c r="A1275" s="44"/>
    </row>
    <row r="1276" spans="1:1" x14ac:dyDescent="0.25">
      <c r="A1276" s="44"/>
    </row>
    <row r="1277" spans="1:1" x14ac:dyDescent="0.25">
      <c r="A1277" s="44"/>
    </row>
    <row r="1278" spans="1:1" x14ac:dyDescent="0.25">
      <c r="A1278" s="44"/>
    </row>
    <row r="1279" spans="1:1" x14ac:dyDescent="0.25">
      <c r="A1279" s="44"/>
    </row>
    <row r="1280" spans="1:1" x14ac:dyDescent="0.25">
      <c r="A1280" s="44"/>
    </row>
    <row r="1281" spans="1:1" x14ac:dyDescent="0.25">
      <c r="A1281" s="44"/>
    </row>
    <row r="1282" spans="1:1" x14ac:dyDescent="0.25">
      <c r="A1282" s="44"/>
    </row>
    <row r="1283" spans="1:1" x14ac:dyDescent="0.25">
      <c r="A1283" s="44"/>
    </row>
    <row r="1284" spans="1:1" x14ac:dyDescent="0.25">
      <c r="A1284" s="44"/>
    </row>
    <row r="1285" spans="1:1" x14ac:dyDescent="0.25">
      <c r="A1285" s="44"/>
    </row>
    <row r="1286" spans="1:1" x14ac:dyDescent="0.25">
      <c r="A1286" s="44"/>
    </row>
    <row r="1287" spans="1:1" x14ac:dyDescent="0.25">
      <c r="A1287" s="44"/>
    </row>
    <row r="1288" spans="1:1" x14ac:dyDescent="0.25">
      <c r="A1288" s="44"/>
    </row>
    <row r="1289" spans="1:1" x14ac:dyDescent="0.25">
      <c r="A1289" s="44"/>
    </row>
    <row r="1290" spans="1:1" x14ac:dyDescent="0.25">
      <c r="A1290" s="44"/>
    </row>
    <row r="1291" spans="1:1" x14ac:dyDescent="0.25">
      <c r="A1291" s="44"/>
    </row>
    <row r="1292" spans="1:1" x14ac:dyDescent="0.25">
      <c r="A1292" s="44"/>
    </row>
    <row r="1293" spans="1:1" x14ac:dyDescent="0.25">
      <c r="A1293" s="44"/>
    </row>
    <row r="1294" spans="1:1" x14ac:dyDescent="0.25">
      <c r="A1294" s="44"/>
    </row>
    <row r="1295" spans="1:1" x14ac:dyDescent="0.25">
      <c r="A1295" s="44"/>
    </row>
    <row r="1296" spans="1:1" x14ac:dyDescent="0.25">
      <c r="A1296" s="44"/>
    </row>
    <row r="1297" spans="1:1" x14ac:dyDescent="0.25">
      <c r="A1297" s="44"/>
    </row>
    <row r="1298" spans="1:1" x14ac:dyDescent="0.25">
      <c r="A1298" s="44"/>
    </row>
    <row r="1299" spans="1:1" x14ac:dyDescent="0.25">
      <c r="A1299" s="44"/>
    </row>
    <row r="1300" spans="1:1" x14ac:dyDescent="0.25">
      <c r="A1300" s="44"/>
    </row>
    <row r="1301" spans="1:1" x14ac:dyDescent="0.25">
      <c r="A1301" s="44"/>
    </row>
    <row r="1302" spans="1:1" x14ac:dyDescent="0.25">
      <c r="A1302" s="44"/>
    </row>
    <row r="1303" spans="1:1" x14ac:dyDescent="0.25">
      <c r="A1303" s="44"/>
    </row>
    <row r="1304" spans="1:1" x14ac:dyDescent="0.25">
      <c r="A1304" s="44"/>
    </row>
    <row r="1305" spans="1:1" x14ac:dyDescent="0.25">
      <c r="A1305" s="44"/>
    </row>
    <row r="1306" spans="1:1" x14ac:dyDescent="0.25">
      <c r="A1306" s="44"/>
    </row>
    <row r="1307" spans="1:1" x14ac:dyDescent="0.25">
      <c r="A1307" s="44"/>
    </row>
    <row r="1308" spans="1:1" x14ac:dyDescent="0.25">
      <c r="A1308" s="44"/>
    </row>
    <row r="1309" spans="1:1" x14ac:dyDescent="0.25">
      <c r="A1309" s="44"/>
    </row>
    <row r="1310" spans="1:1" x14ac:dyDescent="0.25">
      <c r="A1310" s="44"/>
    </row>
    <row r="1311" spans="1:1" x14ac:dyDescent="0.25">
      <c r="A1311" s="44"/>
    </row>
    <row r="1312" spans="1:1" x14ac:dyDescent="0.25">
      <c r="A1312" s="44"/>
    </row>
    <row r="1313" spans="1:1" x14ac:dyDescent="0.25">
      <c r="A1313" s="44"/>
    </row>
    <row r="1314" spans="1:1" x14ac:dyDescent="0.25">
      <c r="A1314" s="44"/>
    </row>
    <row r="1315" spans="1:1" x14ac:dyDescent="0.25">
      <c r="A1315" s="44"/>
    </row>
    <row r="1316" spans="1:1" x14ac:dyDescent="0.25">
      <c r="A1316" s="44"/>
    </row>
    <row r="1317" spans="1:1" x14ac:dyDescent="0.25">
      <c r="A1317" s="44"/>
    </row>
    <row r="1318" spans="1:1" x14ac:dyDescent="0.25">
      <c r="A1318" s="44"/>
    </row>
    <row r="1319" spans="1:1" x14ac:dyDescent="0.25">
      <c r="A1319" s="44"/>
    </row>
    <row r="1320" spans="1:1" x14ac:dyDescent="0.25">
      <c r="A1320" s="44"/>
    </row>
    <row r="1321" spans="1:1" x14ac:dyDescent="0.25">
      <c r="A1321" s="44"/>
    </row>
    <row r="1322" spans="1:1" x14ac:dyDescent="0.25">
      <c r="A1322" s="44"/>
    </row>
    <row r="1323" spans="1:1" x14ac:dyDescent="0.25">
      <c r="A1323" s="44"/>
    </row>
    <row r="1324" spans="1:1" x14ac:dyDescent="0.25">
      <c r="A1324" s="44"/>
    </row>
    <row r="1325" spans="1:1" x14ac:dyDescent="0.25">
      <c r="A1325" s="44"/>
    </row>
    <row r="1326" spans="1:1" x14ac:dyDescent="0.25">
      <c r="A1326" s="44"/>
    </row>
    <row r="1327" spans="1:1" x14ac:dyDescent="0.25">
      <c r="A1327" s="44"/>
    </row>
    <row r="1328" spans="1:1" x14ac:dyDescent="0.25">
      <c r="A1328" s="44"/>
    </row>
    <row r="1329" spans="1:1" x14ac:dyDescent="0.25">
      <c r="A1329" s="44"/>
    </row>
    <row r="1330" spans="1:1" x14ac:dyDescent="0.25">
      <c r="A1330" s="44"/>
    </row>
    <row r="1331" spans="1:1" x14ac:dyDescent="0.25">
      <c r="A1331" s="44"/>
    </row>
    <row r="1332" spans="1:1" x14ac:dyDescent="0.25">
      <c r="A1332" s="44"/>
    </row>
    <row r="1333" spans="1:1" x14ac:dyDescent="0.25">
      <c r="A1333" s="44"/>
    </row>
    <row r="1334" spans="1:1" x14ac:dyDescent="0.25">
      <c r="A1334" s="44"/>
    </row>
    <row r="1335" spans="1:1" x14ac:dyDescent="0.25">
      <c r="A1335" s="44"/>
    </row>
    <row r="1336" spans="1:1" x14ac:dyDescent="0.25">
      <c r="A1336" s="44"/>
    </row>
    <row r="1337" spans="1:1" x14ac:dyDescent="0.25">
      <c r="A1337" s="44"/>
    </row>
    <row r="1338" spans="1:1" x14ac:dyDescent="0.25">
      <c r="A1338" s="44"/>
    </row>
    <row r="1339" spans="1:1" x14ac:dyDescent="0.25">
      <c r="A1339" s="44"/>
    </row>
    <row r="1340" spans="1:1" x14ac:dyDescent="0.25">
      <c r="A1340" s="44"/>
    </row>
    <row r="1341" spans="1:1" x14ac:dyDescent="0.25">
      <c r="A1341" s="44"/>
    </row>
    <row r="1342" spans="1:1" x14ac:dyDescent="0.25">
      <c r="A1342" s="44"/>
    </row>
    <row r="1343" spans="1:1" x14ac:dyDescent="0.25">
      <c r="A1343" s="44"/>
    </row>
    <row r="1344" spans="1:1" x14ac:dyDescent="0.25">
      <c r="A1344" s="44"/>
    </row>
    <row r="1345" spans="1:1" x14ac:dyDescent="0.25">
      <c r="A1345" s="44"/>
    </row>
    <row r="1346" spans="1:1" x14ac:dyDescent="0.25">
      <c r="A1346" s="44"/>
    </row>
    <row r="1347" spans="1:1" x14ac:dyDescent="0.25">
      <c r="A1347" s="44"/>
    </row>
    <row r="1348" spans="1:1" x14ac:dyDescent="0.25">
      <c r="A1348" s="44"/>
    </row>
    <row r="1349" spans="1:1" x14ac:dyDescent="0.25">
      <c r="A1349" s="44"/>
    </row>
    <row r="1350" spans="1:1" x14ac:dyDescent="0.25">
      <c r="A1350" s="44"/>
    </row>
    <row r="1351" spans="1:1" x14ac:dyDescent="0.25">
      <c r="A1351" s="44"/>
    </row>
    <row r="1352" spans="1:1" x14ac:dyDescent="0.25">
      <c r="A1352" s="44"/>
    </row>
    <row r="1353" spans="1:1" x14ac:dyDescent="0.25">
      <c r="A1353" s="44"/>
    </row>
    <row r="1354" spans="1:1" x14ac:dyDescent="0.25">
      <c r="A1354" s="44"/>
    </row>
    <row r="1355" spans="1:1" x14ac:dyDescent="0.25">
      <c r="A1355" s="44"/>
    </row>
    <row r="1356" spans="1:1" x14ac:dyDescent="0.25">
      <c r="A1356" s="44"/>
    </row>
    <row r="1357" spans="1:1" x14ac:dyDescent="0.25">
      <c r="A1357" s="44"/>
    </row>
    <row r="1358" spans="1:1" x14ac:dyDescent="0.25">
      <c r="A1358" s="44"/>
    </row>
    <row r="1359" spans="1:1" x14ac:dyDescent="0.25">
      <c r="A1359" s="44"/>
    </row>
    <row r="1360" spans="1:1" x14ac:dyDescent="0.25">
      <c r="A1360" s="44"/>
    </row>
    <row r="1361" spans="1:1" x14ac:dyDescent="0.25">
      <c r="A1361" s="44"/>
    </row>
    <row r="1362" spans="1:1" x14ac:dyDescent="0.25">
      <c r="A1362" s="44"/>
    </row>
    <row r="1363" spans="1:1" x14ac:dyDescent="0.25">
      <c r="A1363" s="44"/>
    </row>
    <row r="1364" spans="1:1" x14ac:dyDescent="0.25">
      <c r="A1364" s="44"/>
    </row>
    <row r="1365" spans="1:1" x14ac:dyDescent="0.25">
      <c r="A1365" s="44"/>
    </row>
    <row r="1366" spans="1:1" x14ac:dyDescent="0.25">
      <c r="A1366" s="44"/>
    </row>
    <row r="1367" spans="1:1" x14ac:dyDescent="0.25">
      <c r="A1367" s="44"/>
    </row>
    <row r="1368" spans="1:1" x14ac:dyDescent="0.25">
      <c r="A1368" s="44"/>
    </row>
    <row r="1369" spans="1:1" x14ac:dyDescent="0.25">
      <c r="A1369" s="44"/>
    </row>
    <row r="1370" spans="1:1" x14ac:dyDescent="0.25">
      <c r="A1370" s="44"/>
    </row>
    <row r="1371" spans="1:1" x14ac:dyDescent="0.25">
      <c r="A1371" s="44"/>
    </row>
    <row r="1372" spans="1:1" x14ac:dyDescent="0.25">
      <c r="A1372" s="44"/>
    </row>
    <row r="1373" spans="1:1" x14ac:dyDescent="0.25">
      <c r="A1373" s="44"/>
    </row>
    <row r="1374" spans="1:1" x14ac:dyDescent="0.25">
      <c r="A1374" s="44"/>
    </row>
    <row r="1375" spans="1:1" x14ac:dyDescent="0.25">
      <c r="A1375" s="44"/>
    </row>
    <row r="1376" spans="1:1" x14ac:dyDescent="0.25">
      <c r="A1376" s="44"/>
    </row>
    <row r="1377" spans="1:1" x14ac:dyDescent="0.25">
      <c r="A1377" s="44"/>
    </row>
    <row r="1378" spans="1:1" x14ac:dyDescent="0.25">
      <c r="A1378" s="44"/>
    </row>
    <row r="1379" spans="1:1" x14ac:dyDescent="0.25">
      <c r="A1379" s="44"/>
    </row>
    <row r="1380" spans="1:1" x14ac:dyDescent="0.25">
      <c r="A1380" s="44"/>
    </row>
    <row r="1381" spans="1:1" x14ac:dyDescent="0.25">
      <c r="A1381" s="44"/>
    </row>
    <row r="1382" spans="1:1" x14ac:dyDescent="0.25">
      <c r="A1382" s="44"/>
    </row>
    <row r="1383" spans="1:1" x14ac:dyDescent="0.25">
      <c r="A1383" s="44"/>
    </row>
    <row r="1384" spans="1:1" x14ac:dyDescent="0.25">
      <c r="A1384" s="44"/>
    </row>
    <row r="1385" spans="1:1" x14ac:dyDescent="0.25">
      <c r="A1385" s="44"/>
    </row>
    <row r="1386" spans="1:1" x14ac:dyDescent="0.25">
      <c r="A1386" s="44"/>
    </row>
    <row r="1387" spans="1:1" x14ac:dyDescent="0.25">
      <c r="A1387" s="44"/>
    </row>
    <row r="1388" spans="1:1" x14ac:dyDescent="0.25">
      <c r="A1388" s="44"/>
    </row>
    <row r="1389" spans="1:1" x14ac:dyDescent="0.25">
      <c r="A1389" s="44"/>
    </row>
    <row r="1390" spans="1:1" x14ac:dyDescent="0.25">
      <c r="A1390" s="44"/>
    </row>
    <row r="1391" spans="1:1" x14ac:dyDescent="0.25">
      <c r="A1391" s="44"/>
    </row>
    <row r="1392" spans="1:1" x14ac:dyDescent="0.25">
      <c r="A1392" s="44"/>
    </row>
    <row r="1393" spans="1:1" x14ac:dyDescent="0.25">
      <c r="A1393" s="44"/>
    </row>
    <row r="1394" spans="1:1" x14ac:dyDescent="0.25">
      <c r="A1394" s="44"/>
    </row>
    <row r="1395" spans="1:1" x14ac:dyDescent="0.25">
      <c r="A1395" s="44"/>
    </row>
    <row r="1396" spans="1:1" x14ac:dyDescent="0.25">
      <c r="A1396" s="44"/>
    </row>
    <row r="1397" spans="1:1" x14ac:dyDescent="0.25">
      <c r="A1397" s="44"/>
    </row>
    <row r="1398" spans="1:1" x14ac:dyDescent="0.25">
      <c r="A1398" s="44"/>
    </row>
    <row r="1399" spans="1:1" x14ac:dyDescent="0.25">
      <c r="A1399" s="44"/>
    </row>
    <row r="1400" spans="1:1" x14ac:dyDescent="0.25">
      <c r="A1400" s="44"/>
    </row>
    <row r="1401" spans="1:1" x14ac:dyDescent="0.25">
      <c r="A1401" s="44"/>
    </row>
    <row r="1402" spans="1:1" x14ac:dyDescent="0.25">
      <c r="A1402" s="44"/>
    </row>
    <row r="1403" spans="1:1" x14ac:dyDescent="0.25">
      <c r="A1403" s="44"/>
    </row>
    <row r="1404" spans="1:1" x14ac:dyDescent="0.25">
      <c r="A1404" s="44"/>
    </row>
    <row r="1405" spans="1:1" x14ac:dyDescent="0.25">
      <c r="A1405" s="44"/>
    </row>
    <row r="1406" spans="1:1" x14ac:dyDescent="0.25">
      <c r="A1406" s="44"/>
    </row>
    <row r="1407" spans="1:1" x14ac:dyDescent="0.25">
      <c r="A1407" s="44"/>
    </row>
    <row r="1408" spans="1:1" x14ac:dyDescent="0.25">
      <c r="A1408" s="44"/>
    </row>
    <row r="1409" spans="1:1" x14ac:dyDescent="0.25">
      <c r="A1409" s="44"/>
    </row>
    <row r="1410" spans="1:1" x14ac:dyDescent="0.25">
      <c r="A1410" s="44"/>
    </row>
    <row r="1411" spans="1:1" x14ac:dyDescent="0.25">
      <c r="A1411" s="44"/>
    </row>
    <row r="1412" spans="1:1" x14ac:dyDescent="0.25">
      <c r="A1412" s="44"/>
    </row>
    <row r="1413" spans="1:1" x14ac:dyDescent="0.25">
      <c r="A1413" s="44"/>
    </row>
    <row r="1414" spans="1:1" x14ac:dyDescent="0.25">
      <c r="A1414" s="44"/>
    </row>
    <row r="1415" spans="1:1" x14ac:dyDescent="0.25">
      <c r="A1415" s="44"/>
    </row>
    <row r="1416" spans="1:1" x14ac:dyDescent="0.25">
      <c r="A1416" s="44"/>
    </row>
    <row r="1417" spans="1:1" x14ac:dyDescent="0.25">
      <c r="A1417" s="44"/>
    </row>
    <row r="1418" spans="1:1" x14ac:dyDescent="0.25">
      <c r="A1418" s="44"/>
    </row>
    <row r="1419" spans="1:1" x14ac:dyDescent="0.25">
      <c r="A1419" s="44"/>
    </row>
    <row r="1420" spans="1:1" x14ac:dyDescent="0.25">
      <c r="A1420" s="44"/>
    </row>
    <row r="1421" spans="1:1" x14ac:dyDescent="0.25">
      <c r="A1421" s="44"/>
    </row>
    <row r="1422" spans="1:1" x14ac:dyDescent="0.25">
      <c r="A1422" s="44"/>
    </row>
    <row r="1423" spans="1:1" x14ac:dyDescent="0.25">
      <c r="A1423" s="44"/>
    </row>
    <row r="1424" spans="1:1" x14ac:dyDescent="0.25">
      <c r="A1424" s="44"/>
    </row>
    <row r="1425" spans="1:1" x14ac:dyDescent="0.25">
      <c r="A1425" s="44"/>
    </row>
    <row r="1426" spans="1:1" x14ac:dyDescent="0.25">
      <c r="A1426" s="44"/>
    </row>
    <row r="1427" spans="1:1" x14ac:dyDescent="0.25">
      <c r="A1427" s="44"/>
    </row>
    <row r="1428" spans="1:1" x14ac:dyDescent="0.25">
      <c r="A1428" s="44"/>
    </row>
    <row r="1429" spans="1:1" x14ac:dyDescent="0.25">
      <c r="A1429" s="44"/>
    </row>
    <row r="1430" spans="1:1" x14ac:dyDescent="0.25">
      <c r="A1430" s="44"/>
    </row>
    <row r="1431" spans="1:1" x14ac:dyDescent="0.25">
      <c r="A1431" s="44"/>
    </row>
    <row r="1432" spans="1:1" x14ac:dyDescent="0.25">
      <c r="A1432" s="44"/>
    </row>
    <row r="1433" spans="1:1" x14ac:dyDescent="0.25">
      <c r="A1433" s="44"/>
    </row>
    <row r="1434" spans="1:1" x14ac:dyDescent="0.25">
      <c r="A1434" s="44"/>
    </row>
    <row r="1435" spans="1:1" x14ac:dyDescent="0.25">
      <c r="A1435" s="44"/>
    </row>
    <row r="1436" spans="1:1" x14ac:dyDescent="0.25">
      <c r="A1436" s="44"/>
    </row>
    <row r="1437" spans="1:1" x14ac:dyDescent="0.25">
      <c r="A1437" s="44"/>
    </row>
    <row r="1438" spans="1:1" x14ac:dyDescent="0.25">
      <c r="A1438" s="44"/>
    </row>
    <row r="1439" spans="1:1" x14ac:dyDescent="0.25">
      <c r="A1439" s="44"/>
    </row>
    <row r="1440" spans="1:1" x14ac:dyDescent="0.25">
      <c r="A1440" s="44"/>
    </row>
    <row r="1441" spans="1:1" x14ac:dyDescent="0.25">
      <c r="A1441" s="44"/>
    </row>
    <row r="1442" spans="1:1" x14ac:dyDescent="0.25">
      <c r="A1442" s="44"/>
    </row>
    <row r="1443" spans="1:1" x14ac:dyDescent="0.25">
      <c r="A1443" s="44"/>
    </row>
    <row r="1444" spans="1:1" x14ac:dyDescent="0.25">
      <c r="A1444" s="44"/>
    </row>
    <row r="1445" spans="1:1" x14ac:dyDescent="0.25">
      <c r="A1445" s="44"/>
    </row>
    <row r="1446" spans="1:1" x14ac:dyDescent="0.25">
      <c r="A1446" s="44"/>
    </row>
    <row r="1447" spans="1:1" x14ac:dyDescent="0.25">
      <c r="A1447" s="44"/>
    </row>
    <row r="1448" spans="1:1" x14ac:dyDescent="0.25">
      <c r="A1448" s="44"/>
    </row>
    <row r="1449" spans="1:1" x14ac:dyDescent="0.25">
      <c r="A1449" s="44"/>
    </row>
    <row r="1450" spans="1:1" x14ac:dyDescent="0.25">
      <c r="A1450" s="44"/>
    </row>
    <row r="1451" spans="1:1" x14ac:dyDescent="0.25">
      <c r="A1451" s="44"/>
    </row>
    <row r="1452" spans="1:1" x14ac:dyDescent="0.25">
      <c r="A1452" s="44"/>
    </row>
    <row r="1453" spans="1:1" x14ac:dyDescent="0.25">
      <c r="A1453" s="44"/>
    </row>
    <row r="1454" spans="1:1" x14ac:dyDescent="0.25">
      <c r="A1454" s="44"/>
    </row>
    <row r="1455" spans="1:1" x14ac:dyDescent="0.25">
      <c r="A1455" s="44"/>
    </row>
    <row r="1456" spans="1:1" x14ac:dyDescent="0.25">
      <c r="A1456" s="44"/>
    </row>
    <row r="1457" spans="1:1" x14ac:dyDescent="0.25">
      <c r="A1457" s="44"/>
    </row>
    <row r="1458" spans="1:1" x14ac:dyDescent="0.25">
      <c r="A1458" s="44"/>
    </row>
    <row r="1459" spans="1:1" x14ac:dyDescent="0.25">
      <c r="A1459" s="44"/>
    </row>
    <row r="1460" spans="1:1" x14ac:dyDescent="0.25">
      <c r="A1460" s="44"/>
    </row>
    <row r="1461" spans="1:1" x14ac:dyDescent="0.25">
      <c r="A1461" s="44"/>
    </row>
    <row r="1462" spans="1:1" x14ac:dyDescent="0.25">
      <c r="A1462" s="44"/>
    </row>
    <row r="1463" spans="1:1" x14ac:dyDescent="0.25">
      <c r="A1463" s="44"/>
    </row>
    <row r="1464" spans="1:1" x14ac:dyDescent="0.25">
      <c r="A1464" s="44"/>
    </row>
    <row r="1465" spans="1:1" x14ac:dyDescent="0.25">
      <c r="A1465" s="44"/>
    </row>
    <row r="1466" spans="1:1" x14ac:dyDescent="0.25">
      <c r="A1466" s="44"/>
    </row>
    <row r="1467" spans="1:1" x14ac:dyDescent="0.25">
      <c r="A1467" s="44"/>
    </row>
    <row r="1468" spans="1:1" x14ac:dyDescent="0.25">
      <c r="A1468" s="44"/>
    </row>
    <row r="1469" spans="1:1" x14ac:dyDescent="0.25">
      <c r="A1469" s="44"/>
    </row>
    <row r="1470" spans="1:1" x14ac:dyDescent="0.25">
      <c r="A1470" s="44"/>
    </row>
    <row r="1471" spans="1:1" x14ac:dyDescent="0.25">
      <c r="A1471" s="44"/>
    </row>
    <row r="1472" spans="1:1" x14ac:dyDescent="0.25">
      <c r="A1472" s="44"/>
    </row>
    <row r="1473" spans="1:1" x14ac:dyDescent="0.25">
      <c r="A1473" s="44"/>
    </row>
    <row r="1474" spans="1:1" x14ac:dyDescent="0.25">
      <c r="A1474" s="44"/>
    </row>
    <row r="1475" spans="1:1" x14ac:dyDescent="0.25">
      <c r="A1475" s="44"/>
    </row>
    <row r="1476" spans="1:1" x14ac:dyDescent="0.25">
      <c r="A1476" s="44"/>
    </row>
    <row r="1477" spans="1:1" x14ac:dyDescent="0.25">
      <c r="A1477" s="44"/>
    </row>
    <row r="1478" spans="1:1" x14ac:dyDescent="0.25">
      <c r="A1478" s="44"/>
    </row>
    <row r="1479" spans="1:1" x14ac:dyDescent="0.25">
      <c r="A1479" s="44"/>
    </row>
    <row r="1480" spans="1:1" x14ac:dyDescent="0.25">
      <c r="A1480" s="44"/>
    </row>
    <row r="1481" spans="1:1" x14ac:dyDescent="0.25">
      <c r="A1481" s="44"/>
    </row>
    <row r="1482" spans="1:1" x14ac:dyDescent="0.25">
      <c r="A1482" s="44"/>
    </row>
    <row r="1483" spans="1:1" x14ac:dyDescent="0.25">
      <c r="A1483" s="44"/>
    </row>
    <row r="1484" spans="1:1" x14ac:dyDescent="0.25">
      <c r="A1484" s="44"/>
    </row>
    <row r="1485" spans="1:1" x14ac:dyDescent="0.25">
      <c r="A1485" s="44"/>
    </row>
    <row r="1486" spans="1:1" x14ac:dyDescent="0.25">
      <c r="A1486" s="44"/>
    </row>
    <row r="1487" spans="1:1" x14ac:dyDescent="0.25">
      <c r="A1487" s="44"/>
    </row>
    <row r="1488" spans="1:1" x14ac:dyDescent="0.25">
      <c r="A1488" s="44"/>
    </row>
    <row r="1489" spans="1:1" x14ac:dyDescent="0.25">
      <c r="A1489" s="44"/>
    </row>
    <row r="1490" spans="1:1" x14ac:dyDescent="0.25">
      <c r="A1490" s="44"/>
    </row>
    <row r="1491" spans="1:1" x14ac:dyDescent="0.25">
      <c r="A1491" s="44"/>
    </row>
    <row r="1492" spans="1:1" x14ac:dyDescent="0.25">
      <c r="A1492" s="44"/>
    </row>
    <row r="1493" spans="1:1" x14ac:dyDescent="0.25">
      <c r="A1493" s="44"/>
    </row>
    <row r="1494" spans="1:1" x14ac:dyDescent="0.25">
      <c r="A1494" s="44"/>
    </row>
    <row r="1495" spans="1:1" x14ac:dyDescent="0.25">
      <c r="A1495" s="44"/>
    </row>
    <row r="1496" spans="1:1" x14ac:dyDescent="0.25">
      <c r="A1496" s="44"/>
    </row>
    <row r="1497" spans="1:1" x14ac:dyDescent="0.25">
      <c r="A1497" s="44"/>
    </row>
    <row r="1498" spans="1:1" x14ac:dyDescent="0.25">
      <c r="A1498" s="44"/>
    </row>
    <row r="1499" spans="1:1" x14ac:dyDescent="0.25">
      <c r="A1499" s="44"/>
    </row>
    <row r="1500" spans="1:1" x14ac:dyDescent="0.25">
      <c r="A1500" s="44"/>
    </row>
    <row r="1501" spans="1:1" x14ac:dyDescent="0.25">
      <c r="A1501" s="44"/>
    </row>
    <row r="1502" spans="1:1" x14ac:dyDescent="0.25">
      <c r="A1502" s="44"/>
    </row>
    <row r="1503" spans="1:1" x14ac:dyDescent="0.25">
      <c r="A1503" s="44"/>
    </row>
    <row r="1504" spans="1:1" x14ac:dyDescent="0.25">
      <c r="A1504" s="44"/>
    </row>
    <row r="1505" spans="1:1" x14ac:dyDescent="0.25">
      <c r="A1505" s="44"/>
    </row>
    <row r="1506" spans="1:1" x14ac:dyDescent="0.25">
      <c r="A1506" s="44"/>
    </row>
    <row r="1507" spans="1:1" x14ac:dyDescent="0.25">
      <c r="A1507" s="44"/>
    </row>
    <row r="1508" spans="1:1" x14ac:dyDescent="0.25">
      <c r="A1508" s="44"/>
    </row>
    <row r="1509" spans="1:1" x14ac:dyDescent="0.25">
      <c r="A1509" s="44"/>
    </row>
    <row r="1510" spans="1:1" x14ac:dyDescent="0.25">
      <c r="A1510" s="44"/>
    </row>
    <row r="1511" spans="1:1" x14ac:dyDescent="0.25">
      <c r="A1511" s="44"/>
    </row>
    <row r="1512" spans="1:1" x14ac:dyDescent="0.25">
      <c r="A1512" s="44"/>
    </row>
    <row r="1513" spans="1:1" x14ac:dyDescent="0.25">
      <c r="A1513" s="44"/>
    </row>
    <row r="1514" spans="1:1" x14ac:dyDescent="0.25">
      <c r="A1514" s="44"/>
    </row>
    <row r="1515" spans="1:1" x14ac:dyDescent="0.25">
      <c r="A1515" s="44"/>
    </row>
    <row r="1516" spans="1:1" x14ac:dyDescent="0.25">
      <c r="A1516" s="44"/>
    </row>
    <row r="1517" spans="1:1" x14ac:dyDescent="0.25">
      <c r="A1517" s="44"/>
    </row>
    <row r="1518" spans="1:1" x14ac:dyDescent="0.25">
      <c r="A1518" s="44"/>
    </row>
    <row r="1519" spans="1:1" x14ac:dyDescent="0.25">
      <c r="A1519" s="44"/>
    </row>
    <row r="1520" spans="1:1" x14ac:dyDescent="0.25">
      <c r="A1520" s="44"/>
    </row>
    <row r="1521" spans="1:1" x14ac:dyDescent="0.25">
      <c r="A1521" s="44"/>
    </row>
    <row r="1522" spans="1:1" x14ac:dyDescent="0.25">
      <c r="A1522" s="44"/>
    </row>
    <row r="1523" spans="1:1" x14ac:dyDescent="0.25">
      <c r="A1523" s="44"/>
    </row>
    <row r="1524" spans="1:1" x14ac:dyDescent="0.25">
      <c r="A1524" s="44"/>
    </row>
    <row r="1525" spans="1:1" x14ac:dyDescent="0.25">
      <c r="A1525" s="44"/>
    </row>
    <row r="1526" spans="1:1" x14ac:dyDescent="0.25">
      <c r="A1526" s="44"/>
    </row>
    <row r="1527" spans="1:1" x14ac:dyDescent="0.25">
      <c r="A1527" s="44"/>
    </row>
    <row r="1528" spans="1:1" x14ac:dyDescent="0.25">
      <c r="A1528" s="44"/>
    </row>
    <row r="1529" spans="1:1" x14ac:dyDescent="0.25">
      <c r="A1529" s="44"/>
    </row>
    <row r="1530" spans="1:1" x14ac:dyDescent="0.25">
      <c r="A1530" s="44"/>
    </row>
    <row r="1531" spans="1:1" x14ac:dyDescent="0.25">
      <c r="A1531" s="44"/>
    </row>
    <row r="1532" spans="1:1" x14ac:dyDescent="0.25">
      <c r="A1532" s="44"/>
    </row>
    <row r="1533" spans="1:1" x14ac:dyDescent="0.25">
      <c r="A1533" s="44"/>
    </row>
    <row r="1534" spans="1:1" x14ac:dyDescent="0.25">
      <c r="A1534" s="44"/>
    </row>
    <row r="1535" spans="1:1" x14ac:dyDescent="0.25">
      <c r="A1535" s="44"/>
    </row>
    <row r="1536" spans="1:1" x14ac:dyDescent="0.25">
      <c r="A1536" s="44"/>
    </row>
    <row r="1537" spans="1:1" x14ac:dyDescent="0.25">
      <c r="A1537" s="44"/>
    </row>
    <row r="1538" spans="1:1" x14ac:dyDescent="0.25">
      <c r="A1538" s="44"/>
    </row>
    <row r="1539" spans="1:1" x14ac:dyDescent="0.25">
      <c r="A1539" s="44"/>
    </row>
    <row r="1540" spans="1:1" x14ac:dyDescent="0.25">
      <c r="A1540" s="44"/>
    </row>
    <row r="1541" spans="1:1" x14ac:dyDescent="0.25">
      <c r="A1541" s="44"/>
    </row>
    <row r="1542" spans="1:1" x14ac:dyDescent="0.25">
      <c r="A1542" s="44"/>
    </row>
    <row r="1543" spans="1:1" x14ac:dyDescent="0.25">
      <c r="A1543" s="44"/>
    </row>
    <row r="1544" spans="1:1" x14ac:dyDescent="0.25">
      <c r="A1544" s="44"/>
    </row>
    <row r="1545" spans="1:1" x14ac:dyDescent="0.25">
      <c r="A1545" s="44"/>
    </row>
    <row r="1546" spans="1:1" x14ac:dyDescent="0.25">
      <c r="A1546" s="44"/>
    </row>
    <row r="1547" spans="1:1" x14ac:dyDescent="0.25">
      <c r="A1547" s="44"/>
    </row>
    <row r="1548" spans="1:1" x14ac:dyDescent="0.25">
      <c r="A1548" s="44"/>
    </row>
    <row r="1549" spans="1:1" x14ac:dyDescent="0.25">
      <c r="A1549" s="44"/>
    </row>
    <row r="1550" spans="1:1" x14ac:dyDescent="0.25">
      <c r="A1550" s="44"/>
    </row>
    <row r="1551" spans="1:1" x14ac:dyDescent="0.25">
      <c r="A1551" s="44"/>
    </row>
    <row r="1552" spans="1:1" x14ac:dyDescent="0.25">
      <c r="A1552" s="44"/>
    </row>
    <row r="1553" spans="1:1" x14ac:dyDescent="0.25">
      <c r="A1553" s="44"/>
    </row>
    <row r="1554" spans="1:1" x14ac:dyDescent="0.25">
      <c r="A1554" s="44"/>
    </row>
    <row r="1555" spans="1:1" x14ac:dyDescent="0.25">
      <c r="A1555" s="44"/>
    </row>
    <row r="1556" spans="1:1" x14ac:dyDescent="0.25">
      <c r="A1556" s="44"/>
    </row>
    <row r="1557" spans="1:1" x14ac:dyDescent="0.25">
      <c r="A1557" s="44"/>
    </row>
    <row r="1558" spans="1:1" x14ac:dyDescent="0.25">
      <c r="A1558" s="44"/>
    </row>
    <row r="1559" spans="1:1" x14ac:dyDescent="0.25">
      <c r="A1559" s="44"/>
    </row>
    <row r="1560" spans="1:1" x14ac:dyDescent="0.25">
      <c r="A1560" s="44"/>
    </row>
    <row r="1561" spans="1:1" x14ac:dyDescent="0.25">
      <c r="A1561" s="44"/>
    </row>
    <row r="1562" spans="1:1" x14ac:dyDescent="0.25">
      <c r="A1562" s="44"/>
    </row>
    <row r="1563" spans="1:1" x14ac:dyDescent="0.25">
      <c r="A1563" s="44"/>
    </row>
    <row r="1564" spans="1:1" x14ac:dyDescent="0.25">
      <c r="A1564" s="44"/>
    </row>
    <row r="1565" spans="1:1" x14ac:dyDescent="0.25">
      <c r="A1565" s="44"/>
    </row>
    <row r="1566" spans="1:1" x14ac:dyDescent="0.25">
      <c r="A1566" s="44"/>
    </row>
    <row r="1567" spans="1:1" x14ac:dyDescent="0.25">
      <c r="A1567" s="44"/>
    </row>
    <row r="1568" spans="1:1" x14ac:dyDescent="0.25">
      <c r="A1568" s="44"/>
    </row>
    <row r="1569" spans="1:1" x14ac:dyDescent="0.25">
      <c r="A1569" s="44"/>
    </row>
    <row r="1570" spans="1:1" x14ac:dyDescent="0.25">
      <c r="A1570" s="44"/>
    </row>
    <row r="1571" spans="1:1" x14ac:dyDescent="0.25">
      <c r="A1571" s="44"/>
    </row>
    <row r="1572" spans="1:1" x14ac:dyDescent="0.25">
      <c r="A1572" s="44"/>
    </row>
    <row r="1573" spans="1:1" x14ac:dyDescent="0.25">
      <c r="A1573" s="44"/>
    </row>
    <row r="1574" spans="1:1" x14ac:dyDescent="0.25">
      <c r="A1574" s="44"/>
    </row>
    <row r="1575" spans="1:1" x14ac:dyDescent="0.25">
      <c r="A1575" s="44"/>
    </row>
    <row r="1576" spans="1:1" x14ac:dyDescent="0.25">
      <c r="A1576" s="44"/>
    </row>
    <row r="1577" spans="1:1" x14ac:dyDescent="0.25">
      <c r="A1577" s="44"/>
    </row>
    <row r="1578" spans="1:1" x14ac:dyDescent="0.25">
      <c r="A1578" s="44"/>
    </row>
    <row r="1579" spans="1:1" x14ac:dyDescent="0.25">
      <c r="A1579" s="44"/>
    </row>
    <row r="1580" spans="1:1" x14ac:dyDescent="0.25">
      <c r="A1580" s="44"/>
    </row>
    <row r="1581" spans="1:1" x14ac:dyDescent="0.25">
      <c r="A1581" s="44"/>
    </row>
    <row r="1582" spans="1:1" x14ac:dyDescent="0.25">
      <c r="A1582" s="44"/>
    </row>
    <row r="1583" spans="1:1" x14ac:dyDescent="0.25">
      <c r="A1583" s="44"/>
    </row>
    <row r="1584" spans="1:1" x14ac:dyDescent="0.25">
      <c r="A1584" s="44"/>
    </row>
    <row r="1585" spans="1:1" x14ac:dyDescent="0.25">
      <c r="A1585" s="44"/>
    </row>
    <row r="1586" spans="1:1" x14ac:dyDescent="0.25">
      <c r="A1586" s="44"/>
    </row>
    <row r="1587" spans="1:1" x14ac:dyDescent="0.25">
      <c r="A1587" s="44"/>
    </row>
    <row r="1588" spans="1:1" x14ac:dyDescent="0.25">
      <c r="A1588" s="44"/>
    </row>
    <row r="1589" spans="1:1" x14ac:dyDescent="0.25">
      <c r="A1589" s="44"/>
    </row>
    <row r="1590" spans="1:1" x14ac:dyDescent="0.25">
      <c r="A1590" s="44"/>
    </row>
    <row r="1591" spans="1:1" x14ac:dyDescent="0.25">
      <c r="A1591" s="44"/>
    </row>
    <row r="1592" spans="1:1" x14ac:dyDescent="0.25">
      <c r="A1592" s="44"/>
    </row>
    <row r="1593" spans="1:1" x14ac:dyDescent="0.25">
      <c r="A1593" s="44"/>
    </row>
    <row r="1594" spans="1:1" x14ac:dyDescent="0.25">
      <c r="A1594" s="44"/>
    </row>
    <row r="1595" spans="1:1" x14ac:dyDescent="0.25">
      <c r="A1595" s="44"/>
    </row>
    <row r="1596" spans="1:1" x14ac:dyDescent="0.25">
      <c r="A1596" s="44"/>
    </row>
    <row r="1597" spans="1:1" x14ac:dyDescent="0.25">
      <c r="A1597" s="44"/>
    </row>
    <row r="1598" spans="1:1" x14ac:dyDescent="0.25">
      <c r="A1598" s="44"/>
    </row>
    <row r="1599" spans="1:1" x14ac:dyDescent="0.25">
      <c r="A1599" s="44"/>
    </row>
    <row r="1600" spans="1:1" x14ac:dyDescent="0.25">
      <c r="A1600" s="44"/>
    </row>
    <row r="1601" spans="1:1" x14ac:dyDescent="0.25">
      <c r="A1601" s="44"/>
    </row>
    <row r="1602" spans="1:1" x14ac:dyDescent="0.25">
      <c r="A1602" s="44"/>
    </row>
    <row r="1603" spans="1:1" x14ac:dyDescent="0.25">
      <c r="A1603" s="44"/>
    </row>
    <row r="1604" spans="1:1" x14ac:dyDescent="0.25">
      <c r="A1604" s="44"/>
    </row>
    <row r="1605" spans="1:1" x14ac:dyDescent="0.25">
      <c r="A1605" s="44"/>
    </row>
    <row r="1606" spans="1:1" x14ac:dyDescent="0.25">
      <c r="A1606" s="44"/>
    </row>
    <row r="1607" spans="1:1" x14ac:dyDescent="0.25">
      <c r="A1607" s="44"/>
    </row>
    <row r="1608" spans="1:1" x14ac:dyDescent="0.25">
      <c r="A1608" s="44"/>
    </row>
    <row r="1609" spans="1:1" x14ac:dyDescent="0.25">
      <c r="A1609" s="44"/>
    </row>
    <row r="1610" spans="1:1" x14ac:dyDescent="0.25">
      <c r="A1610" s="44"/>
    </row>
    <row r="1611" spans="1:1" x14ac:dyDescent="0.25">
      <c r="A1611" s="44"/>
    </row>
    <row r="1612" spans="1:1" x14ac:dyDescent="0.25">
      <c r="A1612" s="44"/>
    </row>
    <row r="1613" spans="1:1" x14ac:dyDescent="0.25">
      <c r="A1613" s="44"/>
    </row>
    <row r="1614" spans="1:1" x14ac:dyDescent="0.25">
      <c r="A1614" s="44"/>
    </row>
    <row r="1615" spans="1:1" x14ac:dyDescent="0.25">
      <c r="A1615" s="44"/>
    </row>
    <row r="1616" spans="1:1" x14ac:dyDescent="0.25">
      <c r="A1616" s="44"/>
    </row>
    <row r="1617" spans="1:1" x14ac:dyDescent="0.25">
      <c r="A1617" s="44"/>
    </row>
    <row r="1618" spans="1:1" x14ac:dyDescent="0.25">
      <c r="A1618" s="44"/>
    </row>
    <row r="1619" spans="1:1" x14ac:dyDescent="0.25">
      <c r="A1619" s="44"/>
    </row>
    <row r="1620" spans="1:1" x14ac:dyDescent="0.25">
      <c r="A1620" s="44"/>
    </row>
    <row r="1621" spans="1:1" x14ac:dyDescent="0.25">
      <c r="A1621" s="44"/>
    </row>
    <row r="1622" spans="1:1" x14ac:dyDescent="0.25">
      <c r="A1622" s="44"/>
    </row>
    <row r="1623" spans="1:1" x14ac:dyDescent="0.25">
      <c r="A1623" s="44"/>
    </row>
    <row r="1624" spans="1:1" x14ac:dyDescent="0.25">
      <c r="A1624" s="44"/>
    </row>
    <row r="1625" spans="1:1" x14ac:dyDescent="0.25">
      <c r="A1625" s="44"/>
    </row>
    <row r="1626" spans="1:1" x14ac:dyDescent="0.25">
      <c r="A1626" s="44"/>
    </row>
    <row r="1627" spans="1:1" x14ac:dyDescent="0.25">
      <c r="A1627" s="44"/>
    </row>
    <row r="1628" spans="1:1" x14ac:dyDescent="0.25">
      <c r="A1628" s="44"/>
    </row>
    <row r="1629" spans="1:1" x14ac:dyDescent="0.25">
      <c r="A1629" s="44"/>
    </row>
    <row r="1630" spans="1:1" x14ac:dyDescent="0.25">
      <c r="A1630" s="44"/>
    </row>
    <row r="1631" spans="1:1" x14ac:dyDescent="0.25">
      <c r="A1631" s="44"/>
    </row>
    <row r="1632" spans="1:1" x14ac:dyDescent="0.25">
      <c r="A1632" s="44"/>
    </row>
    <row r="1633" spans="1:1" x14ac:dyDescent="0.25">
      <c r="A1633" s="44"/>
    </row>
    <row r="1634" spans="1:1" x14ac:dyDescent="0.25">
      <c r="A1634" s="44"/>
    </row>
    <row r="1635" spans="1:1" x14ac:dyDescent="0.25">
      <c r="A1635" s="44"/>
    </row>
    <row r="1636" spans="1:1" x14ac:dyDescent="0.25">
      <c r="A1636" s="44"/>
    </row>
    <row r="1637" spans="1:1" x14ac:dyDescent="0.25">
      <c r="A1637" s="44"/>
    </row>
    <row r="1638" spans="1:1" x14ac:dyDescent="0.25">
      <c r="A1638" s="44"/>
    </row>
    <row r="1639" spans="1:1" x14ac:dyDescent="0.25">
      <c r="A1639" s="44"/>
    </row>
    <row r="1640" spans="1:1" x14ac:dyDescent="0.25">
      <c r="A1640" s="44"/>
    </row>
    <row r="1641" spans="1:1" x14ac:dyDescent="0.25">
      <c r="A1641" s="44"/>
    </row>
    <row r="1642" spans="1:1" x14ac:dyDescent="0.25">
      <c r="A1642" s="44"/>
    </row>
    <row r="1643" spans="1:1" x14ac:dyDescent="0.25">
      <c r="A1643" s="44"/>
    </row>
    <row r="1644" spans="1:1" x14ac:dyDescent="0.25">
      <c r="A1644" s="44"/>
    </row>
    <row r="1645" spans="1:1" x14ac:dyDescent="0.25">
      <c r="A1645" s="44"/>
    </row>
    <row r="1646" spans="1:1" x14ac:dyDescent="0.25">
      <c r="A1646" s="44"/>
    </row>
    <row r="1647" spans="1:1" x14ac:dyDescent="0.25">
      <c r="A1647" s="44"/>
    </row>
    <row r="1648" spans="1:1" x14ac:dyDescent="0.25">
      <c r="A1648" s="44"/>
    </row>
    <row r="1649" spans="1:1" x14ac:dyDescent="0.25">
      <c r="A1649" s="44"/>
    </row>
    <row r="1650" spans="1:1" x14ac:dyDescent="0.25">
      <c r="A1650" s="44"/>
    </row>
    <row r="1651" spans="1:1" x14ac:dyDescent="0.25">
      <c r="A1651" s="44"/>
    </row>
    <row r="1652" spans="1:1" x14ac:dyDescent="0.25">
      <c r="A1652" s="44"/>
    </row>
    <row r="1653" spans="1:1" x14ac:dyDescent="0.25">
      <c r="A1653" s="44"/>
    </row>
    <row r="1654" spans="1:1" x14ac:dyDescent="0.25">
      <c r="A1654" s="44"/>
    </row>
    <row r="1655" spans="1:1" x14ac:dyDescent="0.25">
      <c r="A1655" s="44"/>
    </row>
    <row r="1656" spans="1:1" x14ac:dyDescent="0.25">
      <c r="A1656" s="44"/>
    </row>
    <row r="1657" spans="1:1" x14ac:dyDescent="0.25">
      <c r="A1657" s="44"/>
    </row>
    <row r="1658" spans="1:1" x14ac:dyDescent="0.25">
      <c r="A1658" s="44"/>
    </row>
    <row r="1659" spans="1:1" x14ac:dyDescent="0.25">
      <c r="A1659" s="44"/>
    </row>
    <row r="1660" spans="1:1" x14ac:dyDescent="0.25">
      <c r="A1660" s="44"/>
    </row>
    <row r="1661" spans="1:1" x14ac:dyDescent="0.25">
      <c r="A1661" s="44"/>
    </row>
    <row r="1662" spans="1:1" x14ac:dyDescent="0.25">
      <c r="A1662" s="44"/>
    </row>
    <row r="1663" spans="1:1" x14ac:dyDescent="0.25">
      <c r="A1663" s="44"/>
    </row>
    <row r="1664" spans="1:1" x14ac:dyDescent="0.25">
      <c r="A1664" s="44"/>
    </row>
    <row r="1665" spans="1:1" x14ac:dyDescent="0.25">
      <c r="A1665" s="44"/>
    </row>
    <row r="1666" spans="1:1" x14ac:dyDescent="0.25">
      <c r="A1666" s="44"/>
    </row>
    <row r="1667" spans="1:1" x14ac:dyDescent="0.25">
      <c r="A1667" s="44"/>
    </row>
    <row r="1668" spans="1:1" x14ac:dyDescent="0.25">
      <c r="A1668" s="44"/>
    </row>
    <row r="1669" spans="1:1" x14ac:dyDescent="0.25">
      <c r="A1669" s="44"/>
    </row>
    <row r="1670" spans="1:1" x14ac:dyDescent="0.25">
      <c r="A1670" s="44"/>
    </row>
    <row r="1671" spans="1:1" x14ac:dyDescent="0.25">
      <c r="A1671" s="44"/>
    </row>
    <row r="1672" spans="1:1" x14ac:dyDescent="0.25">
      <c r="A1672" s="44"/>
    </row>
    <row r="1673" spans="1:1" x14ac:dyDescent="0.25">
      <c r="A1673" s="44"/>
    </row>
    <row r="1674" spans="1:1" x14ac:dyDescent="0.25">
      <c r="A1674" s="44"/>
    </row>
    <row r="1675" spans="1:1" x14ac:dyDescent="0.25">
      <c r="A1675" s="44"/>
    </row>
    <row r="1676" spans="1:1" x14ac:dyDescent="0.25">
      <c r="A1676" s="44"/>
    </row>
    <row r="1677" spans="1:1" x14ac:dyDescent="0.25">
      <c r="A1677" s="44"/>
    </row>
    <row r="1678" spans="1:1" x14ac:dyDescent="0.25">
      <c r="A1678" s="44"/>
    </row>
    <row r="1679" spans="1:1" x14ac:dyDescent="0.25">
      <c r="A1679" s="44"/>
    </row>
    <row r="1680" spans="1:1" x14ac:dyDescent="0.25">
      <c r="A1680" s="44"/>
    </row>
    <row r="1681" spans="1:1" x14ac:dyDescent="0.25">
      <c r="A1681" s="44"/>
    </row>
    <row r="1682" spans="1:1" x14ac:dyDescent="0.25">
      <c r="A1682" s="44"/>
    </row>
    <row r="1683" spans="1:1" x14ac:dyDescent="0.25">
      <c r="A1683" s="44"/>
    </row>
    <row r="1684" spans="1:1" x14ac:dyDescent="0.25">
      <c r="A1684" s="44"/>
    </row>
    <row r="1685" spans="1:1" x14ac:dyDescent="0.25">
      <c r="A1685" s="44"/>
    </row>
    <row r="1686" spans="1:1" x14ac:dyDescent="0.25">
      <c r="A1686" s="44"/>
    </row>
    <row r="1687" spans="1:1" x14ac:dyDescent="0.25">
      <c r="A1687" s="44"/>
    </row>
    <row r="1688" spans="1:1" x14ac:dyDescent="0.25">
      <c r="A1688" s="44"/>
    </row>
    <row r="1689" spans="1:1" x14ac:dyDescent="0.25">
      <c r="A1689" s="44"/>
    </row>
    <row r="1690" spans="1:1" x14ac:dyDescent="0.25">
      <c r="A1690" s="44"/>
    </row>
    <row r="1691" spans="1:1" x14ac:dyDescent="0.25">
      <c r="A1691" s="44"/>
    </row>
    <row r="1692" spans="1:1" x14ac:dyDescent="0.25">
      <c r="A1692" s="44"/>
    </row>
    <row r="1693" spans="1:1" x14ac:dyDescent="0.25">
      <c r="A1693" s="44"/>
    </row>
    <row r="1694" spans="1:1" x14ac:dyDescent="0.25">
      <c r="A1694" s="44"/>
    </row>
    <row r="1695" spans="1:1" x14ac:dyDescent="0.25">
      <c r="A1695" s="44"/>
    </row>
    <row r="1696" spans="1:1" x14ac:dyDescent="0.25">
      <c r="A1696" s="44"/>
    </row>
    <row r="1697" spans="1:1" x14ac:dyDescent="0.25">
      <c r="A1697" s="44"/>
    </row>
    <row r="1698" spans="1:1" x14ac:dyDescent="0.25">
      <c r="A1698" s="44"/>
    </row>
    <row r="1699" spans="1:1" x14ac:dyDescent="0.25">
      <c r="A1699" s="44"/>
    </row>
    <row r="1700" spans="1:1" x14ac:dyDescent="0.25">
      <c r="A1700" s="44"/>
    </row>
    <row r="1701" spans="1:1" x14ac:dyDescent="0.25">
      <c r="A1701" s="44"/>
    </row>
    <row r="1702" spans="1:1" x14ac:dyDescent="0.25">
      <c r="A1702" s="44"/>
    </row>
    <row r="1703" spans="1:1" x14ac:dyDescent="0.25">
      <c r="A1703" s="44"/>
    </row>
    <row r="1704" spans="1:1" x14ac:dyDescent="0.25">
      <c r="A1704" s="44"/>
    </row>
    <row r="1705" spans="1:1" x14ac:dyDescent="0.25">
      <c r="A1705" s="44"/>
    </row>
    <row r="1706" spans="1:1" x14ac:dyDescent="0.25">
      <c r="A1706" s="44"/>
    </row>
    <row r="1707" spans="1:1" x14ac:dyDescent="0.25">
      <c r="A1707" s="44"/>
    </row>
    <row r="1708" spans="1:1" x14ac:dyDescent="0.25">
      <c r="A1708" s="44"/>
    </row>
    <row r="1709" spans="1:1" x14ac:dyDescent="0.25">
      <c r="A1709" s="44"/>
    </row>
    <row r="1710" spans="1:1" x14ac:dyDescent="0.25">
      <c r="A1710" s="44"/>
    </row>
    <row r="1711" spans="1:1" x14ac:dyDescent="0.25">
      <c r="A1711" s="44"/>
    </row>
    <row r="1712" spans="1:1" x14ac:dyDescent="0.25">
      <c r="A1712" s="44"/>
    </row>
    <row r="1713" spans="1:1" x14ac:dyDescent="0.25">
      <c r="A1713" s="44"/>
    </row>
    <row r="1714" spans="1:1" x14ac:dyDescent="0.25">
      <c r="A1714" s="44"/>
    </row>
    <row r="1715" spans="1:1" x14ac:dyDescent="0.25">
      <c r="A1715" s="44"/>
    </row>
    <row r="1716" spans="1:1" x14ac:dyDescent="0.25">
      <c r="A1716" s="44"/>
    </row>
    <row r="1717" spans="1:1" x14ac:dyDescent="0.25">
      <c r="A1717" s="44"/>
    </row>
    <row r="1718" spans="1:1" x14ac:dyDescent="0.25">
      <c r="A1718" s="44"/>
    </row>
    <row r="1719" spans="1:1" x14ac:dyDescent="0.25">
      <c r="A1719" s="44"/>
    </row>
    <row r="1720" spans="1:1" x14ac:dyDescent="0.25">
      <c r="A1720" s="44"/>
    </row>
    <row r="1721" spans="1:1" x14ac:dyDescent="0.25">
      <c r="A1721" s="44"/>
    </row>
    <row r="1722" spans="1:1" x14ac:dyDescent="0.25">
      <c r="A1722" s="44"/>
    </row>
    <row r="1723" spans="1:1" x14ac:dyDescent="0.25">
      <c r="A1723" s="44"/>
    </row>
    <row r="1724" spans="1:1" x14ac:dyDescent="0.25">
      <c r="A1724" s="44"/>
    </row>
    <row r="1725" spans="1:1" x14ac:dyDescent="0.25">
      <c r="A1725" s="44"/>
    </row>
    <row r="1726" spans="1:1" x14ac:dyDescent="0.25">
      <c r="A1726" s="44"/>
    </row>
    <row r="1727" spans="1:1" x14ac:dyDescent="0.25">
      <c r="A1727" s="44"/>
    </row>
    <row r="1728" spans="1:1" x14ac:dyDescent="0.25">
      <c r="A1728" s="44"/>
    </row>
    <row r="1729" spans="1:1" x14ac:dyDescent="0.25">
      <c r="A1729" s="44"/>
    </row>
    <row r="1730" spans="1:1" x14ac:dyDescent="0.25">
      <c r="A1730" s="44"/>
    </row>
    <row r="1731" spans="1:1" x14ac:dyDescent="0.25">
      <c r="A1731" s="44"/>
    </row>
    <row r="1732" spans="1:1" x14ac:dyDescent="0.25">
      <c r="A1732" s="44"/>
    </row>
    <row r="1733" spans="1:1" x14ac:dyDescent="0.25">
      <c r="A1733" s="44"/>
    </row>
    <row r="1734" spans="1:1" x14ac:dyDescent="0.25">
      <c r="A1734" s="44"/>
    </row>
    <row r="1735" spans="1:1" x14ac:dyDescent="0.25">
      <c r="A1735" s="44"/>
    </row>
    <row r="1736" spans="1:1" x14ac:dyDescent="0.25">
      <c r="A1736" s="44"/>
    </row>
    <row r="1737" spans="1:1" x14ac:dyDescent="0.25">
      <c r="A1737" s="44"/>
    </row>
    <row r="1738" spans="1:1" x14ac:dyDescent="0.25">
      <c r="A1738" s="44"/>
    </row>
    <row r="1739" spans="1:1" x14ac:dyDescent="0.25">
      <c r="A1739" s="44"/>
    </row>
    <row r="1740" spans="1:1" x14ac:dyDescent="0.25">
      <c r="A1740" s="44"/>
    </row>
    <row r="1741" spans="1:1" x14ac:dyDescent="0.25">
      <c r="A1741" s="44"/>
    </row>
    <row r="1742" spans="1:1" x14ac:dyDescent="0.25">
      <c r="A1742" s="44"/>
    </row>
    <row r="1743" spans="1:1" x14ac:dyDescent="0.25">
      <c r="A1743" s="44"/>
    </row>
    <row r="1744" spans="1:1" x14ac:dyDescent="0.25">
      <c r="A1744" s="44"/>
    </row>
    <row r="1745" spans="1:1" x14ac:dyDescent="0.25">
      <c r="A1745" s="44"/>
    </row>
    <row r="1746" spans="1:1" x14ac:dyDescent="0.25">
      <c r="A1746" s="44"/>
    </row>
    <row r="1747" spans="1:1" x14ac:dyDescent="0.25">
      <c r="A1747" s="44"/>
    </row>
    <row r="1748" spans="1:1" x14ac:dyDescent="0.25">
      <c r="A1748" s="44"/>
    </row>
    <row r="1749" spans="1:1" x14ac:dyDescent="0.25">
      <c r="A1749" s="44"/>
    </row>
    <row r="1750" spans="1:1" x14ac:dyDescent="0.25">
      <c r="A1750" s="44"/>
    </row>
    <row r="1751" spans="1:1" x14ac:dyDescent="0.25">
      <c r="A1751" s="44"/>
    </row>
    <row r="1752" spans="1:1" x14ac:dyDescent="0.25">
      <c r="A1752" s="44"/>
    </row>
    <row r="1753" spans="1:1" x14ac:dyDescent="0.25">
      <c r="A1753" s="44"/>
    </row>
    <row r="1754" spans="1:1" x14ac:dyDescent="0.25">
      <c r="A1754" s="44"/>
    </row>
    <row r="1755" spans="1:1" x14ac:dyDescent="0.25">
      <c r="A1755" s="44"/>
    </row>
    <row r="1756" spans="1:1" x14ac:dyDescent="0.25">
      <c r="A1756" s="44"/>
    </row>
    <row r="1757" spans="1:1" x14ac:dyDescent="0.25">
      <c r="A1757" s="44"/>
    </row>
    <row r="1758" spans="1:1" x14ac:dyDescent="0.25">
      <c r="A1758" s="44"/>
    </row>
    <row r="1759" spans="1:1" x14ac:dyDescent="0.25">
      <c r="A1759" s="44"/>
    </row>
    <row r="1760" spans="1:1" x14ac:dyDescent="0.25">
      <c r="A1760" s="44"/>
    </row>
    <row r="1761" spans="1:1" x14ac:dyDescent="0.25">
      <c r="A1761" s="44"/>
    </row>
    <row r="1762" spans="1:1" x14ac:dyDescent="0.25">
      <c r="A1762" s="44"/>
    </row>
    <row r="1763" spans="1:1" x14ac:dyDescent="0.25">
      <c r="A1763" s="44"/>
    </row>
    <row r="1764" spans="1:1" x14ac:dyDescent="0.25">
      <c r="A1764" s="44"/>
    </row>
    <row r="1765" spans="1:1" x14ac:dyDescent="0.25">
      <c r="A1765" s="44"/>
    </row>
    <row r="1766" spans="1:1" x14ac:dyDescent="0.25">
      <c r="A1766" s="44"/>
    </row>
    <row r="1767" spans="1:1" x14ac:dyDescent="0.25">
      <c r="A1767" s="44"/>
    </row>
    <row r="1768" spans="1:1" x14ac:dyDescent="0.25">
      <c r="A1768" s="44"/>
    </row>
    <row r="1769" spans="1:1" x14ac:dyDescent="0.25">
      <c r="A1769" s="44"/>
    </row>
    <row r="1770" spans="1:1" x14ac:dyDescent="0.25">
      <c r="A1770" s="44"/>
    </row>
    <row r="1771" spans="1:1" x14ac:dyDescent="0.25">
      <c r="A1771" s="44"/>
    </row>
    <row r="1772" spans="1:1" x14ac:dyDescent="0.25">
      <c r="A1772" s="44"/>
    </row>
    <row r="1773" spans="1:1" x14ac:dyDescent="0.25">
      <c r="A1773" s="44"/>
    </row>
    <row r="1774" spans="1:1" x14ac:dyDescent="0.25">
      <c r="A1774" s="44"/>
    </row>
    <row r="1775" spans="1:1" x14ac:dyDescent="0.25">
      <c r="A1775" s="44"/>
    </row>
    <row r="1776" spans="1:1" x14ac:dyDescent="0.25">
      <c r="A1776" s="44"/>
    </row>
    <row r="1777" spans="1:1" x14ac:dyDescent="0.25">
      <c r="A1777" s="44"/>
    </row>
    <row r="1778" spans="1:1" x14ac:dyDescent="0.25">
      <c r="A1778" s="44"/>
    </row>
    <row r="1779" spans="1:1" x14ac:dyDescent="0.25">
      <c r="A1779" s="44"/>
    </row>
    <row r="1780" spans="1:1" x14ac:dyDescent="0.25">
      <c r="A1780" s="44"/>
    </row>
    <row r="1781" spans="1:1" x14ac:dyDescent="0.25">
      <c r="A1781" s="44"/>
    </row>
    <row r="1782" spans="1:1" x14ac:dyDescent="0.25">
      <c r="A1782" s="44"/>
    </row>
    <row r="1783" spans="1:1" x14ac:dyDescent="0.25">
      <c r="A1783" s="44"/>
    </row>
    <row r="1784" spans="1:1" x14ac:dyDescent="0.25">
      <c r="A1784" s="44"/>
    </row>
    <row r="1785" spans="1:1" x14ac:dyDescent="0.25">
      <c r="A1785" s="44"/>
    </row>
    <row r="1786" spans="1:1" x14ac:dyDescent="0.25">
      <c r="A1786" s="44"/>
    </row>
    <row r="1787" spans="1:1" x14ac:dyDescent="0.25">
      <c r="A1787" s="44"/>
    </row>
    <row r="1788" spans="1:1" x14ac:dyDescent="0.25">
      <c r="A1788" s="44"/>
    </row>
    <row r="1789" spans="1:1" x14ac:dyDescent="0.25">
      <c r="A1789" s="44"/>
    </row>
    <row r="1790" spans="1:1" x14ac:dyDescent="0.25">
      <c r="A1790" s="44"/>
    </row>
    <row r="1791" spans="1:1" x14ac:dyDescent="0.25">
      <c r="A1791" s="44"/>
    </row>
    <row r="1792" spans="1:1" x14ac:dyDescent="0.25">
      <c r="A1792" s="44"/>
    </row>
    <row r="1793" spans="1:1" x14ac:dyDescent="0.25">
      <c r="A1793" s="44"/>
    </row>
    <row r="1794" spans="1:1" x14ac:dyDescent="0.25">
      <c r="A1794" s="44"/>
    </row>
    <row r="1795" spans="1:1" x14ac:dyDescent="0.25">
      <c r="A1795" s="44"/>
    </row>
    <row r="1796" spans="1:1" x14ac:dyDescent="0.25">
      <c r="A1796" s="44"/>
    </row>
    <row r="1797" spans="1:1" x14ac:dyDescent="0.25">
      <c r="A1797" s="44"/>
    </row>
    <row r="1798" spans="1:1" x14ac:dyDescent="0.25">
      <c r="A1798" s="44"/>
    </row>
    <row r="1799" spans="1:1" x14ac:dyDescent="0.25">
      <c r="A1799" s="44"/>
    </row>
    <row r="1800" spans="1:1" x14ac:dyDescent="0.25">
      <c r="A1800" s="44"/>
    </row>
    <row r="1801" spans="1:1" x14ac:dyDescent="0.25">
      <c r="A1801" s="44"/>
    </row>
    <row r="1802" spans="1:1" x14ac:dyDescent="0.25">
      <c r="A1802" s="44"/>
    </row>
    <row r="1803" spans="1:1" x14ac:dyDescent="0.25">
      <c r="A1803" s="44"/>
    </row>
    <row r="1804" spans="1:1" x14ac:dyDescent="0.25">
      <c r="A1804" s="44"/>
    </row>
    <row r="1805" spans="1:1" x14ac:dyDescent="0.25">
      <c r="A1805" s="44"/>
    </row>
    <row r="1806" spans="1:1" x14ac:dyDescent="0.25">
      <c r="A1806" s="44"/>
    </row>
    <row r="1807" spans="1:1" x14ac:dyDescent="0.25">
      <c r="A1807" s="44"/>
    </row>
    <row r="1808" spans="1:1" x14ac:dyDescent="0.25">
      <c r="A1808" s="44"/>
    </row>
    <row r="1809" spans="1:1" x14ac:dyDescent="0.25">
      <c r="A1809" s="44"/>
    </row>
    <row r="1810" spans="1:1" x14ac:dyDescent="0.25">
      <c r="A1810" s="44"/>
    </row>
    <row r="1811" spans="1:1" x14ac:dyDescent="0.25">
      <c r="A1811" s="44"/>
    </row>
    <row r="1812" spans="1:1" x14ac:dyDescent="0.25">
      <c r="A1812" s="44"/>
    </row>
    <row r="1813" spans="1:1" x14ac:dyDescent="0.25">
      <c r="A1813" s="44"/>
    </row>
    <row r="1814" spans="1:1" x14ac:dyDescent="0.25">
      <c r="A1814" s="44"/>
    </row>
    <row r="1815" spans="1:1" x14ac:dyDescent="0.25">
      <c r="A1815" s="44"/>
    </row>
    <row r="1816" spans="1:1" x14ac:dyDescent="0.25">
      <c r="A1816" s="44"/>
    </row>
    <row r="1817" spans="1:1" x14ac:dyDescent="0.25">
      <c r="A1817" s="44"/>
    </row>
    <row r="1818" spans="1:1" x14ac:dyDescent="0.25">
      <c r="A1818" s="44"/>
    </row>
    <row r="1819" spans="1:1" x14ac:dyDescent="0.25">
      <c r="A1819" s="44"/>
    </row>
    <row r="1820" spans="1:1" x14ac:dyDescent="0.25">
      <c r="A1820" s="44"/>
    </row>
    <row r="1821" spans="1:1" x14ac:dyDescent="0.25">
      <c r="A1821" s="44"/>
    </row>
    <row r="1822" spans="1:1" x14ac:dyDescent="0.25">
      <c r="A1822" s="44"/>
    </row>
    <row r="1823" spans="1:1" x14ac:dyDescent="0.25">
      <c r="A1823" s="44"/>
    </row>
    <row r="1824" spans="1:1" x14ac:dyDescent="0.25">
      <c r="A1824" s="44"/>
    </row>
    <row r="1825" spans="1:1" x14ac:dyDescent="0.25">
      <c r="A1825" s="44"/>
    </row>
    <row r="1826" spans="1:1" x14ac:dyDescent="0.25">
      <c r="A1826" s="44"/>
    </row>
    <row r="1827" spans="1:1" x14ac:dyDescent="0.25">
      <c r="A1827" s="44"/>
    </row>
    <row r="1828" spans="1:1" x14ac:dyDescent="0.25">
      <c r="A1828" s="44"/>
    </row>
    <row r="1829" spans="1:1" x14ac:dyDescent="0.25">
      <c r="A1829" s="44"/>
    </row>
    <row r="1830" spans="1:1" x14ac:dyDescent="0.25">
      <c r="A1830" s="44"/>
    </row>
    <row r="1831" spans="1:1" x14ac:dyDescent="0.25">
      <c r="A1831" s="44"/>
    </row>
    <row r="1832" spans="1:1" x14ac:dyDescent="0.25">
      <c r="A1832" s="44"/>
    </row>
    <row r="1833" spans="1:1" x14ac:dyDescent="0.25">
      <c r="A1833" s="44"/>
    </row>
    <row r="1834" spans="1:1" x14ac:dyDescent="0.25">
      <c r="A1834" s="44"/>
    </row>
    <row r="1835" spans="1:1" x14ac:dyDescent="0.25">
      <c r="A1835" s="44"/>
    </row>
    <row r="1836" spans="1:1" x14ac:dyDescent="0.25">
      <c r="A1836" s="44"/>
    </row>
    <row r="1837" spans="1:1" x14ac:dyDescent="0.25">
      <c r="A1837" s="44"/>
    </row>
    <row r="1838" spans="1:1" x14ac:dyDescent="0.25">
      <c r="A1838" s="44"/>
    </row>
    <row r="1839" spans="1:1" x14ac:dyDescent="0.25">
      <c r="A1839" s="44"/>
    </row>
    <row r="1840" spans="1:1" x14ac:dyDescent="0.25">
      <c r="A1840" s="44"/>
    </row>
    <row r="1841" spans="1:1" x14ac:dyDescent="0.25">
      <c r="A1841" s="44"/>
    </row>
    <row r="1842" spans="1:1" x14ac:dyDescent="0.25">
      <c r="A1842" s="44"/>
    </row>
    <row r="1843" spans="1:1" x14ac:dyDescent="0.25">
      <c r="A1843" s="44"/>
    </row>
    <row r="1844" spans="1:1" x14ac:dyDescent="0.25">
      <c r="A1844" s="44"/>
    </row>
    <row r="1845" spans="1:1" x14ac:dyDescent="0.25">
      <c r="A1845" s="44"/>
    </row>
    <row r="1846" spans="1:1" x14ac:dyDescent="0.25">
      <c r="A1846" s="44"/>
    </row>
    <row r="1847" spans="1:1" x14ac:dyDescent="0.25">
      <c r="A1847" s="44"/>
    </row>
    <row r="1848" spans="1:1" x14ac:dyDescent="0.25">
      <c r="A1848" s="44"/>
    </row>
    <row r="1849" spans="1:1" x14ac:dyDescent="0.25">
      <c r="A1849" s="44"/>
    </row>
    <row r="1850" spans="1:1" x14ac:dyDescent="0.25">
      <c r="A1850" s="44"/>
    </row>
    <row r="1851" spans="1:1" x14ac:dyDescent="0.25">
      <c r="A1851" s="44"/>
    </row>
    <row r="1852" spans="1:1" x14ac:dyDescent="0.25">
      <c r="A1852" s="44"/>
    </row>
    <row r="1853" spans="1:1" x14ac:dyDescent="0.25">
      <c r="A1853" s="44"/>
    </row>
    <row r="1854" spans="1:1" x14ac:dyDescent="0.25">
      <c r="A1854" s="44"/>
    </row>
    <row r="1855" spans="1:1" x14ac:dyDescent="0.25">
      <c r="A1855" s="44"/>
    </row>
    <row r="1856" spans="1:1" x14ac:dyDescent="0.25">
      <c r="A1856" s="44"/>
    </row>
    <row r="1857" spans="1:1" x14ac:dyDescent="0.25">
      <c r="A1857" s="44"/>
    </row>
    <row r="1858" spans="1:1" x14ac:dyDescent="0.25">
      <c r="A1858" s="44"/>
    </row>
    <row r="1859" spans="1:1" x14ac:dyDescent="0.25">
      <c r="A1859" s="44"/>
    </row>
    <row r="1860" spans="1:1" x14ac:dyDescent="0.25">
      <c r="A1860" s="44"/>
    </row>
    <row r="1861" spans="1:1" x14ac:dyDescent="0.25">
      <c r="A1861" s="44"/>
    </row>
    <row r="1862" spans="1:1" x14ac:dyDescent="0.25">
      <c r="A1862" s="44"/>
    </row>
    <row r="1863" spans="1:1" x14ac:dyDescent="0.25">
      <c r="A1863" s="44"/>
    </row>
    <row r="1864" spans="1:1" x14ac:dyDescent="0.25">
      <c r="A1864" s="44"/>
    </row>
    <row r="1865" spans="1:1" x14ac:dyDescent="0.25">
      <c r="A1865" s="44"/>
    </row>
    <row r="1866" spans="1:1" x14ac:dyDescent="0.25">
      <c r="A1866" s="44"/>
    </row>
    <row r="1867" spans="1:1" x14ac:dyDescent="0.25">
      <c r="A1867" s="44"/>
    </row>
    <row r="1868" spans="1:1" x14ac:dyDescent="0.25">
      <c r="A1868" s="44"/>
    </row>
    <row r="1869" spans="1:1" x14ac:dyDescent="0.25">
      <c r="A1869" s="44"/>
    </row>
    <row r="1870" spans="1:1" x14ac:dyDescent="0.25">
      <c r="A1870" s="44"/>
    </row>
    <row r="1871" spans="1:1" x14ac:dyDescent="0.25">
      <c r="A1871" s="44"/>
    </row>
    <row r="1872" spans="1:1" x14ac:dyDescent="0.25">
      <c r="A1872" s="44"/>
    </row>
    <row r="1873" spans="1:1" x14ac:dyDescent="0.25">
      <c r="A1873" s="44"/>
    </row>
    <row r="1874" spans="1:1" x14ac:dyDescent="0.25">
      <c r="A1874" s="44"/>
    </row>
    <row r="1875" spans="1:1" x14ac:dyDescent="0.25">
      <c r="A1875" s="44"/>
    </row>
    <row r="1876" spans="1:1" x14ac:dyDescent="0.25">
      <c r="A1876" s="44"/>
    </row>
    <row r="1877" spans="1:1" x14ac:dyDescent="0.25">
      <c r="A1877" s="44"/>
    </row>
    <row r="1878" spans="1:1" x14ac:dyDescent="0.25">
      <c r="A1878" s="44"/>
    </row>
    <row r="1879" spans="1:1" x14ac:dyDescent="0.25">
      <c r="A1879" s="44"/>
    </row>
    <row r="1880" spans="1:1" x14ac:dyDescent="0.25">
      <c r="A1880" s="44"/>
    </row>
    <row r="1881" spans="1:1" x14ac:dyDescent="0.25">
      <c r="A1881" s="44"/>
    </row>
    <row r="1882" spans="1:1" x14ac:dyDescent="0.25">
      <c r="A1882" s="44"/>
    </row>
    <row r="1883" spans="1:1" x14ac:dyDescent="0.25">
      <c r="A1883" s="44"/>
    </row>
    <row r="1884" spans="1:1" x14ac:dyDescent="0.25">
      <c r="A1884" s="44"/>
    </row>
    <row r="1885" spans="1:1" x14ac:dyDescent="0.25">
      <c r="A1885" s="44"/>
    </row>
    <row r="1886" spans="1:1" x14ac:dyDescent="0.25">
      <c r="A1886" s="44"/>
    </row>
    <row r="1887" spans="1:1" x14ac:dyDescent="0.25">
      <c r="A1887" s="44"/>
    </row>
    <row r="1888" spans="1:1" x14ac:dyDescent="0.25">
      <c r="A1888" s="44"/>
    </row>
    <row r="1889" spans="1:1" x14ac:dyDescent="0.25">
      <c r="A1889" s="44"/>
    </row>
    <row r="1890" spans="1:1" x14ac:dyDescent="0.25">
      <c r="A1890" s="44"/>
    </row>
    <row r="1891" spans="1:1" x14ac:dyDescent="0.25">
      <c r="A1891" s="44"/>
    </row>
    <row r="1892" spans="1:1" x14ac:dyDescent="0.25">
      <c r="A1892" s="44"/>
    </row>
    <row r="1893" spans="1:1" x14ac:dyDescent="0.25">
      <c r="A1893" s="44"/>
    </row>
    <row r="1894" spans="1:1" x14ac:dyDescent="0.25">
      <c r="A1894" s="44"/>
    </row>
    <row r="1895" spans="1:1" x14ac:dyDescent="0.25">
      <c r="A1895" s="44"/>
    </row>
    <row r="1896" spans="1:1" x14ac:dyDescent="0.25">
      <c r="A1896" s="44"/>
    </row>
    <row r="1897" spans="1:1" x14ac:dyDescent="0.25">
      <c r="A1897" s="44"/>
    </row>
    <row r="1898" spans="1:1" x14ac:dyDescent="0.25">
      <c r="A1898" s="44"/>
    </row>
    <row r="1899" spans="1:1" x14ac:dyDescent="0.25">
      <c r="A1899" s="44"/>
    </row>
    <row r="1900" spans="1:1" x14ac:dyDescent="0.25">
      <c r="A1900" s="44"/>
    </row>
    <row r="1901" spans="1:1" x14ac:dyDescent="0.25">
      <c r="A1901" s="44"/>
    </row>
    <row r="1902" spans="1:1" x14ac:dyDescent="0.25">
      <c r="A1902" s="44"/>
    </row>
    <row r="1903" spans="1:1" x14ac:dyDescent="0.25">
      <c r="A1903" s="44"/>
    </row>
    <row r="1904" spans="1:1" x14ac:dyDescent="0.25">
      <c r="A1904" s="44"/>
    </row>
    <row r="1905" spans="1:1" x14ac:dyDescent="0.25">
      <c r="A1905" s="44"/>
    </row>
    <row r="1906" spans="1:1" x14ac:dyDescent="0.25">
      <c r="A1906" s="44"/>
    </row>
    <row r="1907" spans="1:1" x14ac:dyDescent="0.25">
      <c r="A1907" s="44"/>
    </row>
    <row r="1908" spans="1:1" x14ac:dyDescent="0.25">
      <c r="A1908" s="44"/>
    </row>
    <row r="1909" spans="1:1" x14ac:dyDescent="0.25">
      <c r="A1909" s="44"/>
    </row>
    <row r="1910" spans="1:1" x14ac:dyDescent="0.25">
      <c r="A1910" s="44"/>
    </row>
    <row r="1911" spans="1:1" x14ac:dyDescent="0.25">
      <c r="A1911" s="44"/>
    </row>
    <row r="1912" spans="1:1" x14ac:dyDescent="0.25">
      <c r="A1912" s="44"/>
    </row>
    <row r="1913" spans="1:1" x14ac:dyDescent="0.25">
      <c r="A1913" s="44"/>
    </row>
    <row r="1914" spans="1:1" x14ac:dyDescent="0.25">
      <c r="A1914" s="44"/>
    </row>
    <row r="1915" spans="1:1" x14ac:dyDescent="0.25">
      <c r="A1915" s="44"/>
    </row>
    <row r="1916" spans="1:1" x14ac:dyDescent="0.25">
      <c r="A1916" s="44"/>
    </row>
    <row r="1917" spans="1:1" x14ac:dyDescent="0.25">
      <c r="A1917" s="44"/>
    </row>
    <row r="1918" spans="1:1" x14ac:dyDescent="0.25">
      <c r="A1918" s="44"/>
    </row>
    <row r="1919" spans="1:1" x14ac:dyDescent="0.25">
      <c r="A1919" s="44"/>
    </row>
    <row r="1920" spans="1:1" x14ac:dyDescent="0.25">
      <c r="A1920" s="44"/>
    </row>
    <row r="1921" spans="1:1" x14ac:dyDescent="0.25">
      <c r="A1921" s="44"/>
    </row>
    <row r="1922" spans="1:1" x14ac:dyDescent="0.25">
      <c r="A1922" s="44"/>
    </row>
    <row r="1923" spans="1:1" x14ac:dyDescent="0.25">
      <c r="A1923" s="44"/>
    </row>
    <row r="1924" spans="1:1" x14ac:dyDescent="0.25">
      <c r="A1924" s="44"/>
    </row>
    <row r="1925" spans="1:1" x14ac:dyDescent="0.25">
      <c r="A1925" s="44"/>
    </row>
    <row r="1926" spans="1:1" x14ac:dyDescent="0.25">
      <c r="A1926" s="44"/>
    </row>
    <row r="1927" spans="1:1" x14ac:dyDescent="0.25">
      <c r="A1927" s="44"/>
    </row>
    <row r="1928" spans="1:1" x14ac:dyDescent="0.25">
      <c r="A1928" s="44"/>
    </row>
    <row r="1929" spans="1:1" x14ac:dyDescent="0.25">
      <c r="A1929" s="44"/>
    </row>
    <row r="1930" spans="1:1" x14ac:dyDescent="0.25">
      <c r="A1930" s="44"/>
    </row>
    <row r="1931" spans="1:1" x14ac:dyDescent="0.25">
      <c r="A1931" s="44"/>
    </row>
    <row r="1932" spans="1:1" x14ac:dyDescent="0.25">
      <c r="A1932" s="44"/>
    </row>
    <row r="1933" spans="1:1" x14ac:dyDescent="0.25">
      <c r="A1933" s="44"/>
    </row>
    <row r="1934" spans="1:1" x14ac:dyDescent="0.25">
      <c r="A1934" s="44"/>
    </row>
    <row r="1935" spans="1:1" x14ac:dyDescent="0.25">
      <c r="A1935" s="44"/>
    </row>
    <row r="1936" spans="1:1" x14ac:dyDescent="0.25">
      <c r="A1936" s="44"/>
    </row>
    <row r="1937" spans="1:1" x14ac:dyDescent="0.25">
      <c r="A1937" s="44"/>
    </row>
    <row r="1938" spans="1:1" x14ac:dyDescent="0.25">
      <c r="A1938" s="44"/>
    </row>
    <row r="1939" spans="1:1" x14ac:dyDescent="0.25">
      <c r="A1939" s="44"/>
    </row>
    <row r="1940" spans="1:1" x14ac:dyDescent="0.25">
      <c r="A1940" s="44"/>
    </row>
    <row r="1941" spans="1:1" x14ac:dyDescent="0.25">
      <c r="A1941" s="44"/>
    </row>
    <row r="1942" spans="1:1" x14ac:dyDescent="0.25">
      <c r="A1942" s="44"/>
    </row>
    <row r="1943" spans="1:1" x14ac:dyDescent="0.25">
      <c r="A1943" s="44"/>
    </row>
    <row r="1944" spans="1:1" x14ac:dyDescent="0.25">
      <c r="A1944" s="44"/>
    </row>
    <row r="1945" spans="1:1" x14ac:dyDescent="0.25">
      <c r="A1945" s="44"/>
    </row>
    <row r="1946" spans="1:1" x14ac:dyDescent="0.25">
      <c r="A1946" s="44"/>
    </row>
    <row r="1947" spans="1:1" x14ac:dyDescent="0.25">
      <c r="A1947" s="44"/>
    </row>
    <row r="1948" spans="1:1" x14ac:dyDescent="0.25">
      <c r="A1948" s="44"/>
    </row>
    <row r="1949" spans="1:1" x14ac:dyDescent="0.25">
      <c r="A1949" s="44"/>
    </row>
    <row r="1950" spans="1:1" x14ac:dyDescent="0.25">
      <c r="A1950" s="44"/>
    </row>
    <row r="1951" spans="1:1" x14ac:dyDescent="0.25">
      <c r="A1951" s="44"/>
    </row>
    <row r="1952" spans="1:1" x14ac:dyDescent="0.25">
      <c r="A1952" s="44"/>
    </row>
    <row r="1953" spans="1:1" x14ac:dyDescent="0.25">
      <c r="A1953" s="44"/>
    </row>
    <row r="1954" spans="1:1" x14ac:dyDescent="0.25">
      <c r="A1954" s="44"/>
    </row>
    <row r="1955" spans="1:1" x14ac:dyDescent="0.25">
      <c r="A1955" s="44"/>
    </row>
    <row r="1956" spans="1:1" x14ac:dyDescent="0.25">
      <c r="A1956" s="44"/>
    </row>
    <row r="1957" spans="1:1" x14ac:dyDescent="0.25">
      <c r="A1957" s="44"/>
    </row>
    <row r="1958" spans="1:1" x14ac:dyDescent="0.25">
      <c r="A1958" s="44"/>
    </row>
    <row r="1959" spans="1:1" x14ac:dyDescent="0.25">
      <c r="A1959" s="44"/>
    </row>
    <row r="1960" spans="1:1" x14ac:dyDescent="0.25">
      <c r="A1960" s="44"/>
    </row>
    <row r="1961" spans="1:1" x14ac:dyDescent="0.25">
      <c r="A1961" s="44"/>
    </row>
    <row r="1962" spans="1:1" x14ac:dyDescent="0.25">
      <c r="A1962" s="44"/>
    </row>
    <row r="1963" spans="1:1" x14ac:dyDescent="0.25">
      <c r="A1963" s="44"/>
    </row>
    <row r="1964" spans="1:1" x14ac:dyDescent="0.25">
      <c r="A1964" s="44"/>
    </row>
    <row r="1965" spans="1:1" x14ac:dyDescent="0.25">
      <c r="A1965" s="44"/>
    </row>
    <row r="1966" spans="1:1" x14ac:dyDescent="0.25">
      <c r="A1966" s="44"/>
    </row>
    <row r="1967" spans="1:1" x14ac:dyDescent="0.25">
      <c r="A1967" s="44"/>
    </row>
    <row r="1968" spans="1:1" x14ac:dyDescent="0.25">
      <c r="A1968" s="44"/>
    </row>
    <row r="1969" spans="1:1" x14ac:dyDescent="0.25">
      <c r="A1969" s="44"/>
    </row>
    <row r="1970" spans="1:1" x14ac:dyDescent="0.25">
      <c r="A1970" s="44"/>
    </row>
    <row r="1971" spans="1:1" x14ac:dyDescent="0.25">
      <c r="A1971" s="44"/>
    </row>
    <row r="1972" spans="1:1" x14ac:dyDescent="0.25">
      <c r="A1972" s="44"/>
    </row>
    <row r="1973" spans="1:1" x14ac:dyDescent="0.25">
      <c r="A1973" s="44"/>
    </row>
    <row r="1974" spans="1:1" x14ac:dyDescent="0.25">
      <c r="A1974" s="44"/>
    </row>
    <row r="1975" spans="1:1" x14ac:dyDescent="0.25">
      <c r="A1975" s="44"/>
    </row>
    <row r="1976" spans="1:1" x14ac:dyDescent="0.25">
      <c r="A1976" s="44"/>
    </row>
    <row r="1977" spans="1:1" x14ac:dyDescent="0.25">
      <c r="A1977" s="44"/>
    </row>
    <row r="1978" spans="1:1" x14ac:dyDescent="0.25">
      <c r="A1978" s="44"/>
    </row>
    <row r="1979" spans="1:1" x14ac:dyDescent="0.25">
      <c r="A1979" s="44"/>
    </row>
    <row r="1980" spans="1:1" x14ac:dyDescent="0.25">
      <c r="A1980" s="44"/>
    </row>
    <row r="1981" spans="1:1" x14ac:dyDescent="0.25">
      <c r="A1981" s="44"/>
    </row>
    <row r="1982" spans="1:1" x14ac:dyDescent="0.25">
      <c r="A1982" s="44"/>
    </row>
    <row r="1983" spans="1:1" x14ac:dyDescent="0.25">
      <c r="A1983" s="44"/>
    </row>
    <row r="1984" spans="1:1" x14ac:dyDescent="0.25">
      <c r="A1984" s="44"/>
    </row>
    <row r="1985" spans="1:1" x14ac:dyDescent="0.25">
      <c r="A1985" s="44"/>
    </row>
    <row r="1986" spans="1:1" x14ac:dyDescent="0.25">
      <c r="A1986" s="44"/>
    </row>
    <row r="1987" spans="1:1" x14ac:dyDescent="0.25">
      <c r="A1987" s="44"/>
    </row>
    <row r="1988" spans="1:1" x14ac:dyDescent="0.25">
      <c r="A1988" s="44"/>
    </row>
    <row r="1989" spans="1:1" x14ac:dyDescent="0.25">
      <c r="A1989" s="44"/>
    </row>
    <row r="1990" spans="1:1" x14ac:dyDescent="0.25">
      <c r="A1990" s="44"/>
    </row>
    <row r="1991" spans="1:1" x14ac:dyDescent="0.25">
      <c r="A1991" s="44"/>
    </row>
    <row r="1992" spans="1:1" x14ac:dyDescent="0.25">
      <c r="A1992" s="44"/>
    </row>
    <row r="1993" spans="1:1" x14ac:dyDescent="0.25">
      <c r="A1993" s="44"/>
    </row>
    <row r="1994" spans="1:1" x14ac:dyDescent="0.25">
      <c r="A1994" s="44"/>
    </row>
    <row r="1995" spans="1:1" x14ac:dyDescent="0.25">
      <c r="A1995" s="44"/>
    </row>
    <row r="1996" spans="1:1" x14ac:dyDescent="0.25">
      <c r="A1996" s="44"/>
    </row>
    <row r="1997" spans="1:1" x14ac:dyDescent="0.25">
      <c r="A1997" s="44"/>
    </row>
    <row r="1998" spans="1:1" x14ac:dyDescent="0.25">
      <c r="A1998" s="44"/>
    </row>
    <row r="1999" spans="1:1" x14ac:dyDescent="0.25">
      <c r="A1999" s="44"/>
    </row>
    <row r="2000" spans="1:1" x14ac:dyDescent="0.25">
      <c r="A2000" s="44"/>
    </row>
    <row r="2001" spans="1:1" x14ac:dyDescent="0.25">
      <c r="A2001" s="44"/>
    </row>
    <row r="2002" spans="1:1" x14ac:dyDescent="0.25">
      <c r="A2002" s="44"/>
    </row>
    <row r="2003" spans="1:1" x14ac:dyDescent="0.25">
      <c r="A2003" s="44"/>
    </row>
    <row r="2004" spans="1:1" x14ac:dyDescent="0.25">
      <c r="A2004" s="44"/>
    </row>
    <row r="2005" spans="1:1" x14ac:dyDescent="0.25">
      <c r="A2005" s="44"/>
    </row>
    <row r="2006" spans="1:1" x14ac:dyDescent="0.25">
      <c r="A2006" s="44"/>
    </row>
    <row r="2007" spans="1:1" x14ac:dyDescent="0.25">
      <c r="A2007" s="44"/>
    </row>
    <row r="2008" spans="1:1" x14ac:dyDescent="0.25">
      <c r="A2008" s="44"/>
    </row>
    <row r="2009" spans="1:1" x14ac:dyDescent="0.25">
      <c r="A2009" s="44"/>
    </row>
    <row r="2010" spans="1:1" x14ac:dyDescent="0.25">
      <c r="A2010" s="44"/>
    </row>
    <row r="2011" spans="1:1" x14ac:dyDescent="0.25">
      <c r="A2011" s="44"/>
    </row>
    <row r="2012" spans="1:1" x14ac:dyDescent="0.25">
      <c r="A2012" s="44"/>
    </row>
    <row r="2013" spans="1:1" x14ac:dyDescent="0.25">
      <c r="A2013" s="44"/>
    </row>
    <row r="2014" spans="1:1" x14ac:dyDescent="0.25">
      <c r="A2014" s="44"/>
    </row>
    <row r="2015" spans="1:1" x14ac:dyDescent="0.25">
      <c r="A2015" s="44"/>
    </row>
    <row r="2016" spans="1:1" x14ac:dyDescent="0.25">
      <c r="A2016" s="44"/>
    </row>
    <row r="2017" spans="1:1" x14ac:dyDescent="0.25">
      <c r="A2017" s="44"/>
    </row>
    <row r="2018" spans="1:1" x14ac:dyDescent="0.25">
      <c r="A2018" s="44"/>
    </row>
    <row r="2019" spans="1:1" x14ac:dyDescent="0.25">
      <c r="A2019" s="44"/>
    </row>
    <row r="2020" spans="1:1" x14ac:dyDescent="0.25">
      <c r="A2020" s="44"/>
    </row>
    <row r="2021" spans="1:1" x14ac:dyDescent="0.25">
      <c r="A2021" s="44"/>
    </row>
    <row r="2022" spans="1:1" x14ac:dyDescent="0.25">
      <c r="A2022" s="44"/>
    </row>
    <row r="2023" spans="1:1" x14ac:dyDescent="0.25">
      <c r="A2023" s="44"/>
    </row>
    <row r="2024" spans="1:1" x14ac:dyDescent="0.25">
      <c r="A2024" s="44"/>
    </row>
    <row r="2025" spans="1:1" x14ac:dyDescent="0.25">
      <c r="A2025" s="44"/>
    </row>
    <row r="2026" spans="1:1" x14ac:dyDescent="0.25">
      <c r="A2026" s="44"/>
    </row>
    <row r="2027" spans="1:1" x14ac:dyDescent="0.25">
      <c r="A2027" s="44"/>
    </row>
    <row r="2028" spans="1:1" x14ac:dyDescent="0.25">
      <c r="A2028" s="44"/>
    </row>
    <row r="2029" spans="1:1" x14ac:dyDescent="0.25">
      <c r="A2029" s="44"/>
    </row>
    <row r="2030" spans="1:1" x14ac:dyDescent="0.25">
      <c r="A2030" s="44"/>
    </row>
    <row r="2031" spans="1:1" x14ac:dyDescent="0.25">
      <c r="A2031" s="44"/>
    </row>
    <row r="2032" spans="1:1" x14ac:dyDescent="0.25">
      <c r="A2032" s="44"/>
    </row>
    <row r="2033" spans="1:1" x14ac:dyDescent="0.25">
      <c r="A2033" s="44"/>
    </row>
    <row r="2034" spans="1:1" x14ac:dyDescent="0.25">
      <c r="A2034" s="44"/>
    </row>
    <row r="2035" spans="1:1" x14ac:dyDescent="0.25">
      <c r="A2035" s="44"/>
    </row>
    <row r="2036" spans="1:1" x14ac:dyDescent="0.25">
      <c r="A2036" s="44"/>
    </row>
    <row r="2037" spans="1:1" x14ac:dyDescent="0.25">
      <c r="A2037" s="44"/>
    </row>
    <row r="2038" spans="1:1" x14ac:dyDescent="0.25">
      <c r="A2038" s="44"/>
    </row>
    <row r="2039" spans="1:1" x14ac:dyDescent="0.25">
      <c r="A2039" s="44"/>
    </row>
    <row r="2040" spans="1:1" x14ac:dyDescent="0.25">
      <c r="A2040" s="44"/>
    </row>
    <row r="2041" spans="1:1" x14ac:dyDescent="0.25">
      <c r="A2041" s="44"/>
    </row>
    <row r="2042" spans="1:1" x14ac:dyDescent="0.25">
      <c r="A2042" s="44"/>
    </row>
    <row r="2043" spans="1:1" x14ac:dyDescent="0.25">
      <c r="A2043" s="44"/>
    </row>
    <row r="2044" spans="1:1" x14ac:dyDescent="0.25">
      <c r="A2044" s="44"/>
    </row>
    <row r="2045" spans="1:1" x14ac:dyDescent="0.25">
      <c r="A2045" s="44"/>
    </row>
    <row r="2046" spans="1:1" x14ac:dyDescent="0.25">
      <c r="A2046" s="44"/>
    </row>
    <row r="2047" spans="1:1" x14ac:dyDescent="0.25">
      <c r="A2047" s="44"/>
    </row>
    <row r="2048" spans="1:1" x14ac:dyDescent="0.25">
      <c r="A2048" s="44"/>
    </row>
    <row r="2049" spans="1:1" x14ac:dyDescent="0.25">
      <c r="A2049" s="44"/>
    </row>
    <row r="2050" spans="1:1" x14ac:dyDescent="0.25">
      <c r="A2050" s="44"/>
    </row>
    <row r="2051" spans="1:1" x14ac:dyDescent="0.25">
      <c r="A2051" s="44"/>
    </row>
    <row r="2052" spans="1:1" x14ac:dyDescent="0.25">
      <c r="A2052" s="44"/>
    </row>
    <row r="2053" spans="1:1" x14ac:dyDescent="0.25">
      <c r="A2053" s="44"/>
    </row>
    <row r="2054" spans="1:1" x14ac:dyDescent="0.25">
      <c r="A2054" s="44"/>
    </row>
    <row r="2055" spans="1:1" x14ac:dyDescent="0.25">
      <c r="A2055" s="44"/>
    </row>
    <row r="2056" spans="1:1" x14ac:dyDescent="0.25">
      <c r="A2056" s="44"/>
    </row>
    <row r="2057" spans="1:1" x14ac:dyDescent="0.25">
      <c r="A2057" s="44"/>
    </row>
    <row r="2058" spans="1:1" x14ac:dyDescent="0.25">
      <c r="A2058" s="44"/>
    </row>
    <row r="2059" spans="1:1" x14ac:dyDescent="0.25">
      <c r="A2059" s="44"/>
    </row>
    <row r="2060" spans="1:1" x14ac:dyDescent="0.25">
      <c r="A2060" s="44"/>
    </row>
    <row r="2061" spans="1:1" x14ac:dyDescent="0.25">
      <c r="A2061" s="44"/>
    </row>
    <row r="2062" spans="1:1" x14ac:dyDescent="0.25">
      <c r="A2062" s="44"/>
    </row>
    <row r="2063" spans="1:1" x14ac:dyDescent="0.25">
      <c r="A2063" s="44"/>
    </row>
    <row r="2064" spans="1:1" x14ac:dyDescent="0.25">
      <c r="A2064" s="44"/>
    </row>
    <row r="2065" spans="1:1" x14ac:dyDescent="0.25">
      <c r="A2065" s="44"/>
    </row>
    <row r="2066" spans="1:1" x14ac:dyDescent="0.25">
      <c r="A2066" s="44"/>
    </row>
    <row r="2067" spans="1:1" x14ac:dyDescent="0.25">
      <c r="A2067" s="44"/>
    </row>
    <row r="2068" spans="1:1" x14ac:dyDescent="0.25">
      <c r="A2068" s="44"/>
    </row>
    <row r="2069" spans="1:1" x14ac:dyDescent="0.25">
      <c r="A2069" s="44"/>
    </row>
    <row r="2070" spans="1:1" x14ac:dyDescent="0.25">
      <c r="A2070" s="44"/>
    </row>
    <row r="2071" spans="1:1" x14ac:dyDescent="0.25">
      <c r="A2071" s="44"/>
    </row>
    <row r="2072" spans="1:1" x14ac:dyDescent="0.25">
      <c r="A2072" s="44"/>
    </row>
    <row r="2073" spans="1:1" x14ac:dyDescent="0.25">
      <c r="A2073" s="44"/>
    </row>
    <row r="2074" spans="1:1" x14ac:dyDescent="0.25">
      <c r="A2074" s="44"/>
    </row>
    <row r="2075" spans="1:1" x14ac:dyDescent="0.25">
      <c r="A2075" s="44"/>
    </row>
    <row r="2076" spans="1:1" x14ac:dyDescent="0.25">
      <c r="A2076" s="44"/>
    </row>
    <row r="2077" spans="1:1" x14ac:dyDescent="0.25">
      <c r="A2077" s="44"/>
    </row>
    <row r="2078" spans="1:1" x14ac:dyDescent="0.25">
      <c r="A2078" s="44"/>
    </row>
    <row r="2079" spans="1:1" x14ac:dyDescent="0.25">
      <c r="A2079" s="44"/>
    </row>
    <row r="2080" spans="1:1" x14ac:dyDescent="0.25">
      <c r="A2080" s="44"/>
    </row>
    <row r="2081" spans="1:1" x14ac:dyDescent="0.25">
      <c r="A2081" s="44"/>
    </row>
    <row r="2082" spans="1:1" x14ac:dyDescent="0.25">
      <c r="A2082" s="44"/>
    </row>
    <row r="2083" spans="1:1" x14ac:dyDescent="0.25">
      <c r="A2083" s="44"/>
    </row>
    <row r="2084" spans="1:1" x14ac:dyDescent="0.25">
      <c r="A2084" s="44"/>
    </row>
    <row r="2085" spans="1:1" x14ac:dyDescent="0.25">
      <c r="A2085" s="44"/>
    </row>
    <row r="2086" spans="1:1" x14ac:dyDescent="0.25">
      <c r="A2086" s="44"/>
    </row>
    <row r="2087" spans="1:1" x14ac:dyDescent="0.25">
      <c r="A2087" s="44"/>
    </row>
    <row r="2088" spans="1:1" x14ac:dyDescent="0.25">
      <c r="A2088" s="44"/>
    </row>
    <row r="2089" spans="1:1" x14ac:dyDescent="0.25">
      <c r="A2089" s="44"/>
    </row>
    <row r="2090" spans="1:1" x14ac:dyDescent="0.25">
      <c r="A2090" s="44"/>
    </row>
    <row r="2091" spans="1:1" x14ac:dyDescent="0.25">
      <c r="A2091" s="44"/>
    </row>
    <row r="2092" spans="1:1" x14ac:dyDescent="0.25">
      <c r="A2092" s="44"/>
    </row>
    <row r="2093" spans="1:1" x14ac:dyDescent="0.25">
      <c r="A2093" s="44"/>
    </row>
    <row r="2094" spans="1:1" x14ac:dyDescent="0.25">
      <c r="A2094" s="44"/>
    </row>
    <row r="2095" spans="1:1" x14ac:dyDescent="0.25">
      <c r="A2095" s="44"/>
    </row>
    <row r="2096" spans="1:1" x14ac:dyDescent="0.25">
      <c r="A2096" s="44"/>
    </row>
    <row r="2097" spans="1:1" x14ac:dyDescent="0.25">
      <c r="A2097" s="44"/>
    </row>
    <row r="2098" spans="1:1" x14ac:dyDescent="0.25">
      <c r="A2098" s="44"/>
    </row>
    <row r="2099" spans="1:1" x14ac:dyDescent="0.25">
      <c r="A2099" s="44"/>
    </row>
    <row r="2100" spans="1:1" x14ac:dyDescent="0.25">
      <c r="A2100" s="44"/>
    </row>
    <row r="2101" spans="1:1" x14ac:dyDescent="0.25">
      <c r="A2101" s="44"/>
    </row>
    <row r="2102" spans="1:1" x14ac:dyDescent="0.25">
      <c r="A2102" s="44"/>
    </row>
    <row r="2103" spans="1:1" x14ac:dyDescent="0.25">
      <c r="A2103" s="44"/>
    </row>
    <row r="2104" spans="1:1" x14ac:dyDescent="0.25">
      <c r="A2104" s="44"/>
    </row>
    <row r="2105" spans="1:1" x14ac:dyDescent="0.25">
      <c r="A2105" s="44"/>
    </row>
    <row r="2106" spans="1:1" x14ac:dyDescent="0.25">
      <c r="A2106" s="44"/>
    </row>
    <row r="2107" spans="1:1" x14ac:dyDescent="0.25">
      <c r="A2107" s="44"/>
    </row>
    <row r="2108" spans="1:1" x14ac:dyDescent="0.25">
      <c r="A2108" s="44"/>
    </row>
    <row r="2109" spans="1:1" x14ac:dyDescent="0.25">
      <c r="A2109" s="44"/>
    </row>
    <row r="2110" spans="1:1" x14ac:dyDescent="0.25">
      <c r="A2110" s="44"/>
    </row>
    <row r="2111" spans="1:1" x14ac:dyDescent="0.25">
      <c r="A2111" s="44"/>
    </row>
    <row r="2112" spans="1:1" x14ac:dyDescent="0.25">
      <c r="A2112" s="44"/>
    </row>
    <row r="2113" spans="1:1" x14ac:dyDescent="0.25">
      <c r="A2113" s="44"/>
    </row>
    <row r="2114" spans="1:1" x14ac:dyDescent="0.25">
      <c r="A2114" s="44"/>
    </row>
    <row r="2115" spans="1:1" x14ac:dyDescent="0.25">
      <c r="A2115" s="44"/>
    </row>
    <row r="2116" spans="1:1" x14ac:dyDescent="0.25">
      <c r="A2116" s="44"/>
    </row>
    <row r="2117" spans="1:1" x14ac:dyDescent="0.25">
      <c r="A2117" s="44"/>
    </row>
    <row r="2118" spans="1:1" x14ac:dyDescent="0.25">
      <c r="A2118" s="44"/>
    </row>
    <row r="2119" spans="1:1" x14ac:dyDescent="0.25">
      <c r="A2119" s="44"/>
    </row>
    <row r="2120" spans="1:1" x14ac:dyDescent="0.25">
      <c r="A2120" s="44"/>
    </row>
    <row r="2121" spans="1:1" x14ac:dyDescent="0.25">
      <c r="A2121" s="44"/>
    </row>
    <row r="2122" spans="1:1" x14ac:dyDescent="0.25">
      <c r="A2122" s="44"/>
    </row>
    <row r="2123" spans="1:1" x14ac:dyDescent="0.25">
      <c r="A2123" s="44"/>
    </row>
    <row r="2124" spans="1:1" x14ac:dyDescent="0.25">
      <c r="A2124" s="44"/>
    </row>
    <row r="2125" spans="1:1" x14ac:dyDescent="0.25">
      <c r="A2125" s="44"/>
    </row>
    <row r="2126" spans="1:1" x14ac:dyDescent="0.25">
      <c r="A2126" s="44"/>
    </row>
    <row r="2127" spans="1:1" x14ac:dyDescent="0.25">
      <c r="A2127" s="44"/>
    </row>
    <row r="2128" spans="1:1" x14ac:dyDescent="0.25">
      <c r="A2128" s="44"/>
    </row>
    <row r="2129" spans="1:1" x14ac:dyDescent="0.25">
      <c r="A2129" s="44"/>
    </row>
    <row r="2130" spans="1:1" x14ac:dyDescent="0.25">
      <c r="A2130" s="44"/>
    </row>
    <row r="2131" spans="1:1" x14ac:dyDescent="0.25">
      <c r="A2131" s="44"/>
    </row>
    <row r="2132" spans="1:1" x14ac:dyDescent="0.25">
      <c r="A2132" s="44"/>
    </row>
    <row r="2133" spans="1:1" x14ac:dyDescent="0.25">
      <c r="A2133" s="44"/>
    </row>
    <row r="2134" spans="1:1" x14ac:dyDescent="0.25">
      <c r="A2134" s="44"/>
    </row>
    <row r="2135" spans="1:1" x14ac:dyDescent="0.25">
      <c r="A2135" s="44"/>
    </row>
    <row r="2136" spans="1:1" x14ac:dyDescent="0.25">
      <c r="A2136" s="44"/>
    </row>
    <row r="2137" spans="1:1" x14ac:dyDescent="0.25">
      <c r="A2137" s="44"/>
    </row>
    <row r="2138" spans="1:1" x14ac:dyDescent="0.25">
      <c r="A2138" s="44"/>
    </row>
    <row r="2139" spans="1:1" x14ac:dyDescent="0.25">
      <c r="A2139" s="44"/>
    </row>
    <row r="2140" spans="1:1" x14ac:dyDescent="0.25">
      <c r="A2140" s="44"/>
    </row>
    <row r="2141" spans="1:1" x14ac:dyDescent="0.25">
      <c r="A2141" s="44"/>
    </row>
    <row r="2142" spans="1:1" x14ac:dyDescent="0.25">
      <c r="A2142" s="44"/>
    </row>
    <row r="2143" spans="1:1" x14ac:dyDescent="0.25">
      <c r="A2143" s="44"/>
    </row>
    <row r="2144" spans="1:1" x14ac:dyDescent="0.25">
      <c r="A2144" s="44"/>
    </row>
    <row r="2145" spans="1:1" x14ac:dyDescent="0.25">
      <c r="A2145" s="44"/>
    </row>
    <row r="2146" spans="1:1" x14ac:dyDescent="0.25">
      <c r="A2146" s="44"/>
    </row>
    <row r="2147" spans="1:1" x14ac:dyDescent="0.25">
      <c r="A2147" s="44"/>
    </row>
    <row r="2148" spans="1:1" x14ac:dyDescent="0.25">
      <c r="A2148" s="44"/>
    </row>
    <row r="2149" spans="1:1" x14ac:dyDescent="0.25">
      <c r="A2149" s="44"/>
    </row>
    <row r="2150" spans="1:1" x14ac:dyDescent="0.25">
      <c r="A2150" s="44"/>
    </row>
    <row r="2151" spans="1:1" x14ac:dyDescent="0.25">
      <c r="A2151" s="44"/>
    </row>
    <row r="2152" spans="1:1" x14ac:dyDescent="0.25">
      <c r="A2152" s="44"/>
    </row>
    <row r="2153" spans="1:1" x14ac:dyDescent="0.25">
      <c r="A2153" s="44"/>
    </row>
    <row r="2154" spans="1:1" x14ac:dyDescent="0.25">
      <c r="A2154" s="44"/>
    </row>
    <row r="2155" spans="1:1" x14ac:dyDescent="0.25">
      <c r="A2155" s="44"/>
    </row>
    <row r="2156" spans="1:1" x14ac:dyDescent="0.25">
      <c r="A2156" s="44"/>
    </row>
    <row r="2157" spans="1:1" x14ac:dyDescent="0.25">
      <c r="A2157" s="44"/>
    </row>
    <row r="2158" spans="1:1" x14ac:dyDescent="0.25">
      <c r="A2158" s="44"/>
    </row>
    <row r="2159" spans="1:1" x14ac:dyDescent="0.25">
      <c r="A2159" s="44"/>
    </row>
    <row r="2160" spans="1:1" x14ac:dyDescent="0.25">
      <c r="A2160" s="44"/>
    </row>
    <row r="2161" spans="1:1" x14ac:dyDescent="0.25">
      <c r="A2161" s="44"/>
    </row>
    <row r="2162" spans="1:1" x14ac:dyDescent="0.25">
      <c r="A2162" s="44"/>
    </row>
    <row r="2163" spans="1:1" x14ac:dyDescent="0.25">
      <c r="A2163" s="44"/>
    </row>
    <row r="2164" spans="1:1" x14ac:dyDescent="0.25">
      <c r="A2164" s="44"/>
    </row>
    <row r="2165" spans="1:1" x14ac:dyDescent="0.25">
      <c r="A2165" s="44"/>
    </row>
    <row r="2166" spans="1:1" x14ac:dyDescent="0.25">
      <c r="A2166" s="44"/>
    </row>
    <row r="2167" spans="1:1" x14ac:dyDescent="0.25">
      <c r="A2167" s="44"/>
    </row>
    <row r="2168" spans="1:1" x14ac:dyDescent="0.25">
      <c r="A2168" s="44"/>
    </row>
    <row r="2169" spans="1:1" x14ac:dyDescent="0.25">
      <c r="A2169" s="44"/>
    </row>
    <row r="2170" spans="1:1" x14ac:dyDescent="0.25">
      <c r="A2170" s="44"/>
    </row>
    <row r="2171" spans="1:1" x14ac:dyDescent="0.25">
      <c r="A2171" s="44"/>
    </row>
    <row r="2172" spans="1:1" x14ac:dyDescent="0.25">
      <c r="A2172" s="44"/>
    </row>
    <row r="2173" spans="1:1" x14ac:dyDescent="0.25">
      <c r="A2173" s="44"/>
    </row>
    <row r="2174" spans="1:1" x14ac:dyDescent="0.25">
      <c r="A2174" s="44"/>
    </row>
    <row r="2175" spans="1:1" x14ac:dyDescent="0.25">
      <c r="A2175" s="44"/>
    </row>
    <row r="2176" spans="1:1" x14ac:dyDescent="0.25">
      <c r="A2176" s="44"/>
    </row>
    <row r="2177" spans="1:1" x14ac:dyDescent="0.25">
      <c r="A2177" s="44"/>
    </row>
    <row r="2178" spans="1:1" x14ac:dyDescent="0.25">
      <c r="A2178" s="44"/>
    </row>
    <row r="2179" spans="1:1" x14ac:dyDescent="0.25">
      <c r="A2179" s="44"/>
    </row>
    <row r="2180" spans="1:1" x14ac:dyDescent="0.25">
      <c r="A2180" s="44"/>
    </row>
    <row r="2181" spans="1:1" x14ac:dyDescent="0.25">
      <c r="A2181" s="44"/>
    </row>
    <row r="2182" spans="1:1" x14ac:dyDescent="0.25">
      <c r="A2182" s="44"/>
    </row>
    <row r="2183" spans="1:1" x14ac:dyDescent="0.25">
      <c r="A2183" s="44"/>
    </row>
    <row r="2184" spans="1:1" x14ac:dyDescent="0.25">
      <c r="A2184" s="44"/>
    </row>
    <row r="2185" spans="1:1" x14ac:dyDescent="0.25">
      <c r="A2185" s="44"/>
    </row>
    <row r="2186" spans="1:1" x14ac:dyDescent="0.25">
      <c r="A2186" s="44"/>
    </row>
    <row r="2187" spans="1:1" x14ac:dyDescent="0.25">
      <c r="A2187" s="44"/>
    </row>
    <row r="2188" spans="1:1" x14ac:dyDescent="0.25">
      <c r="A2188" s="44"/>
    </row>
    <row r="2189" spans="1:1" x14ac:dyDescent="0.25">
      <c r="A2189" s="44"/>
    </row>
    <row r="2190" spans="1:1" x14ac:dyDescent="0.25">
      <c r="A2190" s="44"/>
    </row>
    <row r="2191" spans="1:1" x14ac:dyDescent="0.25">
      <c r="A2191" s="44"/>
    </row>
    <row r="2192" spans="1:1" x14ac:dyDescent="0.25">
      <c r="A2192" s="44"/>
    </row>
    <row r="2193" spans="1:1" x14ac:dyDescent="0.25">
      <c r="A2193" s="44"/>
    </row>
    <row r="2194" spans="1:1" x14ac:dyDescent="0.25">
      <c r="A2194" s="44"/>
    </row>
    <row r="2195" spans="1:1" x14ac:dyDescent="0.25">
      <c r="A2195" s="44"/>
    </row>
    <row r="2196" spans="1:1" x14ac:dyDescent="0.25">
      <c r="A2196" s="44"/>
    </row>
    <row r="2197" spans="1:1" x14ac:dyDescent="0.25">
      <c r="A2197" s="44"/>
    </row>
    <row r="2198" spans="1:1" x14ac:dyDescent="0.25">
      <c r="A2198" s="44"/>
    </row>
    <row r="2199" spans="1:1" x14ac:dyDescent="0.25">
      <c r="A2199" s="44"/>
    </row>
    <row r="2200" spans="1:1" x14ac:dyDescent="0.25">
      <c r="A2200" s="44"/>
    </row>
    <row r="2201" spans="1:1" x14ac:dyDescent="0.25">
      <c r="A2201" s="44"/>
    </row>
    <row r="2202" spans="1:1" x14ac:dyDescent="0.25">
      <c r="A2202" s="44"/>
    </row>
    <row r="2203" spans="1:1" x14ac:dyDescent="0.25">
      <c r="A2203" s="44"/>
    </row>
    <row r="2204" spans="1:1" x14ac:dyDescent="0.25">
      <c r="A2204" s="44"/>
    </row>
    <row r="2205" spans="1:1" x14ac:dyDescent="0.25">
      <c r="A2205" s="44"/>
    </row>
    <row r="2206" spans="1:1" x14ac:dyDescent="0.25">
      <c r="A2206" s="44"/>
    </row>
    <row r="2207" spans="1:1" x14ac:dyDescent="0.25">
      <c r="A2207" s="44"/>
    </row>
    <row r="2208" spans="1:1" x14ac:dyDescent="0.25">
      <c r="A2208" s="44"/>
    </row>
    <row r="2209" spans="1:1" x14ac:dyDescent="0.25">
      <c r="A2209" s="44"/>
    </row>
    <row r="2210" spans="1:1" x14ac:dyDescent="0.25">
      <c r="A2210" s="44"/>
    </row>
    <row r="2211" spans="1:1" x14ac:dyDescent="0.25">
      <c r="A2211" s="44"/>
    </row>
    <row r="2212" spans="1:1" x14ac:dyDescent="0.25">
      <c r="A2212" s="44"/>
    </row>
    <row r="2213" spans="1:1" x14ac:dyDescent="0.25">
      <c r="A2213" s="44"/>
    </row>
    <row r="2214" spans="1:1" x14ac:dyDescent="0.25">
      <c r="A2214" s="44"/>
    </row>
    <row r="2215" spans="1:1" x14ac:dyDescent="0.25">
      <c r="A2215" s="44"/>
    </row>
    <row r="2216" spans="1:1" x14ac:dyDescent="0.25">
      <c r="A2216" s="44"/>
    </row>
    <row r="2217" spans="1:1" x14ac:dyDescent="0.25">
      <c r="A2217" s="44"/>
    </row>
    <row r="2218" spans="1:1" x14ac:dyDescent="0.25">
      <c r="A2218" s="44"/>
    </row>
    <row r="2219" spans="1:1" x14ac:dyDescent="0.25">
      <c r="A2219" s="44"/>
    </row>
    <row r="2220" spans="1:1" x14ac:dyDescent="0.25">
      <c r="A2220" s="44"/>
    </row>
    <row r="2221" spans="1:1" x14ac:dyDescent="0.25">
      <c r="A2221" s="44"/>
    </row>
    <row r="2222" spans="1:1" x14ac:dyDescent="0.25">
      <c r="A2222" s="44"/>
    </row>
    <row r="2223" spans="1:1" x14ac:dyDescent="0.25">
      <c r="A2223" s="44"/>
    </row>
    <row r="2224" spans="1:1" x14ac:dyDescent="0.25">
      <c r="A2224" s="44"/>
    </row>
    <row r="2225" spans="1:1" x14ac:dyDescent="0.25">
      <c r="A2225" s="44"/>
    </row>
    <row r="2226" spans="1:1" x14ac:dyDescent="0.25">
      <c r="A2226" s="44"/>
    </row>
    <row r="2227" spans="1:1" x14ac:dyDescent="0.25">
      <c r="A2227" s="44"/>
    </row>
    <row r="2228" spans="1:1" x14ac:dyDescent="0.25">
      <c r="A2228" s="44"/>
    </row>
    <row r="2229" spans="1:1" x14ac:dyDescent="0.25">
      <c r="A2229" s="44"/>
    </row>
    <row r="2230" spans="1:1" x14ac:dyDescent="0.25">
      <c r="A2230" s="44"/>
    </row>
    <row r="2231" spans="1:1" x14ac:dyDescent="0.25">
      <c r="A2231" s="44"/>
    </row>
    <row r="2232" spans="1:1" x14ac:dyDescent="0.25">
      <c r="A2232" s="44"/>
    </row>
    <row r="2233" spans="1:1" x14ac:dyDescent="0.25">
      <c r="A2233" s="44"/>
    </row>
    <row r="2234" spans="1:1" x14ac:dyDescent="0.25">
      <c r="A2234" s="44"/>
    </row>
    <row r="2235" spans="1:1" x14ac:dyDescent="0.25">
      <c r="A2235" s="44"/>
    </row>
    <row r="2236" spans="1:1" x14ac:dyDescent="0.25">
      <c r="A2236" s="44"/>
    </row>
    <row r="2237" spans="1:1" x14ac:dyDescent="0.25">
      <c r="A2237" s="44"/>
    </row>
    <row r="2238" spans="1:1" x14ac:dyDescent="0.25">
      <c r="A2238" s="44"/>
    </row>
    <row r="2239" spans="1:1" x14ac:dyDescent="0.25">
      <c r="A2239" s="44"/>
    </row>
    <row r="2240" spans="1:1" x14ac:dyDescent="0.25">
      <c r="A2240" s="44"/>
    </row>
    <row r="2241" spans="1:1" x14ac:dyDescent="0.25">
      <c r="A2241" s="44"/>
    </row>
    <row r="2242" spans="1:1" x14ac:dyDescent="0.25">
      <c r="A2242" s="44"/>
    </row>
    <row r="2243" spans="1:1" x14ac:dyDescent="0.25">
      <c r="A2243" s="44"/>
    </row>
    <row r="2244" spans="1:1" x14ac:dyDescent="0.25">
      <c r="A2244" s="44"/>
    </row>
    <row r="2245" spans="1:1" x14ac:dyDescent="0.25">
      <c r="A2245" s="44"/>
    </row>
    <row r="2246" spans="1:1" x14ac:dyDescent="0.25">
      <c r="A2246" s="44"/>
    </row>
    <row r="2247" spans="1:1" x14ac:dyDescent="0.25">
      <c r="A2247" s="44"/>
    </row>
    <row r="2248" spans="1:1" x14ac:dyDescent="0.25">
      <c r="A2248" s="44"/>
    </row>
    <row r="2249" spans="1:1" x14ac:dyDescent="0.25">
      <c r="A2249" s="44"/>
    </row>
    <row r="2250" spans="1:1" x14ac:dyDescent="0.25">
      <c r="A2250" s="44"/>
    </row>
    <row r="2251" spans="1:1" x14ac:dyDescent="0.25">
      <c r="A2251" s="44"/>
    </row>
    <row r="2252" spans="1:1" x14ac:dyDescent="0.25">
      <c r="A2252" s="44"/>
    </row>
    <row r="2253" spans="1:1" x14ac:dyDescent="0.25">
      <c r="A2253" s="44"/>
    </row>
    <row r="2254" spans="1:1" x14ac:dyDescent="0.25">
      <c r="A2254" s="44"/>
    </row>
    <row r="2255" spans="1:1" x14ac:dyDescent="0.25">
      <c r="A2255" s="44"/>
    </row>
    <row r="2256" spans="1:1" x14ac:dyDescent="0.25">
      <c r="A2256" s="44"/>
    </row>
    <row r="2257" spans="1:1" x14ac:dyDescent="0.25">
      <c r="A2257" s="44"/>
    </row>
    <row r="2258" spans="1:1" x14ac:dyDescent="0.25">
      <c r="A2258" s="44"/>
    </row>
    <row r="2259" spans="1:1" x14ac:dyDescent="0.25">
      <c r="A2259" s="44"/>
    </row>
    <row r="2260" spans="1:1" x14ac:dyDescent="0.25">
      <c r="A2260" s="44"/>
    </row>
    <row r="2261" spans="1:1" x14ac:dyDescent="0.25">
      <c r="A2261" s="44"/>
    </row>
    <row r="2262" spans="1:1" x14ac:dyDescent="0.25">
      <c r="A2262" s="44"/>
    </row>
    <row r="2263" spans="1:1" x14ac:dyDescent="0.25">
      <c r="A2263" s="44"/>
    </row>
    <row r="2264" spans="1:1" x14ac:dyDescent="0.25">
      <c r="A2264" s="44"/>
    </row>
    <row r="2265" spans="1:1" x14ac:dyDescent="0.25">
      <c r="A2265" s="44"/>
    </row>
    <row r="2266" spans="1:1" x14ac:dyDescent="0.25">
      <c r="A2266" s="44"/>
    </row>
    <row r="2267" spans="1:1" x14ac:dyDescent="0.25">
      <c r="A2267" s="44"/>
    </row>
    <row r="2268" spans="1:1" x14ac:dyDescent="0.25">
      <c r="A2268" s="44"/>
    </row>
    <row r="2269" spans="1:1" x14ac:dyDescent="0.25">
      <c r="A2269" s="44"/>
    </row>
    <row r="2270" spans="1:1" x14ac:dyDescent="0.25">
      <c r="A2270" s="44"/>
    </row>
    <row r="2271" spans="1:1" x14ac:dyDescent="0.25">
      <c r="A2271" s="44"/>
    </row>
    <row r="2272" spans="1:1" x14ac:dyDescent="0.25">
      <c r="A2272" s="44"/>
    </row>
    <row r="2273" spans="1:1" x14ac:dyDescent="0.25">
      <c r="A2273" s="44"/>
    </row>
    <row r="2274" spans="1:1" x14ac:dyDescent="0.25">
      <c r="A2274" s="44"/>
    </row>
    <row r="2275" spans="1:1" x14ac:dyDescent="0.25">
      <c r="A2275" s="44"/>
    </row>
    <row r="2276" spans="1:1" x14ac:dyDescent="0.25">
      <c r="A2276" s="44"/>
    </row>
    <row r="2277" spans="1:1" x14ac:dyDescent="0.25">
      <c r="A2277" s="44"/>
    </row>
    <row r="2278" spans="1:1" x14ac:dyDescent="0.25">
      <c r="A2278" s="44"/>
    </row>
    <row r="2279" spans="1:1" x14ac:dyDescent="0.25">
      <c r="A2279" s="44"/>
    </row>
    <row r="2280" spans="1:1" x14ac:dyDescent="0.25">
      <c r="A2280" s="44"/>
    </row>
    <row r="2281" spans="1:1" x14ac:dyDescent="0.25">
      <c r="A2281" s="44"/>
    </row>
    <row r="2282" spans="1:1" x14ac:dyDescent="0.25">
      <c r="A2282" s="44"/>
    </row>
    <row r="2283" spans="1:1" x14ac:dyDescent="0.25">
      <c r="A2283" s="44"/>
    </row>
    <row r="2284" spans="1:1" x14ac:dyDescent="0.25">
      <c r="A2284" s="44"/>
    </row>
    <row r="2285" spans="1:1" x14ac:dyDescent="0.25">
      <c r="A2285" s="44"/>
    </row>
    <row r="2286" spans="1:1" x14ac:dyDescent="0.25">
      <c r="A2286" s="44"/>
    </row>
    <row r="2287" spans="1:1" x14ac:dyDescent="0.25">
      <c r="A2287" s="44"/>
    </row>
    <row r="2288" spans="1:1" x14ac:dyDescent="0.25">
      <c r="A2288" s="44"/>
    </row>
    <row r="2289" spans="1:1" x14ac:dyDescent="0.25">
      <c r="A2289" s="44"/>
    </row>
    <row r="2290" spans="1:1" x14ac:dyDescent="0.25">
      <c r="A2290" s="44"/>
    </row>
    <row r="2291" spans="1:1" x14ac:dyDescent="0.25">
      <c r="A2291" s="44"/>
    </row>
    <row r="2292" spans="1:1" x14ac:dyDescent="0.25">
      <c r="A2292" s="44"/>
    </row>
    <row r="2293" spans="1:1" x14ac:dyDescent="0.25">
      <c r="A2293" s="44"/>
    </row>
    <row r="2294" spans="1:1" x14ac:dyDescent="0.25">
      <c r="A2294" s="44"/>
    </row>
    <row r="2295" spans="1:1" x14ac:dyDescent="0.25">
      <c r="A2295" s="44"/>
    </row>
    <row r="2296" spans="1:1" x14ac:dyDescent="0.25">
      <c r="A2296" s="44"/>
    </row>
    <row r="2297" spans="1:1" x14ac:dyDescent="0.25">
      <c r="A2297" s="44"/>
    </row>
    <row r="2298" spans="1:1" x14ac:dyDescent="0.25">
      <c r="A2298" s="44"/>
    </row>
    <row r="2299" spans="1:1" x14ac:dyDescent="0.25">
      <c r="A2299" s="44"/>
    </row>
    <row r="2300" spans="1:1" x14ac:dyDescent="0.25">
      <c r="A2300" s="44"/>
    </row>
    <row r="2301" spans="1:1" x14ac:dyDescent="0.25">
      <c r="A2301" s="44"/>
    </row>
    <row r="2302" spans="1:1" x14ac:dyDescent="0.25">
      <c r="A2302" s="44"/>
    </row>
    <row r="2303" spans="1:1" x14ac:dyDescent="0.25">
      <c r="A2303" s="44"/>
    </row>
    <row r="2304" spans="1:1" x14ac:dyDescent="0.25">
      <c r="A2304" s="44"/>
    </row>
    <row r="2305" spans="1:1" x14ac:dyDescent="0.25">
      <c r="A2305" s="44"/>
    </row>
    <row r="2306" spans="1:1" x14ac:dyDescent="0.25">
      <c r="A2306" s="44"/>
    </row>
    <row r="2307" spans="1:1" x14ac:dyDescent="0.25">
      <c r="A2307" s="44"/>
    </row>
    <row r="2308" spans="1:1" x14ac:dyDescent="0.25">
      <c r="A2308" s="44"/>
    </row>
    <row r="2309" spans="1:1" x14ac:dyDescent="0.25">
      <c r="A2309" s="44"/>
    </row>
    <row r="2310" spans="1:1" x14ac:dyDescent="0.25">
      <c r="A2310" s="44"/>
    </row>
    <row r="2311" spans="1:1" x14ac:dyDescent="0.25">
      <c r="A2311" s="44"/>
    </row>
    <row r="2312" spans="1:1" x14ac:dyDescent="0.25">
      <c r="A2312" s="44"/>
    </row>
    <row r="2313" spans="1:1" x14ac:dyDescent="0.25">
      <c r="A2313" s="44"/>
    </row>
    <row r="2314" spans="1:1" x14ac:dyDescent="0.25">
      <c r="A2314" s="44"/>
    </row>
    <row r="2315" spans="1:1" x14ac:dyDescent="0.25">
      <c r="A2315" s="44"/>
    </row>
    <row r="2316" spans="1:1" x14ac:dyDescent="0.25">
      <c r="A2316" s="44"/>
    </row>
    <row r="2317" spans="1:1" x14ac:dyDescent="0.25">
      <c r="A2317" s="44"/>
    </row>
    <row r="2318" spans="1:1" x14ac:dyDescent="0.25">
      <c r="A2318" s="44"/>
    </row>
    <row r="2319" spans="1:1" x14ac:dyDescent="0.25">
      <c r="A2319" s="44"/>
    </row>
    <row r="2320" spans="1:1" x14ac:dyDescent="0.25">
      <c r="A2320" s="44"/>
    </row>
    <row r="2321" spans="1:1" x14ac:dyDescent="0.25">
      <c r="A2321" s="44"/>
    </row>
    <row r="2322" spans="1:1" x14ac:dyDescent="0.25">
      <c r="A2322" s="44"/>
    </row>
    <row r="2323" spans="1:1" x14ac:dyDescent="0.25">
      <c r="A2323" s="44"/>
    </row>
    <row r="2324" spans="1:1" x14ac:dyDescent="0.25">
      <c r="A2324" s="44"/>
    </row>
    <row r="2325" spans="1:1" x14ac:dyDescent="0.25">
      <c r="A2325" s="44"/>
    </row>
    <row r="2326" spans="1:1" x14ac:dyDescent="0.25">
      <c r="A2326" s="44"/>
    </row>
    <row r="2327" spans="1:1" x14ac:dyDescent="0.25">
      <c r="A2327" s="44"/>
    </row>
    <row r="2328" spans="1:1" x14ac:dyDescent="0.25">
      <c r="A2328" s="44"/>
    </row>
    <row r="2329" spans="1:1" x14ac:dyDescent="0.25">
      <c r="A2329" s="44"/>
    </row>
    <row r="2330" spans="1:1" x14ac:dyDescent="0.25">
      <c r="A2330" s="44"/>
    </row>
    <row r="2331" spans="1:1" x14ac:dyDescent="0.25">
      <c r="A2331" s="44"/>
    </row>
    <row r="2332" spans="1:1" x14ac:dyDescent="0.25">
      <c r="A2332" s="44"/>
    </row>
    <row r="2333" spans="1:1" x14ac:dyDescent="0.25">
      <c r="A2333" s="44"/>
    </row>
    <row r="2334" spans="1:1" x14ac:dyDescent="0.25">
      <c r="A2334" s="44"/>
    </row>
    <row r="2335" spans="1:1" x14ac:dyDescent="0.25">
      <c r="A2335" s="44"/>
    </row>
    <row r="2336" spans="1:1" x14ac:dyDescent="0.25">
      <c r="A2336" s="44"/>
    </row>
    <row r="2337" spans="1:1" x14ac:dyDescent="0.25">
      <c r="A2337" s="44"/>
    </row>
    <row r="2338" spans="1:1" x14ac:dyDescent="0.25">
      <c r="A2338" s="44"/>
    </row>
    <row r="2339" spans="1:1" x14ac:dyDescent="0.25">
      <c r="A2339" s="44"/>
    </row>
    <row r="2340" spans="1:1" x14ac:dyDescent="0.25">
      <c r="A2340" s="44"/>
    </row>
    <row r="2341" spans="1:1" x14ac:dyDescent="0.25">
      <c r="A2341" s="44"/>
    </row>
    <row r="2342" spans="1:1" x14ac:dyDescent="0.25">
      <c r="A2342" s="44"/>
    </row>
    <row r="2343" spans="1:1" x14ac:dyDescent="0.25">
      <c r="A2343" s="44"/>
    </row>
    <row r="2344" spans="1:1" x14ac:dyDescent="0.25">
      <c r="A2344" s="44"/>
    </row>
    <row r="2345" spans="1:1" x14ac:dyDescent="0.25">
      <c r="A2345" s="44"/>
    </row>
    <row r="2346" spans="1:1" x14ac:dyDescent="0.25">
      <c r="A2346" s="44"/>
    </row>
    <row r="2347" spans="1:1" x14ac:dyDescent="0.25">
      <c r="A2347" s="44"/>
    </row>
    <row r="2348" spans="1:1" x14ac:dyDescent="0.25">
      <c r="A2348" s="44"/>
    </row>
    <row r="2349" spans="1:1" x14ac:dyDescent="0.25">
      <c r="A2349" s="44"/>
    </row>
    <row r="2350" spans="1:1" x14ac:dyDescent="0.25">
      <c r="A2350" s="44"/>
    </row>
    <row r="2351" spans="1:1" x14ac:dyDescent="0.25">
      <c r="A2351" s="44"/>
    </row>
    <row r="2352" spans="1:1" x14ac:dyDescent="0.25">
      <c r="A2352" s="44"/>
    </row>
    <row r="2353" spans="1:1" x14ac:dyDescent="0.25">
      <c r="A2353" s="44"/>
    </row>
    <row r="2354" spans="1:1" x14ac:dyDescent="0.25">
      <c r="A2354" s="44"/>
    </row>
    <row r="2355" spans="1:1" x14ac:dyDescent="0.25">
      <c r="A2355" s="44"/>
    </row>
    <row r="2356" spans="1:1" x14ac:dyDescent="0.25">
      <c r="A2356" s="44"/>
    </row>
    <row r="2357" spans="1:1" x14ac:dyDescent="0.25">
      <c r="A2357" s="44"/>
    </row>
    <row r="2358" spans="1:1" x14ac:dyDescent="0.25">
      <c r="A2358" s="44"/>
    </row>
    <row r="2359" spans="1:1" x14ac:dyDescent="0.25">
      <c r="A2359" s="44"/>
    </row>
    <row r="2360" spans="1:1" x14ac:dyDescent="0.25">
      <c r="A2360" s="44"/>
    </row>
    <row r="2361" spans="1:1" x14ac:dyDescent="0.25">
      <c r="A2361" s="44"/>
    </row>
    <row r="2362" spans="1:1" x14ac:dyDescent="0.25">
      <c r="A2362" s="44"/>
    </row>
    <row r="2363" spans="1:1" x14ac:dyDescent="0.25">
      <c r="A2363" s="44"/>
    </row>
    <row r="2364" spans="1:1" x14ac:dyDescent="0.25">
      <c r="A2364" s="44"/>
    </row>
    <row r="2365" spans="1:1" x14ac:dyDescent="0.25">
      <c r="A2365" s="44"/>
    </row>
    <row r="2366" spans="1:1" x14ac:dyDescent="0.25">
      <c r="A2366" s="44"/>
    </row>
    <row r="2367" spans="1:1" x14ac:dyDescent="0.25">
      <c r="A2367" s="44"/>
    </row>
    <row r="2368" spans="1:1" x14ac:dyDescent="0.25">
      <c r="A2368" s="44"/>
    </row>
    <row r="2369" spans="1:1" x14ac:dyDescent="0.25">
      <c r="A2369" s="44"/>
    </row>
    <row r="2370" spans="1:1" x14ac:dyDescent="0.25">
      <c r="A2370" s="44"/>
    </row>
    <row r="2371" spans="1:1" x14ac:dyDescent="0.25">
      <c r="A2371" s="44"/>
    </row>
    <row r="2372" spans="1:1" x14ac:dyDescent="0.25">
      <c r="A2372" s="44"/>
    </row>
    <row r="2373" spans="1:1" x14ac:dyDescent="0.25">
      <c r="A2373" s="44"/>
    </row>
    <row r="2374" spans="1:1" x14ac:dyDescent="0.25">
      <c r="A2374" s="44"/>
    </row>
    <row r="2375" spans="1:1" x14ac:dyDescent="0.25">
      <c r="A2375" s="44"/>
    </row>
    <row r="2376" spans="1:1" x14ac:dyDescent="0.25">
      <c r="A2376" s="44"/>
    </row>
    <row r="2377" spans="1:1" x14ac:dyDescent="0.25">
      <c r="A2377" s="44"/>
    </row>
    <row r="2378" spans="1:1" x14ac:dyDescent="0.25">
      <c r="A2378" s="44"/>
    </row>
    <row r="2379" spans="1:1" x14ac:dyDescent="0.25">
      <c r="A2379" s="44"/>
    </row>
    <row r="2380" spans="1:1" x14ac:dyDescent="0.25">
      <c r="A2380" s="44"/>
    </row>
    <row r="2381" spans="1:1" x14ac:dyDescent="0.25">
      <c r="A2381" s="44"/>
    </row>
    <row r="2382" spans="1:1" x14ac:dyDescent="0.25">
      <c r="A2382" s="44"/>
    </row>
    <row r="2383" spans="1:1" x14ac:dyDescent="0.25">
      <c r="A2383" s="44"/>
    </row>
    <row r="2384" spans="1:1" x14ac:dyDescent="0.25">
      <c r="A2384" s="44"/>
    </row>
    <row r="2385" spans="1:1" x14ac:dyDescent="0.25">
      <c r="A2385" s="44"/>
    </row>
    <row r="2386" spans="1:1" x14ac:dyDescent="0.25">
      <c r="A2386" s="44"/>
    </row>
    <row r="2387" spans="1:1" x14ac:dyDescent="0.25">
      <c r="A2387" s="44"/>
    </row>
    <row r="2388" spans="1:1" x14ac:dyDescent="0.25">
      <c r="A2388" s="44"/>
    </row>
    <row r="2389" spans="1:1" x14ac:dyDescent="0.25">
      <c r="A2389" s="44"/>
    </row>
    <row r="2390" spans="1:1" x14ac:dyDescent="0.25">
      <c r="A2390" s="44"/>
    </row>
    <row r="2391" spans="1:1" x14ac:dyDescent="0.25">
      <c r="A2391" s="44"/>
    </row>
    <row r="2392" spans="1:1" x14ac:dyDescent="0.25">
      <c r="A2392" s="44"/>
    </row>
    <row r="2393" spans="1:1" x14ac:dyDescent="0.25">
      <c r="A2393" s="44"/>
    </row>
    <row r="2394" spans="1:1" x14ac:dyDescent="0.25">
      <c r="A2394" s="44"/>
    </row>
    <row r="2395" spans="1:1" x14ac:dyDescent="0.25">
      <c r="A2395" s="44"/>
    </row>
    <row r="2396" spans="1:1" x14ac:dyDescent="0.25">
      <c r="A2396" s="44"/>
    </row>
    <row r="2397" spans="1:1" x14ac:dyDescent="0.25">
      <c r="A2397" s="44"/>
    </row>
    <row r="2398" spans="1:1" x14ac:dyDescent="0.25">
      <c r="A2398" s="44"/>
    </row>
    <row r="2399" spans="1:1" x14ac:dyDescent="0.25">
      <c r="A2399" s="44"/>
    </row>
    <row r="2400" spans="1:1" x14ac:dyDescent="0.25">
      <c r="A2400" s="44"/>
    </row>
    <row r="2401" spans="1:1" x14ac:dyDescent="0.25">
      <c r="A2401" s="44"/>
    </row>
    <row r="2402" spans="1:1" x14ac:dyDescent="0.25">
      <c r="A2402" s="44"/>
    </row>
    <row r="2403" spans="1:1" x14ac:dyDescent="0.25">
      <c r="A2403" s="44"/>
    </row>
    <row r="2404" spans="1:1" x14ac:dyDescent="0.25">
      <c r="A2404" s="44"/>
    </row>
    <row r="2405" spans="1:1" x14ac:dyDescent="0.25">
      <c r="A2405" s="44"/>
    </row>
    <row r="2406" spans="1:1" x14ac:dyDescent="0.25">
      <c r="A2406" s="44"/>
    </row>
    <row r="2407" spans="1:1" x14ac:dyDescent="0.25">
      <c r="A2407" s="44"/>
    </row>
    <row r="2408" spans="1:1" x14ac:dyDescent="0.25">
      <c r="A2408" s="44"/>
    </row>
    <row r="2409" spans="1:1" x14ac:dyDescent="0.25">
      <c r="A2409" s="44"/>
    </row>
    <row r="2410" spans="1:1" x14ac:dyDescent="0.25">
      <c r="A2410" s="44"/>
    </row>
    <row r="2411" spans="1:1" x14ac:dyDescent="0.25">
      <c r="A2411" s="44"/>
    </row>
    <row r="2412" spans="1:1" x14ac:dyDescent="0.25">
      <c r="A2412" s="44"/>
    </row>
    <row r="2413" spans="1:1" x14ac:dyDescent="0.25">
      <c r="A2413" s="44"/>
    </row>
    <row r="2414" spans="1:1" x14ac:dyDescent="0.25">
      <c r="A2414" s="44"/>
    </row>
    <row r="2415" spans="1:1" x14ac:dyDescent="0.25">
      <c r="A2415" s="44"/>
    </row>
    <row r="2416" spans="1:1" x14ac:dyDescent="0.25">
      <c r="A2416" s="44"/>
    </row>
    <row r="2417" spans="1:1" x14ac:dyDescent="0.25">
      <c r="A2417" s="44"/>
    </row>
    <row r="2418" spans="1:1" x14ac:dyDescent="0.25">
      <c r="A2418" s="44"/>
    </row>
    <row r="2419" spans="1:1" x14ac:dyDescent="0.25">
      <c r="A2419" s="44"/>
    </row>
    <row r="2420" spans="1:1" x14ac:dyDescent="0.25">
      <c r="A2420" s="44"/>
    </row>
    <row r="2421" spans="1:1" x14ac:dyDescent="0.25">
      <c r="A2421" s="44"/>
    </row>
    <row r="2422" spans="1:1" x14ac:dyDescent="0.25">
      <c r="A2422" s="44"/>
    </row>
    <row r="2423" spans="1:1" x14ac:dyDescent="0.25">
      <c r="A2423" s="44"/>
    </row>
    <row r="2424" spans="1:1" x14ac:dyDescent="0.25">
      <c r="A2424" s="44"/>
    </row>
    <row r="2425" spans="1:1" x14ac:dyDescent="0.25">
      <c r="A2425" s="44"/>
    </row>
    <row r="2426" spans="1:1" x14ac:dyDescent="0.25">
      <c r="A2426" s="44"/>
    </row>
    <row r="2427" spans="1:1" x14ac:dyDescent="0.25">
      <c r="A2427" s="44"/>
    </row>
    <row r="2428" spans="1:1" x14ac:dyDescent="0.25">
      <c r="A2428" s="44"/>
    </row>
    <row r="2429" spans="1:1" x14ac:dyDescent="0.25">
      <c r="A2429" s="44"/>
    </row>
    <row r="2430" spans="1:1" x14ac:dyDescent="0.25">
      <c r="A2430" s="44"/>
    </row>
    <row r="2431" spans="1:1" x14ac:dyDescent="0.25">
      <c r="A2431" s="44"/>
    </row>
    <row r="2432" spans="1:1" x14ac:dyDescent="0.25">
      <c r="A2432" s="44"/>
    </row>
    <row r="2433" spans="1:1" x14ac:dyDescent="0.25">
      <c r="A2433" s="44"/>
    </row>
    <row r="2434" spans="1:1" x14ac:dyDescent="0.25">
      <c r="A2434" s="44"/>
    </row>
    <row r="2435" spans="1:1" x14ac:dyDescent="0.25">
      <c r="A2435" s="44"/>
    </row>
    <row r="2436" spans="1:1" x14ac:dyDescent="0.25">
      <c r="A2436" s="44"/>
    </row>
    <row r="2437" spans="1:1" x14ac:dyDescent="0.25">
      <c r="A2437" s="44"/>
    </row>
    <row r="2438" spans="1:1" x14ac:dyDescent="0.25">
      <c r="A2438" s="44"/>
    </row>
    <row r="2439" spans="1:1" x14ac:dyDescent="0.25">
      <c r="A2439" s="44"/>
    </row>
    <row r="2440" spans="1:1" x14ac:dyDescent="0.25">
      <c r="A2440" s="44"/>
    </row>
    <row r="2441" spans="1:1" x14ac:dyDescent="0.25">
      <c r="A2441" s="44"/>
    </row>
    <row r="2442" spans="1:1" x14ac:dyDescent="0.25">
      <c r="A2442" s="44"/>
    </row>
    <row r="2443" spans="1:1" x14ac:dyDescent="0.25">
      <c r="A2443" s="44"/>
    </row>
    <row r="2444" spans="1:1" x14ac:dyDescent="0.25">
      <c r="A2444" s="44"/>
    </row>
    <row r="2445" spans="1:1" x14ac:dyDescent="0.25">
      <c r="A2445" s="44"/>
    </row>
    <row r="2446" spans="1:1" x14ac:dyDescent="0.25">
      <c r="A2446" s="44"/>
    </row>
    <row r="2447" spans="1:1" x14ac:dyDescent="0.25">
      <c r="A2447" s="44"/>
    </row>
    <row r="2448" spans="1:1" x14ac:dyDescent="0.25">
      <c r="A2448" s="44"/>
    </row>
    <row r="2449" spans="1:1" x14ac:dyDescent="0.25">
      <c r="A2449" s="44"/>
    </row>
    <row r="2450" spans="1:1" x14ac:dyDescent="0.25">
      <c r="A2450" s="44"/>
    </row>
    <row r="2451" spans="1:1" x14ac:dyDescent="0.25">
      <c r="A2451" s="44"/>
    </row>
    <row r="2452" spans="1:1" x14ac:dyDescent="0.25">
      <c r="A2452" s="44"/>
    </row>
    <row r="2453" spans="1:1" x14ac:dyDescent="0.25">
      <c r="A2453" s="44"/>
    </row>
    <row r="2454" spans="1:1" x14ac:dyDescent="0.25">
      <c r="A2454" s="44"/>
    </row>
    <row r="2455" spans="1:1" x14ac:dyDescent="0.25">
      <c r="A2455" s="44"/>
    </row>
    <row r="2456" spans="1:1" x14ac:dyDescent="0.25">
      <c r="A2456" s="44"/>
    </row>
    <row r="2457" spans="1:1" x14ac:dyDescent="0.25">
      <c r="A2457" s="44"/>
    </row>
    <row r="2458" spans="1:1" x14ac:dyDescent="0.25">
      <c r="A2458" s="44"/>
    </row>
    <row r="2459" spans="1:1" x14ac:dyDescent="0.25">
      <c r="A2459" s="44"/>
    </row>
    <row r="2460" spans="1:1" x14ac:dyDescent="0.25">
      <c r="A2460" s="44"/>
    </row>
    <row r="2461" spans="1:1" x14ac:dyDescent="0.25">
      <c r="A2461" s="44"/>
    </row>
    <row r="2462" spans="1:1" x14ac:dyDescent="0.25">
      <c r="A2462" s="44"/>
    </row>
    <row r="2463" spans="1:1" x14ac:dyDescent="0.25">
      <c r="A2463" s="44"/>
    </row>
    <row r="2464" spans="1:1" x14ac:dyDescent="0.25">
      <c r="A2464" s="44"/>
    </row>
    <row r="2465" spans="1:1" x14ac:dyDescent="0.25">
      <c r="A2465" s="44"/>
    </row>
    <row r="2466" spans="1:1" x14ac:dyDescent="0.25">
      <c r="A2466" s="44"/>
    </row>
    <row r="2467" spans="1:1" x14ac:dyDescent="0.25">
      <c r="A2467" s="44"/>
    </row>
    <row r="2468" spans="1:1" x14ac:dyDescent="0.25">
      <c r="A2468" s="44"/>
    </row>
    <row r="2469" spans="1:1" x14ac:dyDescent="0.25">
      <c r="A2469" s="44"/>
    </row>
    <row r="2470" spans="1:1" x14ac:dyDescent="0.25">
      <c r="A2470" s="44"/>
    </row>
    <row r="2471" spans="1:1" x14ac:dyDescent="0.25">
      <c r="A2471" s="44"/>
    </row>
    <row r="2472" spans="1:1" x14ac:dyDescent="0.25">
      <c r="A2472" s="44"/>
    </row>
    <row r="2473" spans="1:1" x14ac:dyDescent="0.25">
      <c r="A2473" s="44"/>
    </row>
    <row r="2474" spans="1:1" x14ac:dyDescent="0.25">
      <c r="A2474" s="44"/>
    </row>
    <row r="2475" spans="1:1" x14ac:dyDescent="0.25">
      <c r="A2475" s="44"/>
    </row>
    <row r="2476" spans="1:1" x14ac:dyDescent="0.25">
      <c r="A2476" s="44"/>
    </row>
    <row r="2477" spans="1:1" x14ac:dyDescent="0.25">
      <c r="A2477" s="44"/>
    </row>
    <row r="2478" spans="1:1" x14ac:dyDescent="0.25">
      <c r="A2478" s="44"/>
    </row>
    <row r="2479" spans="1:1" x14ac:dyDescent="0.25">
      <c r="A2479" s="44"/>
    </row>
    <row r="2480" spans="1:1" x14ac:dyDescent="0.25">
      <c r="A2480" s="44"/>
    </row>
    <row r="2481" spans="1:1" x14ac:dyDescent="0.25">
      <c r="A2481" s="44"/>
    </row>
    <row r="2482" spans="1:1" x14ac:dyDescent="0.25">
      <c r="A2482" s="44"/>
    </row>
    <row r="2483" spans="1:1" x14ac:dyDescent="0.25">
      <c r="A2483" s="44"/>
    </row>
    <row r="2484" spans="1:1" x14ac:dyDescent="0.25">
      <c r="A2484" s="44"/>
    </row>
    <row r="2485" spans="1:1" x14ac:dyDescent="0.25">
      <c r="A2485" s="44"/>
    </row>
    <row r="2486" spans="1:1" x14ac:dyDescent="0.25">
      <c r="A2486" s="44"/>
    </row>
    <row r="2487" spans="1:1" x14ac:dyDescent="0.25">
      <c r="A2487" s="44"/>
    </row>
    <row r="2488" spans="1:1" x14ac:dyDescent="0.25">
      <c r="A2488" s="44"/>
    </row>
    <row r="2489" spans="1:1" x14ac:dyDescent="0.25">
      <c r="A2489" s="44"/>
    </row>
    <row r="2490" spans="1:1" x14ac:dyDescent="0.25">
      <c r="A2490" s="44"/>
    </row>
    <row r="2491" spans="1:1" x14ac:dyDescent="0.25">
      <c r="A2491" s="44"/>
    </row>
    <row r="2492" spans="1:1" x14ac:dyDescent="0.25">
      <c r="A2492" s="44"/>
    </row>
    <row r="2493" spans="1:1" x14ac:dyDescent="0.25">
      <c r="A2493" s="44"/>
    </row>
    <row r="2494" spans="1:1" x14ac:dyDescent="0.25">
      <c r="A2494" s="44"/>
    </row>
    <row r="2495" spans="1:1" x14ac:dyDescent="0.25">
      <c r="A2495" s="44"/>
    </row>
    <row r="2496" spans="1:1" x14ac:dyDescent="0.25">
      <c r="A2496" s="44"/>
    </row>
    <row r="2497" spans="1:1" x14ac:dyDescent="0.25">
      <c r="A2497" s="44"/>
    </row>
    <row r="2498" spans="1:1" x14ac:dyDescent="0.25">
      <c r="A2498" s="44"/>
    </row>
    <row r="2499" spans="1:1" x14ac:dyDescent="0.25">
      <c r="A2499" s="44"/>
    </row>
    <row r="2500" spans="1:1" x14ac:dyDescent="0.25">
      <c r="A2500" s="44"/>
    </row>
    <row r="2501" spans="1:1" x14ac:dyDescent="0.25">
      <c r="A2501" s="44"/>
    </row>
    <row r="2502" spans="1:1" x14ac:dyDescent="0.25">
      <c r="A2502" s="44"/>
    </row>
    <row r="2503" spans="1:1" x14ac:dyDescent="0.25">
      <c r="A2503" s="44"/>
    </row>
    <row r="2504" spans="1:1" x14ac:dyDescent="0.25">
      <c r="A2504" s="44"/>
    </row>
    <row r="2505" spans="1:1" x14ac:dyDescent="0.25">
      <c r="A2505" s="44"/>
    </row>
    <row r="2506" spans="1:1" x14ac:dyDescent="0.25">
      <c r="A2506" s="44"/>
    </row>
    <row r="2507" spans="1:1" x14ac:dyDescent="0.25">
      <c r="A2507" s="44"/>
    </row>
    <row r="2508" spans="1:1" x14ac:dyDescent="0.25">
      <c r="A2508" s="44"/>
    </row>
    <row r="2509" spans="1:1" x14ac:dyDescent="0.25">
      <c r="A2509" s="44"/>
    </row>
    <row r="2510" spans="1:1" x14ac:dyDescent="0.25">
      <c r="A2510" s="44"/>
    </row>
    <row r="2511" spans="1:1" x14ac:dyDescent="0.25">
      <c r="A2511" s="44"/>
    </row>
    <row r="2512" spans="1:1" x14ac:dyDescent="0.25">
      <c r="A2512" s="44"/>
    </row>
    <row r="2513" spans="1:1" x14ac:dyDescent="0.25">
      <c r="A2513" s="44"/>
    </row>
    <row r="2514" spans="1:1" x14ac:dyDescent="0.25">
      <c r="A2514" s="44"/>
    </row>
    <row r="2515" spans="1:1" x14ac:dyDescent="0.25">
      <c r="A2515" s="44"/>
    </row>
    <row r="2516" spans="1:1" x14ac:dyDescent="0.25">
      <c r="A2516" s="44"/>
    </row>
    <row r="2517" spans="1:1" x14ac:dyDescent="0.25">
      <c r="A2517" s="44"/>
    </row>
    <row r="2518" spans="1:1" x14ac:dyDescent="0.25">
      <c r="A2518" s="44"/>
    </row>
    <row r="2519" spans="1:1" x14ac:dyDescent="0.25">
      <c r="A2519" s="44"/>
    </row>
    <row r="2520" spans="1:1" x14ac:dyDescent="0.25">
      <c r="A2520" s="44"/>
    </row>
    <row r="2521" spans="1:1" x14ac:dyDescent="0.25">
      <c r="A2521" s="44"/>
    </row>
    <row r="2522" spans="1:1" x14ac:dyDescent="0.25">
      <c r="A2522" s="44"/>
    </row>
    <row r="2523" spans="1:1" x14ac:dyDescent="0.25">
      <c r="A2523" s="44"/>
    </row>
    <row r="2524" spans="1:1" x14ac:dyDescent="0.25">
      <c r="A2524" s="44"/>
    </row>
    <row r="2525" spans="1:1" x14ac:dyDescent="0.25">
      <c r="A2525" s="44"/>
    </row>
    <row r="2526" spans="1:1" x14ac:dyDescent="0.25">
      <c r="A2526" s="44"/>
    </row>
    <row r="2527" spans="1:1" x14ac:dyDescent="0.25">
      <c r="A2527" s="44"/>
    </row>
    <row r="2528" spans="1:1" x14ac:dyDescent="0.25">
      <c r="A2528" s="44"/>
    </row>
    <row r="2529" spans="1:1" x14ac:dyDescent="0.25">
      <c r="A2529" s="44"/>
    </row>
    <row r="2530" spans="1:1" x14ac:dyDescent="0.25">
      <c r="A2530" s="44"/>
    </row>
    <row r="2531" spans="1:1" x14ac:dyDescent="0.25">
      <c r="A2531" s="44"/>
    </row>
    <row r="2532" spans="1:1" x14ac:dyDescent="0.25">
      <c r="A2532" s="44"/>
    </row>
    <row r="2533" spans="1:1" x14ac:dyDescent="0.25">
      <c r="A2533" s="44"/>
    </row>
    <row r="2534" spans="1:1" x14ac:dyDescent="0.25">
      <c r="A2534" s="44"/>
    </row>
    <row r="2535" spans="1:1" x14ac:dyDescent="0.25">
      <c r="A2535" s="44"/>
    </row>
    <row r="2536" spans="1:1" x14ac:dyDescent="0.25">
      <c r="A2536" s="44"/>
    </row>
    <row r="2537" spans="1:1" x14ac:dyDescent="0.25">
      <c r="A2537" s="44"/>
    </row>
    <row r="2538" spans="1:1" x14ac:dyDescent="0.25">
      <c r="A2538" s="44"/>
    </row>
    <row r="2539" spans="1:1" x14ac:dyDescent="0.25">
      <c r="A2539" s="44"/>
    </row>
    <row r="2540" spans="1:1" x14ac:dyDescent="0.25">
      <c r="A2540" s="44"/>
    </row>
    <row r="2541" spans="1:1" x14ac:dyDescent="0.25">
      <c r="A2541" s="44"/>
    </row>
    <row r="2542" spans="1:1" x14ac:dyDescent="0.25">
      <c r="A2542" s="44"/>
    </row>
    <row r="2543" spans="1:1" x14ac:dyDescent="0.25">
      <c r="A2543" s="44"/>
    </row>
    <row r="2544" spans="1:1" x14ac:dyDescent="0.25">
      <c r="A2544" s="44"/>
    </row>
    <row r="2545" spans="1:1" x14ac:dyDescent="0.25">
      <c r="A2545" s="44"/>
    </row>
    <row r="2546" spans="1:1" x14ac:dyDescent="0.25">
      <c r="A2546" s="44"/>
    </row>
    <row r="2547" spans="1:1" x14ac:dyDescent="0.25">
      <c r="A2547" s="44"/>
    </row>
    <row r="2548" spans="1:1" x14ac:dyDescent="0.25">
      <c r="A2548" s="44"/>
    </row>
    <row r="2549" spans="1:1" x14ac:dyDescent="0.25">
      <c r="A2549" s="44"/>
    </row>
    <row r="2550" spans="1:1" x14ac:dyDescent="0.25">
      <c r="A2550" s="44"/>
    </row>
    <row r="2551" spans="1:1" x14ac:dyDescent="0.25">
      <c r="A2551" s="44"/>
    </row>
    <row r="2552" spans="1:1" x14ac:dyDescent="0.25">
      <c r="A2552" s="44"/>
    </row>
    <row r="2553" spans="1:1" x14ac:dyDescent="0.25">
      <c r="A2553" s="44"/>
    </row>
    <row r="2554" spans="1:1" x14ac:dyDescent="0.25">
      <c r="A2554" s="44"/>
    </row>
    <row r="2555" spans="1:1" x14ac:dyDescent="0.25">
      <c r="A2555" s="44"/>
    </row>
    <row r="2556" spans="1:1" x14ac:dyDescent="0.25">
      <c r="A2556" s="44"/>
    </row>
    <row r="2557" spans="1:1" x14ac:dyDescent="0.25">
      <c r="A2557" s="44"/>
    </row>
  </sheetData>
  <autoFilter ref="A1:A2558"/>
  <sortState ref="A1:A2557">
    <sortCondition ref="A1:A2557"/>
  </sortState>
  <conditionalFormatting sqref="A2558:A1048576 A2:A623">
    <cfRule type="duplicateValues" dxfId="3" priority="3"/>
  </conditionalFormatting>
  <conditionalFormatting sqref="B2">
    <cfRule type="duplicateValues" dxfId="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Q2443"/>
  <sheetViews>
    <sheetView view="pageBreakPreview" zoomScale="54" zoomScaleNormal="70" zoomScaleSheetLayoutView="54" workbookViewId="0">
      <pane xSplit="9" ySplit="10" topLeftCell="J11" activePane="bottomRight" state="frozen"/>
      <selection activeCell="I1500" sqref="I1500:I1501"/>
      <selection pane="topRight" activeCell="I1500" sqref="I1500:I1501"/>
      <selection pane="bottomLeft" activeCell="I1500" sqref="I1500:I1501"/>
      <selection pane="bottomRight" activeCell="I1500" sqref="I1500:I1501"/>
    </sheetView>
  </sheetViews>
  <sheetFormatPr defaultColWidth="9.140625" defaultRowHeight="15" x14ac:dyDescent="0.25"/>
  <cols>
    <col min="1" max="1" width="9.140625" style="3"/>
    <col min="2" max="2" width="9.140625" style="22"/>
    <col min="3" max="3" width="33.140625" style="3" customWidth="1"/>
    <col min="4" max="4" width="26.5703125" style="3" customWidth="1"/>
    <col min="5" max="5" width="20.28515625" style="3" customWidth="1"/>
    <col min="6" max="6" width="15.85546875" style="3" customWidth="1"/>
    <col min="7" max="7" width="11.140625" style="9" customWidth="1"/>
    <col min="8" max="8" width="22" style="9" customWidth="1"/>
    <col min="9" max="9" width="50.28515625" style="134" customWidth="1"/>
    <col min="10" max="10" width="11.140625" style="322" customWidth="1"/>
    <col min="11" max="11" width="12.85546875" style="322" customWidth="1"/>
    <col min="12" max="14" width="11.140625" style="322" customWidth="1"/>
    <col min="15" max="15" width="13" style="322" customWidth="1"/>
    <col min="16" max="18" width="11.140625" style="322" customWidth="1"/>
    <col min="19" max="19" width="16.5703125" style="322" customWidth="1"/>
    <col min="20" max="20" width="14.42578125" style="322" customWidth="1"/>
    <col min="21" max="21" width="11.140625" style="170" customWidth="1"/>
    <col min="22" max="22" width="20.85546875" style="457" customWidth="1"/>
    <col min="23" max="23" width="12.140625" style="1" customWidth="1"/>
    <col min="24" max="24" width="11.28515625" style="1" customWidth="1"/>
    <col min="25" max="26" width="10.5703125" style="1" customWidth="1"/>
    <col min="27" max="27" width="22.140625" style="1" customWidth="1"/>
    <col min="28" max="28" width="22.7109375" style="1" customWidth="1"/>
    <col min="29" max="29" width="22.5703125" style="1" customWidth="1"/>
    <col min="30" max="30" width="9.140625" style="1"/>
    <col min="31" max="16384" width="9.140625" style="3"/>
  </cols>
  <sheetData>
    <row r="1" spans="1:31" ht="53.25" customHeight="1" x14ac:dyDescent="0.25">
      <c r="R1" s="727" t="s">
        <v>145</v>
      </c>
      <c r="S1" s="727"/>
      <c r="T1" s="727"/>
      <c r="U1" s="166"/>
    </row>
    <row r="3" spans="1:31" ht="15" customHeight="1" x14ac:dyDescent="0.25">
      <c r="S3" s="584" t="s">
        <v>134</v>
      </c>
      <c r="T3" s="584"/>
      <c r="U3" s="129"/>
    </row>
    <row r="4" spans="1:31" ht="37.5" customHeight="1" x14ac:dyDescent="0.25">
      <c r="S4" s="584"/>
      <c r="T4" s="584"/>
      <c r="U4" s="129"/>
    </row>
    <row r="5" spans="1:31" ht="15" customHeight="1" x14ac:dyDescent="0.25">
      <c r="S5" s="584" t="s">
        <v>100</v>
      </c>
      <c r="T5" s="584"/>
      <c r="U5" s="129"/>
    </row>
    <row r="6" spans="1:31" ht="30.75" customHeight="1" x14ac:dyDescent="0.25">
      <c r="A6" s="23"/>
      <c r="B6" s="23"/>
      <c r="C6" s="588" t="s">
        <v>133</v>
      </c>
      <c r="D6" s="588"/>
      <c r="E6" s="588"/>
      <c r="F6" s="588"/>
      <c r="G6" s="588"/>
      <c r="H6" s="588"/>
      <c r="I6" s="588"/>
      <c r="J6" s="588"/>
      <c r="K6" s="588"/>
      <c r="L6" s="588"/>
      <c r="M6" s="588"/>
      <c r="N6" s="588"/>
      <c r="O6" s="588"/>
      <c r="P6" s="588"/>
      <c r="Q6" s="588"/>
      <c r="R6" s="588"/>
      <c r="S6" s="588"/>
      <c r="T6" s="450"/>
      <c r="U6" s="167"/>
    </row>
    <row r="7" spans="1:31" ht="15.75" x14ac:dyDescent="0.25">
      <c r="A7" s="23"/>
      <c r="B7" s="23"/>
      <c r="C7" s="450"/>
      <c r="D7" s="450"/>
      <c r="E7" s="450"/>
      <c r="F7" s="450"/>
      <c r="G7" s="450"/>
      <c r="H7" s="450"/>
      <c r="I7" s="255"/>
      <c r="J7" s="450"/>
      <c r="K7" s="450"/>
      <c r="L7" s="450"/>
      <c r="M7" s="450"/>
      <c r="N7" s="450"/>
      <c r="O7" s="450"/>
      <c r="P7" s="450"/>
      <c r="Q7" s="450"/>
      <c r="R7" s="450"/>
      <c r="S7" s="450"/>
      <c r="T7" s="450"/>
      <c r="U7" s="167"/>
    </row>
    <row r="8" spans="1:31" ht="22.5" customHeight="1" x14ac:dyDescent="0.25">
      <c r="C8" s="586" t="s">
        <v>97</v>
      </c>
      <c r="D8" s="586"/>
      <c r="E8" s="586"/>
      <c r="F8" s="586"/>
      <c r="G8" s="586"/>
      <c r="H8" s="586"/>
      <c r="I8" s="586"/>
      <c r="J8" s="586"/>
      <c r="K8" s="586"/>
      <c r="L8" s="586"/>
      <c r="M8" s="586"/>
      <c r="N8" s="586"/>
      <c r="O8" s="586"/>
      <c r="P8" s="586"/>
      <c r="Q8" s="586"/>
      <c r="R8" s="586"/>
      <c r="S8" s="586"/>
      <c r="T8" s="586"/>
      <c r="U8" s="168"/>
    </row>
    <row r="9" spans="1:31" ht="19.5" customHeight="1" x14ac:dyDescent="0.25">
      <c r="A9" s="652"/>
      <c r="B9" s="652"/>
      <c r="C9" s="652"/>
      <c r="D9" s="652"/>
      <c r="E9" s="652"/>
      <c r="F9" s="652"/>
      <c r="G9" s="652"/>
      <c r="H9" s="652"/>
      <c r="I9" s="728" t="s">
        <v>168</v>
      </c>
      <c r="J9" s="728"/>
      <c r="K9" s="728"/>
      <c r="L9" s="728"/>
      <c r="M9" s="728"/>
      <c r="N9" s="728"/>
      <c r="O9" s="728"/>
      <c r="P9" s="728"/>
      <c r="Q9" s="728"/>
      <c r="R9" s="728"/>
      <c r="S9" s="728"/>
      <c r="T9" s="728"/>
      <c r="U9" s="728"/>
      <c r="V9" s="59"/>
    </row>
    <row r="10" spans="1:31" ht="70.900000000000006" customHeight="1" x14ac:dyDescent="0.25">
      <c r="A10" s="582" t="s">
        <v>1700</v>
      </c>
      <c r="B10" s="570" t="s">
        <v>1701</v>
      </c>
      <c r="C10" s="578" t="s">
        <v>119</v>
      </c>
      <c r="D10" s="570" t="s">
        <v>80</v>
      </c>
      <c r="E10" s="578" t="s">
        <v>116</v>
      </c>
      <c r="F10" s="578" t="s">
        <v>117</v>
      </c>
      <c r="G10" s="578" t="s">
        <v>164</v>
      </c>
      <c r="H10" s="578" t="s">
        <v>165</v>
      </c>
      <c r="I10" s="725" t="s">
        <v>1780</v>
      </c>
      <c r="J10" s="578" t="s">
        <v>128</v>
      </c>
      <c r="K10" s="578"/>
      <c r="L10" s="578"/>
      <c r="M10" s="578"/>
      <c r="N10" s="578" t="s">
        <v>110</v>
      </c>
      <c r="O10" s="578"/>
      <c r="P10" s="578"/>
      <c r="Q10" s="578"/>
      <c r="R10" s="578" t="s">
        <v>111</v>
      </c>
      <c r="S10" s="578"/>
      <c r="T10" s="578"/>
      <c r="U10" s="578"/>
      <c r="V10" s="419" t="s">
        <v>141</v>
      </c>
      <c r="W10" s="614" t="s">
        <v>130</v>
      </c>
      <c r="X10" s="614"/>
      <c r="Y10" s="614"/>
      <c r="Z10" s="614"/>
      <c r="AA10" s="420" t="s">
        <v>1708</v>
      </c>
      <c r="AB10" s="420" t="s">
        <v>138</v>
      </c>
      <c r="AC10" s="420" t="s">
        <v>131</v>
      </c>
    </row>
    <row r="11" spans="1:31" ht="90" x14ac:dyDescent="0.25">
      <c r="A11" s="575"/>
      <c r="B11" s="576"/>
      <c r="C11" s="578"/>
      <c r="D11" s="570"/>
      <c r="E11" s="578"/>
      <c r="F11" s="578"/>
      <c r="G11" s="578"/>
      <c r="H11" s="578"/>
      <c r="I11" s="726"/>
      <c r="J11" s="428">
        <v>2015</v>
      </c>
      <c r="K11" s="428">
        <v>2016</v>
      </c>
      <c r="L11" s="428">
        <v>2017</v>
      </c>
      <c r="M11" s="428" t="s">
        <v>169</v>
      </c>
      <c r="N11" s="428">
        <f>J11</f>
        <v>2015</v>
      </c>
      <c r="O11" s="428">
        <f>K11</f>
        <v>2016</v>
      </c>
      <c r="P11" s="428">
        <f>L11</f>
        <v>2017</v>
      </c>
      <c r="Q11" s="428" t="str">
        <f>M11</f>
        <v>План (в случае отсутствия фактических значений)</v>
      </c>
      <c r="R11" s="428">
        <f>J11</f>
        <v>2015</v>
      </c>
      <c r="S11" s="428">
        <f>K11</f>
        <v>2016</v>
      </c>
      <c r="T11" s="428">
        <f>L11</f>
        <v>2017</v>
      </c>
      <c r="U11" s="428" t="str">
        <f>M11</f>
        <v>План (в случае отсутствия фактических значений)</v>
      </c>
      <c r="V11" s="65" t="s">
        <v>137</v>
      </c>
      <c r="W11" s="432">
        <v>2016</v>
      </c>
      <c r="X11" s="432">
        <v>2017</v>
      </c>
      <c r="Y11" s="432">
        <v>2018</v>
      </c>
      <c r="Z11" s="432">
        <v>2019</v>
      </c>
      <c r="AA11" s="432">
        <v>2018</v>
      </c>
      <c r="AB11" s="432" t="s">
        <v>139</v>
      </c>
      <c r="AC11" s="432" t="s">
        <v>139</v>
      </c>
    </row>
    <row r="12" spans="1:31" x14ac:dyDescent="0.25">
      <c r="A12" s="422">
        <v>1</v>
      </c>
      <c r="B12" s="430"/>
      <c r="C12" s="422">
        <v>2</v>
      </c>
      <c r="D12" s="574">
        <v>3</v>
      </c>
      <c r="E12" s="574"/>
      <c r="F12" s="574"/>
      <c r="G12" s="574"/>
      <c r="H12" s="574"/>
      <c r="I12" s="196">
        <v>4</v>
      </c>
      <c r="J12" s="572">
        <v>5</v>
      </c>
      <c r="K12" s="572"/>
      <c r="L12" s="572"/>
      <c r="M12" s="572"/>
      <c r="N12" s="572">
        <v>6</v>
      </c>
      <c r="O12" s="572"/>
      <c r="P12" s="572"/>
      <c r="Q12" s="572"/>
      <c r="R12" s="572">
        <v>7</v>
      </c>
      <c r="S12" s="572"/>
      <c r="T12" s="572"/>
      <c r="U12" s="572"/>
      <c r="V12" s="457">
        <v>8</v>
      </c>
      <c r="W12" s="724">
        <v>9</v>
      </c>
      <c r="X12" s="724"/>
      <c r="Y12" s="724"/>
      <c r="Z12" s="724"/>
      <c r="AA12" s="457">
        <v>10</v>
      </c>
      <c r="AB12" s="457">
        <v>11</v>
      </c>
      <c r="AC12" s="457">
        <v>12</v>
      </c>
    </row>
    <row r="13" spans="1:31" s="120" customFormat="1" ht="15" hidden="1" customHeight="1" x14ac:dyDescent="0.2">
      <c r="A13" s="128"/>
      <c r="B13" s="128"/>
      <c r="C13" s="570" t="s">
        <v>70</v>
      </c>
      <c r="D13" s="576" t="s">
        <v>81</v>
      </c>
      <c r="E13" s="570" t="s">
        <v>66</v>
      </c>
      <c r="F13" s="578" t="s">
        <v>64</v>
      </c>
      <c r="G13" s="604" t="s">
        <v>59</v>
      </c>
      <c r="H13" s="440"/>
      <c r="I13" s="245"/>
      <c r="J13" s="246">
        <f t="shared" ref="J13:U13" si="0">SUM(J14:J153)</f>
        <v>383</v>
      </c>
      <c r="K13" s="246">
        <f t="shared" si="0"/>
        <v>6476</v>
      </c>
      <c r="L13" s="400">
        <f t="shared" si="0"/>
        <v>14489</v>
      </c>
      <c r="M13" s="246">
        <f t="shared" si="0"/>
        <v>0</v>
      </c>
      <c r="N13" s="246">
        <f t="shared" si="0"/>
        <v>26.2</v>
      </c>
      <c r="O13" s="246">
        <f t="shared" si="0"/>
        <v>408.2</v>
      </c>
      <c r="P13" s="397">
        <f t="shared" si="0"/>
        <v>1194.2849999999999</v>
      </c>
      <c r="Q13" s="246">
        <f t="shared" si="0"/>
        <v>0</v>
      </c>
      <c r="R13" s="273">
        <f t="shared" si="0"/>
        <v>338.11199999999997</v>
      </c>
      <c r="S13" s="273">
        <f t="shared" si="0"/>
        <v>7767.0689999999986</v>
      </c>
      <c r="T13" s="397">
        <f t="shared" si="0"/>
        <v>15101.28174</v>
      </c>
      <c r="U13" s="273">
        <f t="shared" si="0"/>
        <v>0</v>
      </c>
      <c r="V13" s="301">
        <f>((R13*$W$13/100*$X$13/100)/(J13/1000)+(S13*$X$13/100)/(K13/1000)+T13/(L13/1000))/3*$Y$13/100*$Z$13/100</f>
        <v>1208.3972630230596</v>
      </c>
      <c r="W13" s="141">
        <v>105.28</v>
      </c>
      <c r="X13" s="141">
        <v>105.89</v>
      </c>
      <c r="Y13" s="141">
        <v>105.079368872825</v>
      </c>
      <c r="Z13" s="141">
        <v>104.657781587849</v>
      </c>
      <c r="AA13" s="118">
        <v>1128.57476</v>
      </c>
      <c r="AB13" s="122">
        <f>AA13*$Z$13/100</f>
        <v>1181.1413073763911</v>
      </c>
      <c r="AC13" s="349">
        <f t="shared" ref="AC13:AC1216" si="1">V13/AB13</f>
        <v>1.0230759482175853</v>
      </c>
      <c r="AD13" s="124"/>
    </row>
    <row r="14" spans="1:31" s="22" customFormat="1" ht="61.5" hidden="1" customHeight="1" x14ac:dyDescent="0.25">
      <c r="A14" s="430" t="s">
        <v>170</v>
      </c>
      <c r="B14" s="430"/>
      <c r="C14" s="570"/>
      <c r="D14" s="576"/>
      <c r="E14" s="570"/>
      <c r="F14" s="578"/>
      <c r="G14" s="603"/>
      <c r="H14" s="421"/>
      <c r="I14" s="158" t="s">
        <v>171</v>
      </c>
      <c r="J14" s="428">
        <v>47</v>
      </c>
      <c r="K14" s="428"/>
      <c r="L14" s="428"/>
      <c r="M14" s="428"/>
      <c r="N14" s="68">
        <v>1.2</v>
      </c>
      <c r="O14" s="68"/>
      <c r="P14" s="68"/>
      <c r="Q14" s="68"/>
      <c r="R14" s="67">
        <v>86</v>
      </c>
      <c r="S14" s="67"/>
      <c r="T14" s="67"/>
      <c r="U14" s="67"/>
      <c r="V14" s="99"/>
      <c r="W14" s="100"/>
      <c r="X14" s="100"/>
      <c r="Y14" s="100"/>
      <c r="Z14" s="100"/>
      <c r="AA14" s="118"/>
      <c r="AB14" s="187"/>
      <c r="AC14" s="350"/>
      <c r="AD14" s="187"/>
      <c r="AE14" s="64"/>
    </row>
    <row r="15" spans="1:31" s="22" customFormat="1" ht="60" hidden="1" customHeight="1" x14ac:dyDescent="0.25">
      <c r="A15" s="430" t="s">
        <v>170</v>
      </c>
      <c r="B15" s="430"/>
      <c r="C15" s="570"/>
      <c r="D15" s="576"/>
      <c r="E15" s="570"/>
      <c r="F15" s="578"/>
      <c r="G15" s="603"/>
      <c r="H15" s="421"/>
      <c r="I15" s="158" t="s">
        <v>1738</v>
      </c>
      <c r="J15" s="428">
        <v>35</v>
      </c>
      <c r="K15" s="428"/>
      <c r="L15" s="428"/>
      <c r="M15" s="428"/>
      <c r="N15" s="68">
        <v>15</v>
      </c>
      <c r="O15" s="68"/>
      <c r="P15" s="68"/>
      <c r="Q15" s="68"/>
      <c r="R15" s="67">
        <v>88.111999999999995</v>
      </c>
      <c r="S15" s="67"/>
      <c r="T15" s="67"/>
      <c r="U15" s="67"/>
      <c r="V15" s="99"/>
      <c r="W15" s="100"/>
      <c r="X15" s="100"/>
      <c r="Y15" s="100"/>
      <c r="Z15" s="100"/>
      <c r="AA15" s="118"/>
      <c r="AB15" s="187"/>
      <c r="AC15" s="350"/>
      <c r="AD15" s="187"/>
      <c r="AE15" s="64"/>
    </row>
    <row r="16" spans="1:31" s="22" customFormat="1" ht="54" hidden="1" customHeight="1" x14ac:dyDescent="0.25">
      <c r="A16" s="430" t="s">
        <v>170</v>
      </c>
      <c r="B16" s="430"/>
      <c r="C16" s="570"/>
      <c r="D16" s="576"/>
      <c r="E16" s="570"/>
      <c r="F16" s="578"/>
      <c r="G16" s="603"/>
      <c r="H16" s="421"/>
      <c r="I16" s="158" t="s">
        <v>172</v>
      </c>
      <c r="J16" s="428">
        <v>301</v>
      </c>
      <c r="K16" s="428"/>
      <c r="L16" s="428"/>
      <c r="M16" s="428"/>
      <c r="N16" s="68">
        <v>10</v>
      </c>
      <c r="O16" s="68"/>
      <c r="P16" s="247"/>
      <c r="Q16" s="68"/>
      <c r="R16" s="67">
        <v>164</v>
      </c>
      <c r="S16" s="67"/>
      <c r="T16" s="67"/>
      <c r="U16" s="67"/>
      <c r="V16" s="99"/>
      <c r="W16" s="100"/>
      <c r="X16" s="100"/>
      <c r="Y16" s="100"/>
      <c r="Z16" s="100"/>
      <c r="AA16" s="118"/>
      <c r="AB16" s="187"/>
      <c r="AC16" s="350"/>
      <c r="AD16" s="187"/>
      <c r="AE16" s="64"/>
    </row>
    <row r="17" spans="1:31" s="22" customFormat="1" ht="95.25" hidden="1" customHeight="1" x14ac:dyDescent="0.25">
      <c r="A17" s="430">
        <v>8</v>
      </c>
      <c r="B17" s="430"/>
      <c r="C17" s="570"/>
      <c r="D17" s="576"/>
      <c r="E17" s="570"/>
      <c r="F17" s="578"/>
      <c r="G17" s="603"/>
      <c r="H17" s="421"/>
      <c r="I17" s="158" t="s">
        <v>173</v>
      </c>
      <c r="J17" s="71"/>
      <c r="K17" s="428">
        <v>30</v>
      </c>
      <c r="L17" s="428"/>
      <c r="M17" s="428"/>
      <c r="N17" s="72"/>
      <c r="O17" s="72">
        <v>7</v>
      </c>
      <c r="P17" s="248"/>
      <c r="Q17" s="72"/>
      <c r="R17" s="70"/>
      <c r="S17" s="70">
        <v>16</v>
      </c>
      <c r="T17" s="70"/>
      <c r="U17" s="70"/>
      <c r="V17" s="99"/>
      <c r="W17" s="100"/>
      <c r="X17" s="100"/>
      <c r="Y17" s="100"/>
      <c r="Z17" s="100"/>
      <c r="AA17" s="118"/>
      <c r="AB17" s="187"/>
      <c r="AC17" s="350"/>
      <c r="AD17" s="187"/>
      <c r="AE17" s="64"/>
    </row>
    <row r="18" spans="1:31" s="22" customFormat="1" ht="69" hidden="1" customHeight="1" x14ac:dyDescent="0.25">
      <c r="A18" s="430">
        <v>9</v>
      </c>
      <c r="B18" s="430"/>
      <c r="C18" s="570"/>
      <c r="D18" s="576"/>
      <c r="E18" s="570"/>
      <c r="F18" s="578"/>
      <c r="G18" s="603"/>
      <c r="H18" s="421"/>
      <c r="I18" s="158" t="s">
        <v>174</v>
      </c>
      <c r="J18" s="71"/>
      <c r="K18" s="428">
        <v>230</v>
      </c>
      <c r="L18" s="428"/>
      <c r="M18" s="428"/>
      <c r="N18" s="72"/>
      <c r="O18" s="72">
        <v>7</v>
      </c>
      <c r="P18" s="248"/>
      <c r="Q18" s="72"/>
      <c r="R18" s="70"/>
      <c r="S18" s="70">
        <v>321</v>
      </c>
      <c r="T18" s="70"/>
      <c r="U18" s="70"/>
      <c r="V18" s="99"/>
      <c r="W18" s="100"/>
      <c r="X18" s="100"/>
      <c r="Y18" s="100"/>
      <c r="Z18" s="100"/>
      <c r="AA18" s="118"/>
      <c r="AB18" s="187"/>
      <c r="AC18" s="350"/>
      <c r="AD18" s="187"/>
      <c r="AE18" s="64"/>
    </row>
    <row r="19" spans="1:31" s="22" customFormat="1" ht="79.5" hidden="1" customHeight="1" x14ac:dyDescent="0.25">
      <c r="A19" s="430">
        <v>10</v>
      </c>
      <c r="B19" s="430"/>
      <c r="C19" s="570"/>
      <c r="D19" s="576"/>
      <c r="E19" s="570"/>
      <c r="F19" s="578"/>
      <c r="G19" s="603"/>
      <c r="H19" s="421"/>
      <c r="I19" s="158" t="s">
        <v>175</v>
      </c>
      <c r="J19" s="428"/>
      <c r="K19" s="428">
        <v>100</v>
      </c>
      <c r="L19" s="428"/>
      <c r="M19" s="428"/>
      <c r="N19" s="68"/>
      <c r="O19" s="68">
        <v>7</v>
      </c>
      <c r="P19" s="247"/>
      <c r="Q19" s="68"/>
      <c r="R19" s="67"/>
      <c r="S19" s="70">
        <v>197</v>
      </c>
      <c r="T19" s="70"/>
      <c r="U19" s="70"/>
      <c r="V19" s="99"/>
      <c r="W19" s="100"/>
      <c r="X19" s="100"/>
      <c r="Y19" s="100"/>
      <c r="Z19" s="100"/>
      <c r="AA19" s="118"/>
      <c r="AB19" s="187"/>
      <c r="AC19" s="350"/>
      <c r="AD19" s="187"/>
      <c r="AE19" s="64"/>
    </row>
    <row r="20" spans="1:31" s="22" customFormat="1" ht="77.25" hidden="1" customHeight="1" x14ac:dyDescent="0.25">
      <c r="A20" s="430">
        <v>11</v>
      </c>
      <c r="B20" s="430"/>
      <c r="C20" s="570"/>
      <c r="D20" s="576"/>
      <c r="E20" s="570"/>
      <c r="F20" s="578"/>
      <c r="G20" s="603"/>
      <c r="H20" s="421"/>
      <c r="I20" s="158" t="s">
        <v>176</v>
      </c>
      <c r="J20" s="428"/>
      <c r="K20" s="428">
        <v>100</v>
      </c>
      <c r="L20" s="428"/>
      <c r="M20" s="428"/>
      <c r="N20" s="68"/>
      <c r="O20" s="68">
        <v>7</v>
      </c>
      <c r="P20" s="247"/>
      <c r="Q20" s="68"/>
      <c r="R20" s="67"/>
      <c r="S20" s="70">
        <v>112</v>
      </c>
      <c r="T20" s="70"/>
      <c r="U20" s="70"/>
      <c r="V20" s="99"/>
      <c r="W20" s="100"/>
      <c r="X20" s="100"/>
      <c r="Y20" s="100"/>
      <c r="Z20" s="100"/>
      <c r="AA20" s="118"/>
      <c r="AB20" s="187"/>
      <c r="AC20" s="350"/>
      <c r="AD20" s="187"/>
      <c r="AE20" s="64"/>
    </row>
    <row r="21" spans="1:31" s="22" customFormat="1" ht="72" hidden="1" customHeight="1" x14ac:dyDescent="0.25">
      <c r="A21" s="430">
        <v>12</v>
      </c>
      <c r="B21" s="430"/>
      <c r="C21" s="570"/>
      <c r="D21" s="576"/>
      <c r="E21" s="570"/>
      <c r="F21" s="578"/>
      <c r="G21" s="603"/>
      <c r="H21" s="421"/>
      <c r="I21" s="158" t="s">
        <v>177</v>
      </c>
      <c r="J21" s="428"/>
      <c r="K21" s="428">
        <v>180</v>
      </c>
      <c r="L21" s="428"/>
      <c r="M21" s="428"/>
      <c r="N21" s="68"/>
      <c r="O21" s="68">
        <v>7</v>
      </c>
      <c r="P21" s="247"/>
      <c r="Q21" s="68"/>
      <c r="R21" s="67"/>
      <c r="S21" s="70">
        <v>193</v>
      </c>
      <c r="T21" s="70"/>
      <c r="U21" s="70"/>
      <c r="V21" s="99"/>
      <c r="W21" s="100"/>
      <c r="X21" s="100"/>
      <c r="Y21" s="100"/>
      <c r="Z21" s="100"/>
      <c r="AA21" s="118"/>
      <c r="AB21" s="187"/>
      <c r="AC21" s="350"/>
      <c r="AD21" s="187"/>
      <c r="AE21" s="64"/>
    </row>
    <row r="22" spans="1:31" s="22" customFormat="1" ht="92.25" hidden="1" customHeight="1" x14ac:dyDescent="0.25">
      <c r="A22" s="430">
        <v>13</v>
      </c>
      <c r="B22" s="430"/>
      <c r="C22" s="570"/>
      <c r="D22" s="576"/>
      <c r="E22" s="570"/>
      <c r="F22" s="578"/>
      <c r="G22" s="603"/>
      <c r="H22" s="421"/>
      <c r="I22" s="158" t="s">
        <v>178</v>
      </c>
      <c r="J22" s="428"/>
      <c r="K22" s="428">
        <v>80</v>
      </c>
      <c r="L22" s="428"/>
      <c r="M22" s="428"/>
      <c r="N22" s="68"/>
      <c r="O22" s="68">
        <v>7</v>
      </c>
      <c r="P22" s="247"/>
      <c r="Q22" s="68"/>
      <c r="R22" s="67"/>
      <c r="S22" s="70">
        <v>126</v>
      </c>
      <c r="T22" s="70"/>
      <c r="U22" s="70"/>
      <c r="V22" s="99"/>
      <c r="W22" s="100"/>
      <c r="X22" s="100"/>
      <c r="Y22" s="100"/>
      <c r="Z22" s="100"/>
      <c r="AA22" s="118"/>
      <c r="AB22" s="187"/>
      <c r="AC22" s="350"/>
      <c r="AD22" s="187"/>
      <c r="AE22" s="64"/>
    </row>
    <row r="23" spans="1:31" s="22" customFormat="1" ht="81" hidden="1" customHeight="1" x14ac:dyDescent="0.25">
      <c r="A23" s="430">
        <v>14</v>
      </c>
      <c r="B23" s="430"/>
      <c r="C23" s="570"/>
      <c r="D23" s="576"/>
      <c r="E23" s="570"/>
      <c r="F23" s="578"/>
      <c r="G23" s="603"/>
      <c r="H23" s="421"/>
      <c r="I23" s="158" t="s">
        <v>179</v>
      </c>
      <c r="J23" s="428"/>
      <c r="K23" s="428">
        <v>60</v>
      </c>
      <c r="L23" s="428"/>
      <c r="M23" s="428"/>
      <c r="N23" s="68"/>
      <c r="O23" s="68">
        <v>7</v>
      </c>
      <c r="P23" s="247"/>
      <c r="Q23" s="68"/>
      <c r="R23" s="67"/>
      <c r="S23" s="70">
        <v>83</v>
      </c>
      <c r="T23" s="70"/>
      <c r="U23" s="70"/>
      <c r="V23" s="99"/>
      <c r="W23" s="100"/>
      <c r="X23" s="100"/>
      <c r="Y23" s="100"/>
      <c r="Z23" s="100"/>
      <c r="AA23" s="118"/>
      <c r="AB23" s="187"/>
      <c r="AC23" s="350"/>
      <c r="AD23" s="187"/>
      <c r="AE23" s="64"/>
    </row>
    <row r="24" spans="1:31" s="22" customFormat="1" ht="76.5" hidden="1" customHeight="1" x14ac:dyDescent="0.25">
      <c r="A24" s="430">
        <v>15</v>
      </c>
      <c r="B24" s="430"/>
      <c r="C24" s="570"/>
      <c r="D24" s="576"/>
      <c r="E24" s="570"/>
      <c r="F24" s="578"/>
      <c r="G24" s="603"/>
      <c r="H24" s="421"/>
      <c r="I24" s="158" t="s">
        <v>180</v>
      </c>
      <c r="J24" s="428"/>
      <c r="K24" s="428">
        <v>60</v>
      </c>
      <c r="L24" s="428"/>
      <c r="M24" s="428"/>
      <c r="N24" s="68"/>
      <c r="O24" s="68">
        <v>7</v>
      </c>
      <c r="P24" s="247"/>
      <c r="Q24" s="68"/>
      <c r="R24" s="67"/>
      <c r="S24" s="70">
        <v>80</v>
      </c>
      <c r="T24" s="70"/>
      <c r="U24" s="70"/>
      <c r="V24" s="99"/>
      <c r="W24" s="100"/>
      <c r="X24" s="100"/>
      <c r="Y24" s="100"/>
      <c r="Z24" s="100"/>
      <c r="AA24" s="118"/>
      <c r="AB24" s="187"/>
      <c r="AC24" s="350"/>
      <c r="AD24" s="187"/>
      <c r="AE24" s="64"/>
    </row>
    <row r="25" spans="1:31" s="22" customFormat="1" ht="78.75" hidden="1" customHeight="1" x14ac:dyDescent="0.25">
      <c r="A25" s="430">
        <v>16</v>
      </c>
      <c r="B25" s="430"/>
      <c r="C25" s="570"/>
      <c r="D25" s="576"/>
      <c r="E25" s="570"/>
      <c r="F25" s="578"/>
      <c r="G25" s="603"/>
      <c r="H25" s="421"/>
      <c r="I25" s="158" t="s">
        <v>181</v>
      </c>
      <c r="J25" s="428"/>
      <c r="K25" s="428">
        <v>350</v>
      </c>
      <c r="L25" s="428"/>
      <c r="M25" s="428"/>
      <c r="N25" s="68"/>
      <c r="O25" s="68">
        <v>10</v>
      </c>
      <c r="P25" s="247"/>
      <c r="Q25" s="68"/>
      <c r="R25" s="67"/>
      <c r="S25" s="70">
        <v>250</v>
      </c>
      <c r="T25" s="70"/>
      <c r="U25" s="70"/>
      <c r="V25" s="99"/>
      <c r="W25" s="100"/>
      <c r="X25" s="100"/>
      <c r="Y25" s="100"/>
      <c r="Z25" s="100"/>
      <c r="AA25" s="118"/>
      <c r="AB25" s="187"/>
      <c r="AC25" s="350"/>
      <c r="AD25" s="187"/>
      <c r="AE25" s="64"/>
    </row>
    <row r="26" spans="1:31" s="22" customFormat="1" ht="30" hidden="1" customHeight="1" x14ac:dyDescent="0.25">
      <c r="A26" s="430">
        <v>17</v>
      </c>
      <c r="B26" s="430"/>
      <c r="C26" s="570"/>
      <c r="D26" s="576"/>
      <c r="E26" s="570"/>
      <c r="F26" s="578"/>
      <c r="G26" s="603"/>
      <c r="H26" s="421"/>
      <c r="I26" s="158" t="s">
        <v>182</v>
      </c>
      <c r="J26" s="73"/>
      <c r="K26" s="428">
        <v>200</v>
      </c>
      <c r="L26" s="428"/>
      <c r="M26" s="428"/>
      <c r="N26" s="68"/>
      <c r="O26" s="68">
        <v>5.5</v>
      </c>
      <c r="P26" s="247"/>
      <c r="Q26" s="68"/>
      <c r="R26" s="70"/>
      <c r="S26" s="70">
        <v>133</v>
      </c>
      <c r="T26" s="70"/>
      <c r="U26" s="70"/>
      <c r="V26" s="99"/>
      <c r="W26" s="100"/>
      <c r="X26" s="100"/>
      <c r="Y26" s="100"/>
      <c r="Z26" s="100"/>
      <c r="AA26" s="118"/>
      <c r="AB26" s="187"/>
      <c r="AC26" s="350"/>
      <c r="AD26" s="187"/>
      <c r="AE26" s="64"/>
    </row>
    <row r="27" spans="1:31" s="22" customFormat="1" ht="30" hidden="1" customHeight="1" x14ac:dyDescent="0.25">
      <c r="A27" s="430">
        <v>18</v>
      </c>
      <c r="B27" s="430"/>
      <c r="C27" s="570"/>
      <c r="D27" s="576"/>
      <c r="E27" s="570"/>
      <c r="F27" s="578"/>
      <c r="G27" s="603"/>
      <c r="H27" s="421"/>
      <c r="I27" s="158" t="s">
        <v>183</v>
      </c>
      <c r="J27" s="73"/>
      <c r="K27" s="428">
        <v>70</v>
      </c>
      <c r="L27" s="428"/>
      <c r="M27" s="428"/>
      <c r="N27" s="68"/>
      <c r="O27" s="68">
        <v>5</v>
      </c>
      <c r="P27" s="247"/>
      <c r="Q27" s="68"/>
      <c r="R27" s="70"/>
      <c r="S27" s="70">
        <v>87</v>
      </c>
      <c r="T27" s="70"/>
      <c r="U27" s="70"/>
      <c r="V27" s="99"/>
      <c r="W27" s="100"/>
      <c r="X27" s="100"/>
      <c r="Y27" s="100"/>
      <c r="Z27" s="100"/>
      <c r="AA27" s="118"/>
      <c r="AB27" s="187"/>
      <c r="AC27" s="350"/>
      <c r="AD27" s="187"/>
      <c r="AE27" s="64"/>
    </row>
    <row r="28" spans="1:31" s="22" customFormat="1" ht="30" hidden="1" customHeight="1" x14ac:dyDescent="0.25">
      <c r="A28" s="430">
        <v>19</v>
      </c>
      <c r="B28" s="430"/>
      <c r="C28" s="570"/>
      <c r="D28" s="576"/>
      <c r="E28" s="570"/>
      <c r="F28" s="578"/>
      <c r="G28" s="603"/>
      <c r="H28" s="421"/>
      <c r="I28" s="158" t="s">
        <v>184</v>
      </c>
      <c r="J28" s="73"/>
      <c r="K28" s="428">
        <v>90</v>
      </c>
      <c r="L28" s="428"/>
      <c r="M28" s="428"/>
      <c r="N28" s="68"/>
      <c r="O28" s="68">
        <v>12</v>
      </c>
      <c r="P28" s="247"/>
      <c r="Q28" s="68"/>
      <c r="R28" s="70"/>
      <c r="S28" s="70">
        <v>62</v>
      </c>
      <c r="T28" s="70"/>
      <c r="U28" s="70"/>
      <c r="V28" s="99"/>
      <c r="W28" s="100"/>
      <c r="X28" s="100"/>
      <c r="Y28" s="100"/>
      <c r="Z28" s="100"/>
      <c r="AA28" s="118"/>
      <c r="AB28" s="187"/>
      <c r="AC28" s="350"/>
      <c r="AD28" s="187"/>
      <c r="AE28" s="64"/>
    </row>
    <row r="29" spans="1:31" s="22" customFormat="1" ht="30" hidden="1" customHeight="1" x14ac:dyDescent="0.25">
      <c r="A29" s="430">
        <v>20</v>
      </c>
      <c r="B29" s="430"/>
      <c r="C29" s="570"/>
      <c r="D29" s="576"/>
      <c r="E29" s="570"/>
      <c r="F29" s="578"/>
      <c r="G29" s="603"/>
      <c r="H29" s="421"/>
      <c r="I29" s="158" t="s">
        <v>185</v>
      </c>
      <c r="J29" s="73"/>
      <c r="K29" s="428">
        <v>480</v>
      </c>
      <c r="L29" s="428"/>
      <c r="M29" s="428"/>
      <c r="N29" s="68"/>
      <c r="O29" s="68">
        <v>10</v>
      </c>
      <c r="P29" s="247"/>
      <c r="Q29" s="68"/>
      <c r="R29" s="70"/>
      <c r="S29" s="70">
        <v>393</v>
      </c>
      <c r="T29" s="70"/>
      <c r="U29" s="70"/>
      <c r="V29" s="99"/>
      <c r="W29" s="100"/>
      <c r="X29" s="100"/>
      <c r="Y29" s="100"/>
      <c r="Z29" s="100"/>
      <c r="AA29" s="118"/>
      <c r="AB29" s="187"/>
      <c r="AC29" s="350"/>
      <c r="AD29" s="187"/>
      <c r="AE29" s="64"/>
    </row>
    <row r="30" spans="1:31" s="22" customFormat="1" ht="30" hidden="1" customHeight="1" x14ac:dyDescent="0.25">
      <c r="A30" s="430">
        <v>21</v>
      </c>
      <c r="B30" s="430"/>
      <c r="C30" s="570"/>
      <c r="D30" s="576"/>
      <c r="E30" s="570"/>
      <c r="F30" s="578"/>
      <c r="G30" s="603"/>
      <c r="H30" s="421"/>
      <c r="I30" s="158" t="s">
        <v>186</v>
      </c>
      <c r="J30" s="73"/>
      <c r="K30" s="428">
        <v>180</v>
      </c>
      <c r="L30" s="428"/>
      <c r="M30" s="428"/>
      <c r="N30" s="68"/>
      <c r="O30" s="68">
        <v>12</v>
      </c>
      <c r="P30" s="247"/>
      <c r="Q30" s="68"/>
      <c r="R30" s="70"/>
      <c r="S30" s="70">
        <v>199</v>
      </c>
      <c r="T30" s="70"/>
      <c r="U30" s="70"/>
      <c r="V30" s="99"/>
      <c r="W30" s="100"/>
      <c r="X30" s="100"/>
      <c r="Y30" s="100"/>
      <c r="Z30" s="100"/>
      <c r="AA30" s="118"/>
      <c r="AB30" s="187"/>
      <c r="AC30" s="350"/>
      <c r="AD30" s="187"/>
      <c r="AE30" s="64"/>
    </row>
    <row r="31" spans="1:31" s="22" customFormat="1" ht="30" hidden="1" customHeight="1" x14ac:dyDescent="0.25">
      <c r="A31" s="430">
        <v>22</v>
      </c>
      <c r="B31" s="430"/>
      <c r="C31" s="570"/>
      <c r="D31" s="576"/>
      <c r="E31" s="570"/>
      <c r="F31" s="578"/>
      <c r="G31" s="603"/>
      <c r="H31" s="421"/>
      <c r="I31" s="158" t="s">
        <v>187</v>
      </c>
      <c r="J31" s="73"/>
      <c r="K31" s="428">
        <v>200</v>
      </c>
      <c r="L31" s="428"/>
      <c r="M31" s="428"/>
      <c r="N31" s="68"/>
      <c r="O31" s="68">
        <v>12</v>
      </c>
      <c r="P31" s="247"/>
      <c r="Q31" s="68"/>
      <c r="R31" s="70"/>
      <c r="S31" s="70">
        <v>311</v>
      </c>
      <c r="T31" s="70"/>
      <c r="U31" s="70"/>
      <c r="V31" s="99"/>
      <c r="W31" s="100"/>
      <c r="X31" s="100"/>
      <c r="Y31" s="100"/>
      <c r="Z31" s="100"/>
      <c r="AA31" s="118"/>
      <c r="AB31" s="187"/>
      <c r="AC31" s="350"/>
      <c r="AD31" s="187"/>
      <c r="AE31" s="64"/>
    </row>
    <row r="32" spans="1:31" s="22" customFormat="1" ht="45" hidden="1" customHeight="1" x14ac:dyDescent="0.25">
      <c r="A32" s="430">
        <v>23</v>
      </c>
      <c r="B32" s="430"/>
      <c r="C32" s="570"/>
      <c r="D32" s="576"/>
      <c r="E32" s="570"/>
      <c r="F32" s="578"/>
      <c r="G32" s="603"/>
      <c r="H32" s="421"/>
      <c r="I32" s="158" t="s">
        <v>188</v>
      </c>
      <c r="J32" s="73"/>
      <c r="K32" s="428">
        <v>223</v>
      </c>
      <c r="L32" s="428"/>
      <c r="M32" s="428"/>
      <c r="N32" s="68"/>
      <c r="O32" s="68">
        <v>10</v>
      </c>
      <c r="P32" s="247"/>
      <c r="Q32" s="68"/>
      <c r="R32" s="70"/>
      <c r="S32" s="70">
        <v>320</v>
      </c>
      <c r="T32" s="70"/>
      <c r="U32" s="70"/>
      <c r="V32" s="99"/>
      <c r="W32" s="100"/>
      <c r="X32" s="100"/>
      <c r="Y32" s="100"/>
      <c r="Z32" s="100"/>
      <c r="AA32" s="118"/>
      <c r="AB32" s="187"/>
      <c r="AC32" s="350"/>
      <c r="AD32" s="187"/>
      <c r="AE32" s="64"/>
    </row>
    <row r="33" spans="1:31" s="22" customFormat="1" ht="45" hidden="1" customHeight="1" x14ac:dyDescent="0.25">
      <c r="A33" s="430">
        <v>24</v>
      </c>
      <c r="B33" s="430"/>
      <c r="C33" s="570"/>
      <c r="D33" s="576"/>
      <c r="E33" s="570"/>
      <c r="F33" s="578"/>
      <c r="G33" s="603"/>
      <c r="H33" s="421"/>
      <c r="I33" s="158" t="s">
        <v>189</v>
      </c>
      <c r="J33" s="73"/>
      <c r="K33" s="428">
        <v>450</v>
      </c>
      <c r="L33" s="428"/>
      <c r="M33" s="428"/>
      <c r="N33" s="68"/>
      <c r="O33" s="68">
        <v>12</v>
      </c>
      <c r="P33" s="247"/>
      <c r="Q33" s="68"/>
      <c r="R33" s="70"/>
      <c r="S33" s="70">
        <v>372</v>
      </c>
      <c r="T33" s="70"/>
      <c r="U33" s="70"/>
      <c r="V33" s="99"/>
      <c r="W33" s="100"/>
      <c r="X33" s="100"/>
      <c r="Y33" s="100"/>
      <c r="Z33" s="100"/>
      <c r="AA33" s="118"/>
      <c r="AB33" s="187"/>
      <c r="AC33" s="350"/>
      <c r="AD33" s="187"/>
      <c r="AE33" s="64"/>
    </row>
    <row r="34" spans="1:31" s="22" customFormat="1" ht="45" hidden="1" customHeight="1" x14ac:dyDescent="0.25">
      <c r="A34" s="430">
        <v>25</v>
      </c>
      <c r="B34" s="430"/>
      <c r="C34" s="570"/>
      <c r="D34" s="576"/>
      <c r="E34" s="570"/>
      <c r="F34" s="578"/>
      <c r="G34" s="603"/>
      <c r="H34" s="421"/>
      <c r="I34" s="158" t="s">
        <v>190</v>
      </c>
      <c r="J34" s="73"/>
      <c r="K34" s="428">
        <v>135</v>
      </c>
      <c r="L34" s="428"/>
      <c r="M34" s="428"/>
      <c r="N34" s="68"/>
      <c r="O34" s="68">
        <v>12</v>
      </c>
      <c r="P34" s="247"/>
      <c r="Q34" s="68"/>
      <c r="R34" s="70"/>
      <c r="S34" s="70">
        <v>158</v>
      </c>
      <c r="T34" s="70"/>
      <c r="U34" s="70"/>
      <c r="V34" s="99"/>
      <c r="W34" s="100"/>
      <c r="X34" s="100"/>
      <c r="Y34" s="100"/>
      <c r="Z34" s="100"/>
      <c r="AA34" s="118"/>
      <c r="AB34" s="187"/>
      <c r="AC34" s="350"/>
      <c r="AD34" s="187"/>
      <c r="AE34" s="64"/>
    </row>
    <row r="35" spans="1:31" s="22" customFormat="1" ht="45" hidden="1" customHeight="1" x14ac:dyDescent="0.25">
      <c r="A35" s="430">
        <v>26</v>
      </c>
      <c r="B35" s="430"/>
      <c r="C35" s="570"/>
      <c r="D35" s="576"/>
      <c r="E35" s="570"/>
      <c r="F35" s="578"/>
      <c r="G35" s="603"/>
      <c r="H35" s="421"/>
      <c r="I35" s="158" t="s">
        <v>191</v>
      </c>
      <c r="J35" s="73"/>
      <c r="K35" s="428">
        <v>100</v>
      </c>
      <c r="L35" s="428"/>
      <c r="M35" s="428"/>
      <c r="N35" s="68"/>
      <c r="O35" s="68">
        <v>7.5</v>
      </c>
      <c r="P35" s="247"/>
      <c r="Q35" s="68"/>
      <c r="R35" s="70"/>
      <c r="S35" s="70">
        <v>761</v>
      </c>
      <c r="T35" s="70"/>
      <c r="U35" s="70"/>
      <c r="V35" s="99"/>
      <c r="W35" s="100"/>
      <c r="X35" s="100"/>
      <c r="Y35" s="100"/>
      <c r="Z35" s="100"/>
      <c r="AA35" s="118"/>
      <c r="AB35" s="187"/>
      <c r="AC35" s="350"/>
      <c r="AD35" s="187"/>
      <c r="AE35" s="64"/>
    </row>
    <row r="36" spans="1:31" s="22" customFormat="1" ht="30" hidden="1" customHeight="1" x14ac:dyDescent="0.25">
      <c r="A36" s="430">
        <v>27</v>
      </c>
      <c r="B36" s="430"/>
      <c r="C36" s="570"/>
      <c r="D36" s="576"/>
      <c r="E36" s="570"/>
      <c r="F36" s="578"/>
      <c r="G36" s="603"/>
      <c r="H36" s="421"/>
      <c r="I36" s="158" t="s">
        <v>192</v>
      </c>
      <c r="J36" s="73"/>
      <c r="K36" s="428">
        <v>310</v>
      </c>
      <c r="L36" s="428"/>
      <c r="M36" s="428"/>
      <c r="N36" s="68"/>
      <c r="O36" s="68">
        <v>10</v>
      </c>
      <c r="P36" s="247"/>
      <c r="Q36" s="68"/>
      <c r="R36" s="70"/>
      <c r="S36" s="70">
        <v>285</v>
      </c>
      <c r="T36" s="70"/>
      <c r="U36" s="70"/>
      <c r="V36" s="99"/>
      <c r="W36" s="100"/>
      <c r="X36" s="100"/>
      <c r="Y36" s="100"/>
      <c r="Z36" s="100"/>
      <c r="AA36" s="118"/>
      <c r="AB36" s="187"/>
      <c r="AC36" s="350"/>
      <c r="AD36" s="187"/>
      <c r="AE36" s="64"/>
    </row>
    <row r="37" spans="1:31" s="22" customFormat="1" ht="38.25" hidden="1" customHeight="1" x14ac:dyDescent="0.25">
      <c r="A37" s="430">
        <v>28</v>
      </c>
      <c r="B37" s="430"/>
      <c r="C37" s="570"/>
      <c r="D37" s="576"/>
      <c r="E37" s="570"/>
      <c r="F37" s="578"/>
      <c r="G37" s="603"/>
      <c r="H37" s="421"/>
      <c r="I37" s="158" t="s">
        <v>193</v>
      </c>
      <c r="J37" s="428"/>
      <c r="K37" s="428">
        <v>250</v>
      </c>
      <c r="L37" s="428"/>
      <c r="M37" s="428"/>
      <c r="N37" s="68"/>
      <c r="O37" s="68">
        <v>10</v>
      </c>
      <c r="P37" s="247"/>
      <c r="Q37" s="68"/>
      <c r="R37" s="70"/>
      <c r="S37" s="67">
        <v>216.48</v>
      </c>
      <c r="T37" s="67"/>
      <c r="U37" s="67"/>
      <c r="V37" s="99"/>
      <c r="W37" s="100"/>
      <c r="X37" s="100"/>
      <c r="Y37" s="100"/>
      <c r="Z37" s="100"/>
      <c r="AA37" s="118"/>
      <c r="AB37" s="187"/>
      <c r="AC37" s="350"/>
      <c r="AD37" s="187"/>
      <c r="AE37" s="64"/>
    </row>
    <row r="38" spans="1:31" s="22" customFormat="1" ht="38.25" hidden="1" customHeight="1" x14ac:dyDescent="0.25">
      <c r="A38" s="430">
        <v>29</v>
      </c>
      <c r="B38" s="430"/>
      <c r="C38" s="570"/>
      <c r="D38" s="576"/>
      <c r="E38" s="570"/>
      <c r="F38" s="578"/>
      <c r="G38" s="603"/>
      <c r="H38" s="421"/>
      <c r="I38" s="158" t="s">
        <v>194</v>
      </c>
      <c r="J38" s="428"/>
      <c r="K38" s="428">
        <v>76</v>
      </c>
      <c r="L38" s="428"/>
      <c r="M38" s="428"/>
      <c r="N38" s="68"/>
      <c r="O38" s="68">
        <v>10</v>
      </c>
      <c r="P38" s="247"/>
      <c r="Q38" s="68"/>
      <c r="R38" s="70"/>
      <c r="S38" s="67">
        <v>150</v>
      </c>
      <c r="T38" s="67"/>
      <c r="U38" s="67"/>
      <c r="V38" s="99"/>
      <c r="W38" s="100"/>
      <c r="X38" s="100"/>
      <c r="Y38" s="100"/>
      <c r="Z38" s="100"/>
      <c r="AA38" s="118"/>
      <c r="AB38" s="187"/>
      <c r="AC38" s="350"/>
      <c r="AD38" s="187"/>
      <c r="AE38" s="64"/>
    </row>
    <row r="39" spans="1:31" s="22" customFormat="1" ht="36" hidden="1" customHeight="1" x14ac:dyDescent="0.25">
      <c r="A39" s="430">
        <v>30</v>
      </c>
      <c r="B39" s="430"/>
      <c r="C39" s="570"/>
      <c r="D39" s="576"/>
      <c r="E39" s="570"/>
      <c r="F39" s="578"/>
      <c r="G39" s="603"/>
      <c r="H39" s="421"/>
      <c r="I39" s="158" t="s">
        <v>195</v>
      </c>
      <c r="J39" s="428"/>
      <c r="K39" s="428">
        <v>60</v>
      </c>
      <c r="L39" s="428"/>
      <c r="M39" s="428"/>
      <c r="N39" s="68"/>
      <c r="O39" s="68">
        <v>10</v>
      </c>
      <c r="P39" s="247"/>
      <c r="Q39" s="68"/>
      <c r="R39" s="70"/>
      <c r="S39" s="67">
        <v>51.77</v>
      </c>
      <c r="T39" s="67"/>
      <c r="U39" s="67"/>
      <c r="V39" s="99"/>
      <c r="W39" s="100"/>
      <c r="X39" s="100"/>
      <c r="Y39" s="100"/>
      <c r="Z39" s="100"/>
      <c r="AA39" s="118"/>
      <c r="AB39" s="187"/>
      <c r="AC39" s="350"/>
      <c r="AD39" s="187"/>
      <c r="AE39" s="64"/>
    </row>
    <row r="40" spans="1:31" s="22" customFormat="1" ht="51.75" hidden="1" customHeight="1" x14ac:dyDescent="0.25">
      <c r="A40" s="430">
        <v>31</v>
      </c>
      <c r="B40" s="430"/>
      <c r="C40" s="570"/>
      <c r="D40" s="576"/>
      <c r="E40" s="570"/>
      <c r="F40" s="578"/>
      <c r="G40" s="603"/>
      <c r="H40" s="421"/>
      <c r="I40" s="158" t="s">
        <v>196</v>
      </c>
      <c r="J40" s="428"/>
      <c r="K40" s="428">
        <v>80</v>
      </c>
      <c r="L40" s="428"/>
      <c r="M40" s="428"/>
      <c r="N40" s="68"/>
      <c r="O40" s="68">
        <v>10</v>
      </c>
      <c r="P40" s="247"/>
      <c r="Q40" s="68"/>
      <c r="R40" s="70"/>
      <c r="S40" s="67">
        <v>41.88</v>
      </c>
      <c r="T40" s="67"/>
      <c r="U40" s="67"/>
      <c r="V40" s="99"/>
      <c r="W40" s="100"/>
      <c r="X40" s="100"/>
      <c r="Y40" s="100"/>
      <c r="Z40" s="100"/>
      <c r="AA40" s="118"/>
      <c r="AB40" s="187"/>
      <c r="AC40" s="350"/>
      <c r="AD40" s="187"/>
      <c r="AE40" s="64"/>
    </row>
    <row r="41" spans="1:31" s="22" customFormat="1" ht="62.25" hidden="1" customHeight="1" x14ac:dyDescent="0.25">
      <c r="A41" s="430">
        <v>32</v>
      </c>
      <c r="B41" s="430"/>
      <c r="C41" s="570"/>
      <c r="D41" s="576"/>
      <c r="E41" s="570"/>
      <c r="F41" s="578"/>
      <c r="G41" s="603"/>
      <c r="H41" s="421"/>
      <c r="I41" s="158" t="s">
        <v>197</v>
      </c>
      <c r="J41" s="428"/>
      <c r="K41" s="428">
        <v>100</v>
      </c>
      <c r="L41" s="428"/>
      <c r="M41" s="428"/>
      <c r="N41" s="68"/>
      <c r="O41" s="68">
        <v>7</v>
      </c>
      <c r="P41" s="247"/>
      <c r="Q41" s="68"/>
      <c r="R41" s="70"/>
      <c r="S41" s="67">
        <v>86.68</v>
      </c>
      <c r="T41" s="67"/>
      <c r="U41" s="67"/>
      <c r="V41" s="99"/>
      <c r="W41" s="100"/>
      <c r="X41" s="100"/>
      <c r="Y41" s="100"/>
      <c r="Z41" s="100"/>
      <c r="AA41" s="118"/>
      <c r="AB41" s="187"/>
      <c r="AC41" s="350"/>
      <c r="AD41" s="187"/>
      <c r="AE41" s="64"/>
    </row>
    <row r="42" spans="1:31" s="22" customFormat="1" ht="25.5" hidden="1" customHeight="1" x14ac:dyDescent="0.25">
      <c r="A42" s="430">
        <v>33</v>
      </c>
      <c r="B42" s="430"/>
      <c r="C42" s="570"/>
      <c r="D42" s="576"/>
      <c r="E42" s="570"/>
      <c r="F42" s="578"/>
      <c r="G42" s="603"/>
      <c r="H42" s="421"/>
      <c r="I42" s="158" t="s">
        <v>198</v>
      </c>
      <c r="J42" s="428"/>
      <c r="K42" s="428">
        <v>80</v>
      </c>
      <c r="L42" s="428"/>
      <c r="M42" s="428"/>
      <c r="N42" s="68"/>
      <c r="O42" s="68">
        <v>9</v>
      </c>
      <c r="P42" s="247"/>
      <c r="Q42" s="68"/>
      <c r="R42" s="70"/>
      <c r="S42" s="67">
        <v>93.73</v>
      </c>
      <c r="T42" s="67"/>
      <c r="U42" s="67"/>
      <c r="V42" s="99"/>
      <c r="W42" s="100"/>
      <c r="X42" s="100"/>
      <c r="Y42" s="100"/>
      <c r="Z42" s="100"/>
      <c r="AA42" s="118"/>
      <c r="AB42" s="187"/>
      <c r="AC42" s="350"/>
      <c r="AD42" s="187"/>
      <c r="AE42" s="64"/>
    </row>
    <row r="43" spans="1:31" s="22" customFormat="1" ht="25.5" hidden="1" customHeight="1" x14ac:dyDescent="0.25">
      <c r="A43" s="430">
        <v>34</v>
      </c>
      <c r="B43" s="430"/>
      <c r="C43" s="570"/>
      <c r="D43" s="576"/>
      <c r="E43" s="570"/>
      <c r="F43" s="578"/>
      <c r="G43" s="603"/>
      <c r="H43" s="421"/>
      <c r="I43" s="158" t="s">
        <v>199</v>
      </c>
      <c r="J43" s="428"/>
      <c r="K43" s="428">
        <v>117</v>
      </c>
      <c r="L43" s="428"/>
      <c r="M43" s="428"/>
      <c r="N43" s="68"/>
      <c r="O43" s="68">
        <v>7</v>
      </c>
      <c r="P43" s="247"/>
      <c r="Q43" s="68"/>
      <c r="R43" s="70"/>
      <c r="S43" s="67">
        <v>141.22999999999999</v>
      </c>
      <c r="T43" s="67"/>
      <c r="U43" s="67"/>
      <c r="V43" s="99"/>
      <c r="W43" s="100"/>
      <c r="X43" s="100"/>
      <c r="Y43" s="100"/>
      <c r="Z43" s="100"/>
      <c r="AA43" s="118"/>
      <c r="AB43" s="187"/>
      <c r="AC43" s="350"/>
      <c r="AD43" s="187"/>
      <c r="AE43" s="64"/>
    </row>
    <row r="44" spans="1:31" s="22" customFormat="1" ht="51.75" hidden="1" customHeight="1" x14ac:dyDescent="0.25">
      <c r="A44" s="430">
        <v>35</v>
      </c>
      <c r="B44" s="430"/>
      <c r="C44" s="570"/>
      <c r="D44" s="576"/>
      <c r="E44" s="570"/>
      <c r="F44" s="578"/>
      <c r="G44" s="603"/>
      <c r="H44" s="421"/>
      <c r="I44" s="158" t="s">
        <v>200</v>
      </c>
      <c r="J44" s="428"/>
      <c r="K44" s="428">
        <v>60</v>
      </c>
      <c r="L44" s="428"/>
      <c r="M44" s="428"/>
      <c r="N44" s="68"/>
      <c r="O44" s="68">
        <v>1.2</v>
      </c>
      <c r="P44" s="247"/>
      <c r="Q44" s="68"/>
      <c r="R44" s="70"/>
      <c r="S44" s="67">
        <v>80.27</v>
      </c>
      <c r="T44" s="67"/>
      <c r="U44" s="67"/>
      <c r="V44" s="99"/>
      <c r="W44" s="100"/>
      <c r="X44" s="100"/>
      <c r="Y44" s="100"/>
      <c r="Z44" s="100"/>
      <c r="AA44" s="118"/>
      <c r="AB44" s="187"/>
      <c r="AC44" s="350"/>
      <c r="AD44" s="187"/>
      <c r="AE44" s="64"/>
    </row>
    <row r="45" spans="1:31" s="22" customFormat="1" ht="39" hidden="1" customHeight="1" x14ac:dyDescent="0.25">
      <c r="A45" s="430">
        <v>36</v>
      </c>
      <c r="B45" s="430"/>
      <c r="C45" s="570"/>
      <c r="D45" s="576"/>
      <c r="E45" s="570"/>
      <c r="F45" s="578"/>
      <c r="G45" s="603"/>
      <c r="H45" s="421"/>
      <c r="I45" s="158" t="s">
        <v>201</v>
      </c>
      <c r="J45" s="428"/>
      <c r="K45" s="428">
        <v>41</v>
      </c>
      <c r="L45" s="428"/>
      <c r="M45" s="428"/>
      <c r="N45" s="68"/>
      <c r="O45" s="68">
        <v>9</v>
      </c>
      <c r="P45" s="247"/>
      <c r="Q45" s="68"/>
      <c r="R45" s="70"/>
      <c r="S45" s="67">
        <v>71.94</v>
      </c>
      <c r="T45" s="67"/>
      <c r="U45" s="67"/>
      <c r="V45" s="99"/>
      <c r="W45" s="100"/>
      <c r="X45" s="100"/>
      <c r="Y45" s="100"/>
      <c r="Z45" s="100"/>
      <c r="AA45" s="118"/>
      <c r="AB45" s="187"/>
      <c r="AC45" s="350"/>
      <c r="AD45" s="187"/>
      <c r="AE45" s="64"/>
    </row>
    <row r="46" spans="1:31" s="22" customFormat="1" ht="45" hidden="1" customHeight="1" x14ac:dyDescent="0.25">
      <c r="A46" s="430">
        <v>37</v>
      </c>
      <c r="B46" s="430"/>
      <c r="C46" s="570"/>
      <c r="D46" s="576"/>
      <c r="E46" s="570"/>
      <c r="F46" s="578"/>
      <c r="G46" s="603"/>
      <c r="H46" s="421"/>
      <c r="I46" s="158" t="s">
        <v>202</v>
      </c>
      <c r="J46" s="428"/>
      <c r="K46" s="428">
        <v>25</v>
      </c>
      <c r="L46" s="428"/>
      <c r="M46" s="428"/>
      <c r="N46" s="68"/>
      <c r="O46" s="249">
        <v>9</v>
      </c>
      <c r="P46" s="247"/>
      <c r="Q46" s="68"/>
      <c r="R46" s="67"/>
      <c r="S46" s="67">
        <v>100.01</v>
      </c>
      <c r="T46" s="67"/>
      <c r="U46" s="67"/>
      <c r="V46" s="99"/>
      <c r="W46" s="100"/>
      <c r="X46" s="100"/>
      <c r="Y46" s="100"/>
      <c r="Z46" s="100"/>
      <c r="AA46" s="118"/>
      <c r="AB46" s="187"/>
      <c r="AC46" s="350"/>
      <c r="AD46" s="187"/>
      <c r="AE46" s="64"/>
    </row>
    <row r="47" spans="1:31" s="22" customFormat="1" ht="60" hidden="1" customHeight="1" x14ac:dyDescent="0.25">
      <c r="A47" s="430">
        <v>38</v>
      </c>
      <c r="B47" s="430"/>
      <c r="C47" s="570"/>
      <c r="D47" s="576"/>
      <c r="E47" s="570"/>
      <c r="F47" s="578"/>
      <c r="G47" s="603"/>
      <c r="H47" s="421"/>
      <c r="I47" s="158" t="s">
        <v>203</v>
      </c>
      <c r="J47" s="428"/>
      <c r="K47" s="428">
        <v>111</v>
      </c>
      <c r="L47" s="428"/>
      <c r="M47" s="428"/>
      <c r="N47" s="68"/>
      <c r="O47" s="249">
        <v>7</v>
      </c>
      <c r="P47" s="247"/>
      <c r="Q47" s="68"/>
      <c r="R47" s="67"/>
      <c r="S47" s="67">
        <v>143.625</v>
      </c>
      <c r="T47" s="67"/>
      <c r="U47" s="67"/>
      <c r="V47" s="99"/>
      <c r="W47" s="100"/>
      <c r="X47" s="100"/>
      <c r="Y47" s="100"/>
      <c r="Z47" s="100"/>
      <c r="AA47" s="118"/>
      <c r="AB47" s="187"/>
      <c r="AC47" s="350"/>
      <c r="AD47" s="187"/>
      <c r="AE47" s="64"/>
    </row>
    <row r="48" spans="1:31" s="22" customFormat="1" ht="75.75" hidden="1" customHeight="1" x14ac:dyDescent="0.25">
      <c r="A48" s="430">
        <v>39</v>
      </c>
      <c r="B48" s="430"/>
      <c r="C48" s="570"/>
      <c r="D48" s="576"/>
      <c r="E48" s="570"/>
      <c r="F48" s="578"/>
      <c r="G48" s="603"/>
      <c r="H48" s="421"/>
      <c r="I48" s="158" t="s">
        <v>204</v>
      </c>
      <c r="J48" s="428"/>
      <c r="K48" s="428">
        <v>33</v>
      </c>
      <c r="L48" s="428"/>
      <c r="M48" s="428"/>
      <c r="N48" s="68"/>
      <c r="O48" s="249">
        <v>7</v>
      </c>
      <c r="P48" s="247"/>
      <c r="Q48" s="68"/>
      <c r="R48" s="67"/>
      <c r="S48" s="67">
        <v>84.49</v>
      </c>
      <c r="T48" s="67"/>
      <c r="U48" s="67"/>
      <c r="V48" s="99"/>
      <c r="W48" s="100"/>
      <c r="X48" s="100"/>
      <c r="Y48" s="100"/>
      <c r="Z48" s="100"/>
      <c r="AA48" s="118"/>
      <c r="AB48" s="187"/>
      <c r="AC48" s="350"/>
      <c r="AD48" s="187"/>
      <c r="AE48" s="64"/>
    </row>
    <row r="49" spans="1:31" s="22" customFormat="1" ht="30" hidden="1" customHeight="1" x14ac:dyDescent="0.25">
      <c r="A49" s="430">
        <v>40</v>
      </c>
      <c r="B49" s="430"/>
      <c r="C49" s="570"/>
      <c r="D49" s="576"/>
      <c r="E49" s="570"/>
      <c r="F49" s="578"/>
      <c r="G49" s="603"/>
      <c r="H49" s="421"/>
      <c r="I49" s="158" t="s">
        <v>205</v>
      </c>
      <c r="J49" s="428"/>
      <c r="K49" s="428">
        <v>141</v>
      </c>
      <c r="L49" s="428"/>
      <c r="M49" s="428"/>
      <c r="N49" s="68"/>
      <c r="O49" s="249">
        <v>9</v>
      </c>
      <c r="P49" s="247"/>
      <c r="Q49" s="68"/>
      <c r="R49" s="67"/>
      <c r="S49" s="67">
        <v>152.56700000000001</v>
      </c>
      <c r="T49" s="67"/>
      <c r="U49" s="67"/>
      <c r="V49" s="99"/>
      <c r="W49" s="100"/>
      <c r="X49" s="100"/>
      <c r="Y49" s="100"/>
      <c r="Z49" s="100"/>
      <c r="AA49" s="118"/>
      <c r="AB49" s="187"/>
      <c r="AC49" s="350"/>
      <c r="AD49" s="187"/>
      <c r="AE49" s="64"/>
    </row>
    <row r="50" spans="1:31" s="22" customFormat="1" ht="45" hidden="1" customHeight="1" x14ac:dyDescent="0.25">
      <c r="A50" s="430">
        <v>41</v>
      </c>
      <c r="B50" s="430"/>
      <c r="C50" s="570"/>
      <c r="D50" s="576"/>
      <c r="E50" s="570"/>
      <c r="F50" s="578"/>
      <c r="G50" s="603"/>
      <c r="H50" s="421"/>
      <c r="I50" s="158" t="s">
        <v>206</v>
      </c>
      <c r="J50" s="428"/>
      <c r="K50" s="428">
        <v>186</v>
      </c>
      <c r="L50" s="428"/>
      <c r="M50" s="428"/>
      <c r="N50" s="68"/>
      <c r="O50" s="249">
        <v>7</v>
      </c>
      <c r="P50" s="247"/>
      <c r="Q50" s="68"/>
      <c r="R50" s="67"/>
      <c r="S50" s="67">
        <v>203.07599999999999</v>
      </c>
      <c r="T50" s="67"/>
      <c r="U50" s="67"/>
      <c r="V50" s="99"/>
      <c r="W50" s="100"/>
      <c r="X50" s="100"/>
      <c r="Y50" s="100"/>
      <c r="Z50" s="100"/>
      <c r="AA50" s="118"/>
      <c r="AB50" s="187"/>
      <c r="AC50" s="350"/>
      <c r="AD50" s="187"/>
      <c r="AE50" s="64"/>
    </row>
    <row r="51" spans="1:31" s="22" customFormat="1" ht="45" hidden="1" customHeight="1" x14ac:dyDescent="0.25">
      <c r="A51" s="430">
        <v>42</v>
      </c>
      <c r="B51" s="430"/>
      <c r="C51" s="570"/>
      <c r="D51" s="576"/>
      <c r="E51" s="570"/>
      <c r="F51" s="578"/>
      <c r="G51" s="603"/>
      <c r="H51" s="421"/>
      <c r="I51" s="158" t="s">
        <v>207</v>
      </c>
      <c r="J51" s="428"/>
      <c r="K51" s="428">
        <v>95</v>
      </c>
      <c r="L51" s="428"/>
      <c r="M51" s="428"/>
      <c r="N51" s="68"/>
      <c r="O51" s="249">
        <v>10</v>
      </c>
      <c r="P51" s="247"/>
      <c r="Q51" s="68"/>
      <c r="R51" s="67"/>
      <c r="S51" s="67">
        <v>134.53200000000001</v>
      </c>
      <c r="T51" s="67"/>
      <c r="U51" s="67"/>
      <c r="V51" s="99"/>
      <c r="W51" s="100"/>
      <c r="X51" s="100"/>
      <c r="Y51" s="100"/>
      <c r="Z51" s="100"/>
      <c r="AA51" s="118"/>
      <c r="AB51" s="187"/>
      <c r="AC51" s="350"/>
      <c r="AD51" s="187"/>
      <c r="AE51" s="64"/>
    </row>
    <row r="52" spans="1:31" s="22" customFormat="1" ht="45" hidden="1" customHeight="1" x14ac:dyDescent="0.25">
      <c r="A52" s="430">
        <v>43</v>
      </c>
      <c r="B52" s="430"/>
      <c r="C52" s="570"/>
      <c r="D52" s="576"/>
      <c r="E52" s="570"/>
      <c r="F52" s="578"/>
      <c r="G52" s="603"/>
      <c r="H52" s="421"/>
      <c r="I52" s="158" t="s">
        <v>208</v>
      </c>
      <c r="J52" s="428"/>
      <c r="K52" s="428">
        <v>56</v>
      </c>
      <c r="L52" s="428"/>
      <c r="M52" s="428"/>
      <c r="N52" s="68"/>
      <c r="O52" s="68">
        <v>12</v>
      </c>
      <c r="P52" s="247"/>
      <c r="Q52" s="68"/>
      <c r="R52" s="67"/>
      <c r="S52" s="67">
        <v>70.745999999999995</v>
      </c>
      <c r="T52" s="67"/>
      <c r="U52" s="67"/>
      <c r="V52" s="99"/>
      <c r="W52" s="100"/>
      <c r="X52" s="100"/>
      <c r="Y52" s="100"/>
      <c r="Z52" s="100"/>
      <c r="AA52" s="118"/>
      <c r="AB52" s="187"/>
      <c r="AC52" s="350"/>
      <c r="AD52" s="187"/>
      <c r="AE52" s="64"/>
    </row>
    <row r="53" spans="1:31" s="22" customFormat="1" ht="45" hidden="1" customHeight="1" x14ac:dyDescent="0.25">
      <c r="A53" s="430">
        <v>44</v>
      </c>
      <c r="B53" s="430"/>
      <c r="C53" s="570"/>
      <c r="D53" s="576"/>
      <c r="E53" s="570"/>
      <c r="F53" s="578"/>
      <c r="G53" s="603"/>
      <c r="H53" s="421"/>
      <c r="I53" s="158" t="s">
        <v>209</v>
      </c>
      <c r="J53" s="428"/>
      <c r="K53" s="428">
        <v>65</v>
      </c>
      <c r="L53" s="428"/>
      <c r="M53" s="428"/>
      <c r="N53" s="68"/>
      <c r="O53" s="249">
        <v>10</v>
      </c>
      <c r="P53" s="247"/>
      <c r="Q53" s="68"/>
      <c r="R53" s="67"/>
      <c r="S53" s="67">
        <v>177.15</v>
      </c>
      <c r="T53" s="67"/>
      <c r="U53" s="67"/>
      <c r="V53" s="99"/>
      <c r="W53" s="100"/>
      <c r="X53" s="100"/>
      <c r="Y53" s="100"/>
      <c r="Z53" s="100"/>
      <c r="AA53" s="118"/>
      <c r="AB53" s="187"/>
      <c r="AC53" s="350"/>
      <c r="AD53" s="187"/>
      <c r="AE53" s="64"/>
    </row>
    <row r="54" spans="1:31" s="22" customFormat="1" ht="45" hidden="1" customHeight="1" x14ac:dyDescent="0.25">
      <c r="A54" s="430">
        <v>45</v>
      </c>
      <c r="B54" s="430"/>
      <c r="C54" s="570"/>
      <c r="D54" s="576"/>
      <c r="E54" s="570"/>
      <c r="F54" s="578"/>
      <c r="G54" s="603"/>
      <c r="H54" s="421"/>
      <c r="I54" s="158" t="s">
        <v>210</v>
      </c>
      <c r="J54" s="428"/>
      <c r="K54" s="428">
        <v>90</v>
      </c>
      <c r="L54" s="428"/>
      <c r="M54" s="428"/>
      <c r="N54" s="68"/>
      <c r="O54" s="249">
        <v>12</v>
      </c>
      <c r="P54" s="247"/>
      <c r="Q54" s="68"/>
      <c r="R54" s="67"/>
      <c r="S54" s="67">
        <v>119.82899999999999</v>
      </c>
      <c r="T54" s="67"/>
      <c r="U54" s="67"/>
      <c r="V54" s="99"/>
      <c r="W54" s="100"/>
      <c r="X54" s="100"/>
      <c r="Y54" s="100"/>
      <c r="Z54" s="100"/>
      <c r="AA54" s="118"/>
      <c r="AB54" s="187"/>
      <c r="AC54" s="350"/>
      <c r="AD54" s="187"/>
      <c r="AE54" s="64"/>
    </row>
    <row r="55" spans="1:31" s="22" customFormat="1" ht="45" hidden="1" customHeight="1" x14ac:dyDescent="0.25">
      <c r="A55" s="430">
        <v>46</v>
      </c>
      <c r="B55" s="430"/>
      <c r="C55" s="570"/>
      <c r="D55" s="576"/>
      <c r="E55" s="570"/>
      <c r="F55" s="578"/>
      <c r="G55" s="603"/>
      <c r="H55" s="421"/>
      <c r="I55" s="158" t="s">
        <v>211</v>
      </c>
      <c r="J55" s="428"/>
      <c r="K55" s="428">
        <v>292</v>
      </c>
      <c r="L55" s="428"/>
      <c r="M55" s="428"/>
      <c r="N55" s="68"/>
      <c r="O55" s="249">
        <v>10</v>
      </c>
      <c r="P55" s="247"/>
      <c r="Q55" s="68"/>
      <c r="R55" s="67"/>
      <c r="S55" s="67">
        <v>201.29300000000001</v>
      </c>
      <c r="T55" s="67"/>
      <c r="U55" s="67"/>
      <c r="V55" s="99"/>
      <c r="W55" s="100"/>
      <c r="X55" s="100"/>
      <c r="Y55" s="100"/>
      <c r="Z55" s="100"/>
      <c r="AA55" s="118"/>
      <c r="AB55" s="187"/>
      <c r="AC55" s="350"/>
      <c r="AD55" s="187"/>
      <c r="AE55" s="64"/>
    </row>
    <row r="56" spans="1:31" s="22" customFormat="1" ht="45" hidden="1" customHeight="1" x14ac:dyDescent="0.25">
      <c r="A56" s="430">
        <v>47</v>
      </c>
      <c r="B56" s="430"/>
      <c r="C56" s="570"/>
      <c r="D56" s="576"/>
      <c r="E56" s="570"/>
      <c r="F56" s="578"/>
      <c r="G56" s="603"/>
      <c r="H56" s="421"/>
      <c r="I56" s="158" t="s">
        <v>212</v>
      </c>
      <c r="J56" s="428"/>
      <c r="K56" s="428">
        <v>45</v>
      </c>
      <c r="L56" s="428"/>
      <c r="M56" s="428"/>
      <c r="N56" s="68"/>
      <c r="O56" s="249">
        <v>7</v>
      </c>
      <c r="P56" s="247"/>
      <c r="Q56" s="68"/>
      <c r="R56" s="67"/>
      <c r="S56" s="67">
        <v>97.099000000000004</v>
      </c>
      <c r="T56" s="67"/>
      <c r="U56" s="67"/>
      <c r="V56" s="99"/>
      <c r="W56" s="100"/>
      <c r="X56" s="100"/>
      <c r="Y56" s="100"/>
      <c r="Z56" s="100"/>
      <c r="AA56" s="118"/>
      <c r="AB56" s="187"/>
      <c r="AC56" s="350"/>
      <c r="AD56" s="187"/>
      <c r="AE56" s="64"/>
    </row>
    <row r="57" spans="1:31" s="22" customFormat="1" ht="45" hidden="1" customHeight="1" x14ac:dyDescent="0.25">
      <c r="A57" s="430">
        <v>48</v>
      </c>
      <c r="B57" s="430"/>
      <c r="C57" s="570"/>
      <c r="D57" s="576"/>
      <c r="E57" s="570"/>
      <c r="F57" s="578"/>
      <c r="G57" s="603"/>
      <c r="H57" s="421"/>
      <c r="I57" s="158" t="s">
        <v>213</v>
      </c>
      <c r="J57" s="428"/>
      <c r="K57" s="428">
        <v>118</v>
      </c>
      <c r="L57" s="428"/>
      <c r="M57" s="428"/>
      <c r="N57" s="68"/>
      <c r="O57" s="249">
        <v>7</v>
      </c>
      <c r="P57" s="247"/>
      <c r="Q57" s="68"/>
      <c r="R57" s="67"/>
      <c r="S57" s="67">
        <v>206.58199999999999</v>
      </c>
      <c r="T57" s="67"/>
      <c r="U57" s="67"/>
      <c r="V57" s="99"/>
      <c r="W57" s="100"/>
      <c r="X57" s="100"/>
      <c r="Y57" s="100"/>
      <c r="Z57" s="100"/>
      <c r="AA57" s="118"/>
      <c r="AB57" s="187"/>
      <c r="AC57" s="350"/>
      <c r="AD57" s="187"/>
      <c r="AE57" s="64"/>
    </row>
    <row r="58" spans="1:31" s="22" customFormat="1" ht="45" hidden="1" customHeight="1" x14ac:dyDescent="0.25">
      <c r="A58" s="430">
        <v>49</v>
      </c>
      <c r="B58" s="430"/>
      <c r="C58" s="570"/>
      <c r="D58" s="576"/>
      <c r="E58" s="570"/>
      <c r="F58" s="578"/>
      <c r="G58" s="603"/>
      <c r="H58" s="421"/>
      <c r="I58" s="158" t="s">
        <v>214</v>
      </c>
      <c r="J58" s="428"/>
      <c r="K58" s="428">
        <v>101</v>
      </c>
      <c r="L58" s="428"/>
      <c r="M58" s="428"/>
      <c r="N58" s="68"/>
      <c r="O58" s="249">
        <v>7</v>
      </c>
      <c r="P58" s="247"/>
      <c r="Q58" s="68"/>
      <c r="R58" s="67"/>
      <c r="S58" s="67">
        <v>98.914000000000001</v>
      </c>
      <c r="T58" s="67"/>
      <c r="U58" s="67"/>
      <c r="V58" s="99"/>
      <c r="W58" s="100"/>
      <c r="X58" s="100"/>
      <c r="Y58" s="100"/>
      <c r="Z58" s="100"/>
      <c r="AA58" s="118"/>
      <c r="AB58" s="187"/>
      <c r="AC58" s="350"/>
      <c r="AD58" s="187"/>
      <c r="AE58" s="64"/>
    </row>
    <row r="59" spans="1:31" s="22" customFormat="1" ht="45" hidden="1" customHeight="1" x14ac:dyDescent="0.25">
      <c r="A59" s="430">
        <v>50</v>
      </c>
      <c r="B59" s="430"/>
      <c r="C59" s="570"/>
      <c r="D59" s="576"/>
      <c r="E59" s="570"/>
      <c r="F59" s="578"/>
      <c r="G59" s="603"/>
      <c r="H59" s="421"/>
      <c r="I59" s="158" t="s">
        <v>215</v>
      </c>
      <c r="J59" s="428"/>
      <c r="K59" s="428">
        <v>116</v>
      </c>
      <c r="L59" s="428"/>
      <c r="M59" s="428"/>
      <c r="N59" s="68"/>
      <c r="O59" s="249">
        <v>9</v>
      </c>
      <c r="P59" s="247"/>
      <c r="Q59" s="68"/>
      <c r="R59" s="67"/>
      <c r="S59" s="67">
        <v>107.306</v>
      </c>
      <c r="T59" s="67"/>
      <c r="U59" s="67"/>
      <c r="V59" s="99"/>
      <c r="W59" s="100"/>
      <c r="X59" s="100"/>
      <c r="Y59" s="100"/>
      <c r="Z59" s="100"/>
      <c r="AA59" s="118"/>
      <c r="AB59" s="187"/>
      <c r="AC59" s="350"/>
      <c r="AD59" s="187"/>
      <c r="AE59" s="64"/>
    </row>
    <row r="60" spans="1:31" s="22" customFormat="1" ht="45" hidden="1" customHeight="1" x14ac:dyDescent="0.25">
      <c r="A60" s="430">
        <v>51</v>
      </c>
      <c r="B60" s="430"/>
      <c r="C60" s="570"/>
      <c r="D60" s="576"/>
      <c r="E60" s="570"/>
      <c r="F60" s="578"/>
      <c r="G60" s="603"/>
      <c r="H60" s="421"/>
      <c r="I60" s="158" t="s">
        <v>216</v>
      </c>
      <c r="J60" s="428"/>
      <c r="K60" s="428">
        <v>23</v>
      </c>
      <c r="L60" s="428"/>
      <c r="M60" s="428"/>
      <c r="N60" s="68"/>
      <c r="O60" s="249">
        <v>7</v>
      </c>
      <c r="P60" s="247"/>
      <c r="Q60" s="68"/>
      <c r="R60" s="67"/>
      <c r="S60" s="67">
        <v>64.228999999999999</v>
      </c>
      <c r="T60" s="67"/>
      <c r="U60" s="67"/>
      <c r="V60" s="99"/>
      <c r="W60" s="100"/>
      <c r="X60" s="100"/>
      <c r="Y60" s="100"/>
      <c r="Z60" s="100"/>
      <c r="AA60" s="118"/>
      <c r="AB60" s="187"/>
      <c r="AC60" s="350"/>
      <c r="AD60" s="187"/>
      <c r="AE60" s="64"/>
    </row>
    <row r="61" spans="1:31" s="22" customFormat="1" ht="45" hidden="1" customHeight="1" x14ac:dyDescent="0.25">
      <c r="A61" s="430">
        <v>52</v>
      </c>
      <c r="B61" s="430"/>
      <c r="C61" s="570"/>
      <c r="D61" s="576"/>
      <c r="E61" s="570"/>
      <c r="F61" s="578"/>
      <c r="G61" s="603"/>
      <c r="H61" s="421"/>
      <c r="I61" s="158" t="s">
        <v>217</v>
      </c>
      <c r="J61" s="428"/>
      <c r="K61" s="428">
        <v>97</v>
      </c>
      <c r="L61" s="428"/>
      <c r="M61" s="428"/>
      <c r="N61" s="68"/>
      <c r="O61" s="249">
        <v>7</v>
      </c>
      <c r="P61" s="247"/>
      <c r="Q61" s="68"/>
      <c r="R61" s="67"/>
      <c r="S61" s="67">
        <v>60.466999999999999</v>
      </c>
      <c r="T61" s="67"/>
      <c r="U61" s="67"/>
      <c r="V61" s="99"/>
      <c r="W61" s="100"/>
      <c r="X61" s="100"/>
      <c r="Y61" s="100"/>
      <c r="Z61" s="100"/>
      <c r="AA61" s="118"/>
      <c r="AB61" s="187"/>
      <c r="AC61" s="350"/>
      <c r="AD61" s="187"/>
      <c r="AE61" s="64"/>
    </row>
    <row r="62" spans="1:31" s="22" customFormat="1" ht="45" hidden="1" customHeight="1" x14ac:dyDescent="0.25">
      <c r="A62" s="430">
        <v>53</v>
      </c>
      <c r="B62" s="430"/>
      <c r="C62" s="570"/>
      <c r="D62" s="576"/>
      <c r="E62" s="570"/>
      <c r="F62" s="578"/>
      <c r="G62" s="603"/>
      <c r="H62" s="421"/>
      <c r="I62" s="158" t="s">
        <v>218</v>
      </c>
      <c r="J62" s="428"/>
      <c r="K62" s="428">
        <v>40</v>
      </c>
      <c r="L62" s="428"/>
      <c r="M62" s="428"/>
      <c r="N62" s="68"/>
      <c r="O62" s="249">
        <v>7</v>
      </c>
      <c r="P62" s="247"/>
      <c r="Q62" s="68"/>
      <c r="R62" s="67"/>
      <c r="S62" s="67">
        <v>70.938000000000002</v>
      </c>
      <c r="T62" s="67"/>
      <c r="U62" s="67"/>
      <c r="V62" s="99"/>
      <c r="W62" s="100"/>
      <c r="X62" s="100"/>
      <c r="Y62" s="100"/>
      <c r="Z62" s="100"/>
      <c r="AA62" s="118"/>
      <c r="AB62" s="187"/>
      <c r="AC62" s="350"/>
      <c r="AD62" s="187"/>
      <c r="AE62" s="64"/>
    </row>
    <row r="63" spans="1:31" s="22" customFormat="1" ht="45" hidden="1" customHeight="1" x14ac:dyDescent="0.25">
      <c r="A63" s="430">
        <v>54</v>
      </c>
      <c r="B63" s="430"/>
      <c r="C63" s="570"/>
      <c r="D63" s="576"/>
      <c r="E63" s="570"/>
      <c r="F63" s="578"/>
      <c r="G63" s="603"/>
      <c r="H63" s="421"/>
      <c r="I63" s="158" t="s">
        <v>219</v>
      </c>
      <c r="J63" s="428"/>
      <c r="K63" s="428">
        <v>290</v>
      </c>
      <c r="L63" s="428"/>
      <c r="M63" s="428"/>
      <c r="N63" s="68"/>
      <c r="O63" s="249">
        <v>7</v>
      </c>
      <c r="P63" s="247"/>
      <c r="Q63" s="68"/>
      <c r="R63" s="67"/>
      <c r="S63" s="67">
        <v>183.26900000000001</v>
      </c>
      <c r="T63" s="67"/>
      <c r="U63" s="67"/>
      <c r="V63" s="99"/>
      <c r="W63" s="100"/>
      <c r="X63" s="100"/>
      <c r="Y63" s="100"/>
      <c r="Z63" s="100"/>
      <c r="AA63" s="118"/>
      <c r="AB63" s="187"/>
      <c r="AC63" s="350"/>
      <c r="AD63" s="187"/>
      <c r="AE63" s="64"/>
    </row>
    <row r="64" spans="1:31" s="22" customFormat="1" ht="45" hidden="1" customHeight="1" x14ac:dyDescent="0.25">
      <c r="A64" s="430">
        <v>55</v>
      </c>
      <c r="B64" s="430"/>
      <c r="C64" s="570"/>
      <c r="D64" s="576"/>
      <c r="E64" s="570"/>
      <c r="F64" s="578"/>
      <c r="G64" s="603"/>
      <c r="H64" s="421"/>
      <c r="I64" s="158" t="s">
        <v>220</v>
      </c>
      <c r="J64" s="428"/>
      <c r="K64" s="428">
        <v>60</v>
      </c>
      <c r="L64" s="428"/>
      <c r="M64" s="428"/>
      <c r="N64" s="68"/>
      <c r="O64" s="249">
        <v>10</v>
      </c>
      <c r="P64" s="247"/>
      <c r="Q64" s="68"/>
      <c r="R64" s="67"/>
      <c r="S64" s="67">
        <v>97.966999999999999</v>
      </c>
      <c r="T64" s="67"/>
      <c r="U64" s="67"/>
      <c r="V64" s="99"/>
      <c r="W64" s="100"/>
      <c r="X64" s="100"/>
      <c r="Y64" s="100"/>
      <c r="Z64" s="100"/>
      <c r="AA64" s="118"/>
      <c r="AB64" s="187"/>
      <c r="AC64" s="350"/>
      <c r="AD64" s="187"/>
      <c r="AE64" s="64"/>
    </row>
    <row r="65" spans="1:31" s="22" customFormat="1" ht="45" hidden="1" customHeight="1" x14ac:dyDescent="0.25">
      <c r="A65" s="430"/>
      <c r="B65" s="430">
        <v>1245</v>
      </c>
      <c r="C65" s="570"/>
      <c r="D65" s="576"/>
      <c r="E65" s="570"/>
      <c r="F65" s="578"/>
      <c r="G65" s="603"/>
      <c r="H65" s="403"/>
      <c r="I65" s="404" t="s">
        <v>885</v>
      </c>
      <c r="J65" s="406"/>
      <c r="K65" s="406"/>
      <c r="L65" s="406">
        <v>293</v>
      </c>
      <c r="M65" s="406"/>
      <c r="N65" s="408"/>
      <c r="O65" s="408"/>
      <c r="P65" s="408">
        <v>5</v>
      </c>
      <c r="Q65" s="408"/>
      <c r="R65" s="408"/>
      <c r="S65" s="408"/>
      <c r="T65" s="408">
        <v>128.37947</v>
      </c>
      <c r="U65" s="408"/>
      <c r="V65" s="99"/>
      <c r="W65" s="100"/>
      <c r="X65" s="100"/>
      <c r="Y65" s="100"/>
      <c r="Z65" s="100"/>
      <c r="AA65" s="118"/>
      <c r="AB65" s="187"/>
      <c r="AC65" s="350"/>
      <c r="AD65" s="187"/>
      <c r="AE65" s="64"/>
    </row>
    <row r="66" spans="1:31" s="22" customFormat="1" ht="45" hidden="1" customHeight="1" x14ac:dyDescent="0.25">
      <c r="A66" s="430"/>
      <c r="B66" s="430">
        <v>1397</v>
      </c>
      <c r="C66" s="570"/>
      <c r="D66" s="576"/>
      <c r="E66" s="570"/>
      <c r="F66" s="578"/>
      <c r="G66" s="603"/>
      <c r="H66" s="421"/>
      <c r="I66" s="158" t="s">
        <v>897</v>
      </c>
      <c r="J66" s="430"/>
      <c r="K66" s="430"/>
      <c r="L66" s="430">
        <v>291</v>
      </c>
      <c r="M66" s="430"/>
      <c r="N66" s="67"/>
      <c r="O66" s="67"/>
      <c r="P66" s="67">
        <v>6</v>
      </c>
      <c r="Q66" s="67"/>
      <c r="R66" s="67"/>
      <c r="S66" s="67"/>
      <c r="T66" s="67">
        <v>154.11175</v>
      </c>
      <c r="U66" s="67"/>
      <c r="V66" s="99"/>
      <c r="W66" s="100"/>
      <c r="X66" s="100"/>
      <c r="Y66" s="100"/>
      <c r="Z66" s="100"/>
      <c r="AA66" s="118"/>
      <c r="AB66" s="187"/>
      <c r="AC66" s="350"/>
      <c r="AD66" s="187"/>
      <c r="AE66" s="64"/>
    </row>
    <row r="67" spans="1:31" s="22" customFormat="1" ht="45" hidden="1" customHeight="1" x14ac:dyDescent="0.25">
      <c r="A67" s="430"/>
      <c r="B67" s="430">
        <v>1598</v>
      </c>
      <c r="C67" s="570"/>
      <c r="D67" s="576"/>
      <c r="E67" s="570"/>
      <c r="F67" s="578"/>
      <c r="G67" s="603"/>
      <c r="H67" s="421"/>
      <c r="I67" s="158" t="s">
        <v>886</v>
      </c>
      <c r="J67" s="428"/>
      <c r="K67" s="428"/>
      <c r="L67" s="428">
        <v>100</v>
      </c>
      <c r="M67" s="428"/>
      <c r="N67" s="68"/>
      <c r="O67" s="68"/>
      <c r="P67" s="68">
        <v>6</v>
      </c>
      <c r="Q67" s="68"/>
      <c r="R67" s="67"/>
      <c r="S67" s="67"/>
      <c r="T67" s="67">
        <v>81.278890000000004</v>
      </c>
      <c r="U67" s="67"/>
      <c r="V67" s="99"/>
      <c r="W67" s="100"/>
      <c r="X67" s="100"/>
      <c r="Y67" s="100"/>
      <c r="Z67" s="100"/>
      <c r="AA67" s="118"/>
      <c r="AB67" s="187"/>
      <c r="AC67" s="350"/>
      <c r="AD67" s="187"/>
      <c r="AE67" s="64"/>
    </row>
    <row r="68" spans="1:31" s="22" customFormat="1" ht="45" hidden="1" customHeight="1" x14ac:dyDescent="0.25">
      <c r="A68" s="430"/>
      <c r="B68" s="430">
        <v>1645</v>
      </c>
      <c r="C68" s="570"/>
      <c r="D68" s="576"/>
      <c r="E68" s="570"/>
      <c r="F68" s="578"/>
      <c r="G68" s="603"/>
      <c r="H68" s="421"/>
      <c r="I68" s="158" t="s">
        <v>887</v>
      </c>
      <c r="J68" s="428"/>
      <c r="K68" s="428"/>
      <c r="L68" s="428">
        <v>180</v>
      </c>
      <c r="M68" s="428"/>
      <c r="N68" s="68"/>
      <c r="O68" s="68"/>
      <c r="P68" s="68">
        <v>9</v>
      </c>
      <c r="Q68" s="68"/>
      <c r="R68" s="67"/>
      <c r="S68" s="67"/>
      <c r="T68" s="67">
        <v>148.30859000000001</v>
      </c>
      <c r="U68" s="67"/>
      <c r="V68" s="99"/>
      <c r="W68" s="100"/>
      <c r="X68" s="100"/>
      <c r="Y68" s="100"/>
      <c r="Z68" s="100"/>
      <c r="AA68" s="118"/>
      <c r="AB68" s="187"/>
      <c r="AC68" s="350"/>
      <c r="AD68" s="187"/>
      <c r="AE68" s="64"/>
    </row>
    <row r="69" spans="1:31" s="22" customFormat="1" ht="45" hidden="1" customHeight="1" x14ac:dyDescent="0.25">
      <c r="A69" s="430"/>
      <c r="B69" s="66" t="s">
        <v>1511</v>
      </c>
      <c r="C69" s="570"/>
      <c r="D69" s="576"/>
      <c r="E69" s="570"/>
      <c r="F69" s="578"/>
      <c r="G69" s="603"/>
      <c r="H69" s="421"/>
      <c r="I69" s="158" t="s">
        <v>890</v>
      </c>
      <c r="J69" s="428"/>
      <c r="K69" s="428"/>
      <c r="L69" s="428">
        <v>76</v>
      </c>
      <c r="M69" s="428"/>
      <c r="N69" s="68"/>
      <c r="O69" s="68"/>
      <c r="P69" s="68">
        <v>9</v>
      </c>
      <c r="Q69" s="68"/>
      <c r="R69" s="67"/>
      <c r="S69" s="67"/>
      <c r="T69" s="67">
        <v>67.825320000000005</v>
      </c>
      <c r="U69" s="67"/>
      <c r="V69" s="99"/>
      <c r="W69" s="100"/>
      <c r="X69" s="100"/>
      <c r="Y69" s="100"/>
      <c r="Z69" s="100"/>
      <c r="AA69" s="118"/>
      <c r="AB69" s="187"/>
      <c r="AC69" s="350"/>
      <c r="AD69" s="187"/>
      <c r="AE69" s="64"/>
    </row>
    <row r="70" spans="1:31" s="22" customFormat="1" ht="30" hidden="1" customHeight="1" x14ac:dyDescent="0.25">
      <c r="A70" s="430"/>
      <c r="B70" s="430">
        <v>1826</v>
      </c>
      <c r="C70" s="570"/>
      <c r="D70" s="576"/>
      <c r="E70" s="570"/>
      <c r="F70" s="578"/>
      <c r="G70" s="603"/>
      <c r="H70" s="421"/>
      <c r="I70" s="158" t="s">
        <v>891</v>
      </c>
      <c r="J70" s="428"/>
      <c r="K70" s="428"/>
      <c r="L70" s="428">
        <v>55</v>
      </c>
      <c r="M70" s="428"/>
      <c r="N70" s="68"/>
      <c r="O70" s="68"/>
      <c r="P70" s="68">
        <v>7</v>
      </c>
      <c r="Q70" s="68"/>
      <c r="R70" s="67"/>
      <c r="S70" s="67"/>
      <c r="T70" s="67">
        <v>81.187070000000006</v>
      </c>
      <c r="U70" s="67"/>
      <c r="V70" s="99"/>
      <c r="W70" s="100"/>
      <c r="X70" s="100"/>
      <c r="Y70" s="100"/>
      <c r="Z70" s="100"/>
      <c r="AA70" s="118"/>
      <c r="AB70" s="187"/>
      <c r="AC70" s="350"/>
      <c r="AD70" s="187"/>
      <c r="AE70" s="64"/>
    </row>
    <row r="71" spans="1:31" s="22" customFormat="1" ht="45" hidden="1" customHeight="1" x14ac:dyDescent="0.25">
      <c r="A71" s="430"/>
      <c r="B71" s="430">
        <v>1611</v>
      </c>
      <c r="C71" s="570"/>
      <c r="D71" s="576"/>
      <c r="E71" s="570"/>
      <c r="F71" s="578"/>
      <c r="G71" s="603"/>
      <c r="H71" s="421"/>
      <c r="I71" s="158" t="s">
        <v>892</v>
      </c>
      <c r="J71" s="428"/>
      <c r="K71" s="428"/>
      <c r="L71" s="428">
        <v>100</v>
      </c>
      <c r="M71" s="428"/>
      <c r="N71" s="68"/>
      <c r="O71" s="68"/>
      <c r="P71" s="68">
        <v>10</v>
      </c>
      <c r="Q71" s="68"/>
      <c r="R71" s="67"/>
      <c r="S71" s="67"/>
      <c r="T71" s="67">
        <v>139.69383999999999</v>
      </c>
      <c r="U71" s="67"/>
      <c r="V71" s="99"/>
      <c r="W71" s="100"/>
      <c r="X71" s="100"/>
      <c r="Y71" s="100"/>
      <c r="Z71" s="100"/>
      <c r="AA71" s="118"/>
      <c r="AB71" s="187"/>
      <c r="AC71" s="350"/>
      <c r="AD71" s="187"/>
      <c r="AE71" s="64"/>
    </row>
    <row r="72" spans="1:31" s="22" customFormat="1" ht="30" hidden="1" customHeight="1" x14ac:dyDescent="0.25">
      <c r="A72" s="430"/>
      <c r="B72" s="430">
        <v>1953</v>
      </c>
      <c r="C72" s="570"/>
      <c r="D72" s="576"/>
      <c r="E72" s="570"/>
      <c r="F72" s="578"/>
      <c r="G72" s="603"/>
      <c r="H72" s="421"/>
      <c r="I72" s="158" t="s">
        <v>894</v>
      </c>
      <c r="J72" s="428"/>
      <c r="K72" s="428"/>
      <c r="L72" s="428">
        <v>100</v>
      </c>
      <c r="M72" s="428"/>
      <c r="N72" s="68"/>
      <c r="O72" s="68"/>
      <c r="P72" s="68">
        <v>10</v>
      </c>
      <c r="Q72" s="68"/>
      <c r="R72" s="67"/>
      <c r="S72" s="67"/>
      <c r="T72" s="67">
        <v>101.9521</v>
      </c>
      <c r="U72" s="67"/>
      <c r="V72" s="99"/>
      <c r="W72" s="100"/>
      <c r="X72" s="100"/>
      <c r="Y72" s="100"/>
      <c r="Z72" s="100"/>
      <c r="AA72" s="118"/>
      <c r="AB72" s="187"/>
      <c r="AC72" s="350"/>
      <c r="AD72" s="187"/>
      <c r="AE72" s="64"/>
    </row>
    <row r="73" spans="1:31" s="22" customFormat="1" ht="30" hidden="1" customHeight="1" x14ac:dyDescent="0.25">
      <c r="A73" s="430"/>
      <c r="B73" s="66" t="s">
        <v>1493</v>
      </c>
      <c r="C73" s="570"/>
      <c r="D73" s="576"/>
      <c r="E73" s="570"/>
      <c r="F73" s="578"/>
      <c r="G73" s="603"/>
      <c r="H73" s="421"/>
      <c r="I73" s="158" t="s">
        <v>895</v>
      </c>
      <c r="J73" s="428"/>
      <c r="K73" s="428"/>
      <c r="L73" s="428">
        <v>200</v>
      </c>
      <c r="M73" s="428"/>
      <c r="N73" s="68"/>
      <c r="O73" s="68"/>
      <c r="P73" s="68">
        <v>10</v>
      </c>
      <c r="Q73" s="68"/>
      <c r="R73" s="67"/>
      <c r="S73" s="67"/>
      <c r="T73" s="67">
        <v>107.31724</v>
      </c>
      <c r="U73" s="67"/>
      <c r="V73" s="99"/>
      <c r="W73" s="100"/>
      <c r="X73" s="100"/>
      <c r="Y73" s="100"/>
      <c r="Z73" s="100"/>
      <c r="AA73" s="118"/>
      <c r="AB73" s="187"/>
      <c r="AC73" s="350"/>
      <c r="AD73" s="187"/>
      <c r="AE73" s="64"/>
    </row>
    <row r="74" spans="1:31" s="22" customFormat="1" ht="30" hidden="1" customHeight="1" x14ac:dyDescent="0.25">
      <c r="A74" s="430"/>
      <c r="B74" s="430">
        <v>2140</v>
      </c>
      <c r="C74" s="570"/>
      <c r="D74" s="576"/>
      <c r="E74" s="570"/>
      <c r="F74" s="578"/>
      <c r="G74" s="603"/>
      <c r="H74" s="421"/>
      <c r="I74" s="158" t="s">
        <v>896</v>
      </c>
      <c r="J74" s="428"/>
      <c r="K74" s="428"/>
      <c r="L74" s="428">
        <v>160</v>
      </c>
      <c r="M74" s="428"/>
      <c r="N74" s="68"/>
      <c r="O74" s="68"/>
      <c r="P74" s="68">
        <v>10</v>
      </c>
      <c r="Q74" s="68"/>
      <c r="R74" s="67"/>
      <c r="S74" s="67"/>
      <c r="T74" s="67">
        <v>117.33407</v>
      </c>
      <c r="U74" s="67"/>
      <c r="V74" s="99"/>
      <c r="W74" s="100"/>
      <c r="X74" s="100"/>
      <c r="Y74" s="100"/>
      <c r="Z74" s="100"/>
      <c r="AA74" s="118"/>
      <c r="AB74" s="187"/>
      <c r="AC74" s="350"/>
      <c r="AD74" s="187"/>
      <c r="AE74" s="64"/>
    </row>
    <row r="75" spans="1:31" s="22" customFormat="1" ht="48" hidden="1" customHeight="1" x14ac:dyDescent="0.25">
      <c r="A75" s="430"/>
      <c r="B75" s="430">
        <v>1150</v>
      </c>
      <c r="C75" s="570"/>
      <c r="D75" s="576"/>
      <c r="E75" s="570"/>
      <c r="F75" s="578"/>
      <c r="G75" s="603"/>
      <c r="H75" s="421"/>
      <c r="I75" s="158" t="s">
        <v>879</v>
      </c>
      <c r="J75" s="430"/>
      <c r="K75" s="430"/>
      <c r="L75" s="430">
        <v>70</v>
      </c>
      <c r="M75" s="430"/>
      <c r="N75" s="67"/>
      <c r="O75" s="67"/>
      <c r="P75" s="67">
        <v>15</v>
      </c>
      <c r="Q75" s="67"/>
      <c r="R75" s="67"/>
      <c r="S75" s="67"/>
      <c r="T75" s="67">
        <v>72.534229999999994</v>
      </c>
      <c r="U75" s="67"/>
      <c r="V75" s="99"/>
      <c r="W75" s="100"/>
      <c r="X75" s="100"/>
      <c r="Y75" s="100"/>
      <c r="Z75" s="100"/>
      <c r="AA75" s="118"/>
      <c r="AB75" s="187"/>
      <c r="AC75" s="350"/>
      <c r="AD75" s="187"/>
      <c r="AE75" s="64"/>
    </row>
    <row r="76" spans="1:31" s="22" customFormat="1" ht="49.5" hidden="1" customHeight="1" x14ac:dyDescent="0.25">
      <c r="A76" s="430"/>
      <c r="B76" s="430">
        <v>1076</v>
      </c>
      <c r="C76" s="570"/>
      <c r="D76" s="576"/>
      <c r="E76" s="570"/>
      <c r="F76" s="578"/>
      <c r="G76" s="603"/>
      <c r="H76" s="421"/>
      <c r="I76" s="158" t="s">
        <v>881</v>
      </c>
      <c r="J76" s="430"/>
      <c r="K76" s="430"/>
      <c r="L76" s="430">
        <v>148</v>
      </c>
      <c r="M76" s="430"/>
      <c r="N76" s="67"/>
      <c r="O76" s="67"/>
      <c r="P76" s="67">
        <v>6</v>
      </c>
      <c r="Q76" s="67"/>
      <c r="R76" s="67"/>
      <c r="S76" s="67"/>
      <c r="T76" s="67">
        <v>131.09253000000001</v>
      </c>
      <c r="U76" s="67"/>
      <c r="V76" s="99"/>
      <c r="W76" s="100"/>
      <c r="X76" s="100"/>
      <c r="Y76" s="100"/>
      <c r="Z76" s="100"/>
      <c r="AA76" s="118"/>
      <c r="AB76" s="187"/>
      <c r="AC76" s="350"/>
      <c r="AD76" s="187"/>
      <c r="AE76" s="64"/>
    </row>
    <row r="77" spans="1:31" s="22" customFormat="1" ht="35.25" hidden="1" customHeight="1" x14ac:dyDescent="0.25">
      <c r="A77" s="430"/>
      <c r="B77" s="430">
        <v>2098</v>
      </c>
      <c r="C77" s="570"/>
      <c r="D77" s="576"/>
      <c r="E77" s="570"/>
      <c r="F77" s="578"/>
      <c r="G77" s="603"/>
      <c r="H77" s="421"/>
      <c r="I77" s="158" t="s">
        <v>882</v>
      </c>
      <c r="J77" s="430"/>
      <c r="K77" s="430"/>
      <c r="L77" s="430">
        <v>107</v>
      </c>
      <c r="M77" s="430"/>
      <c r="N77" s="67"/>
      <c r="O77" s="67"/>
      <c r="P77" s="67">
        <v>15</v>
      </c>
      <c r="Q77" s="67"/>
      <c r="R77" s="67"/>
      <c r="S77" s="67"/>
      <c r="T77" s="67">
        <v>112.09913</v>
      </c>
      <c r="U77" s="67"/>
      <c r="V77" s="99"/>
      <c r="W77" s="100"/>
      <c r="X77" s="100"/>
      <c r="Y77" s="100"/>
      <c r="Z77" s="100"/>
      <c r="AA77" s="118"/>
      <c r="AB77" s="187"/>
      <c r="AC77" s="350"/>
      <c r="AD77" s="187"/>
      <c r="AE77" s="64"/>
    </row>
    <row r="78" spans="1:31" s="22" customFormat="1" ht="30" hidden="1" customHeight="1" x14ac:dyDescent="0.25">
      <c r="A78" s="430"/>
      <c r="B78" s="430">
        <v>1041</v>
      </c>
      <c r="C78" s="570"/>
      <c r="D78" s="576"/>
      <c r="E78" s="570"/>
      <c r="F78" s="578"/>
      <c r="G78" s="603"/>
      <c r="H78" s="421"/>
      <c r="I78" s="158" t="s">
        <v>884</v>
      </c>
      <c r="J78" s="430"/>
      <c r="K78" s="430"/>
      <c r="L78" s="430">
        <v>140</v>
      </c>
      <c r="M78" s="430"/>
      <c r="N78" s="67"/>
      <c r="O78" s="67"/>
      <c r="P78" s="67">
        <v>15</v>
      </c>
      <c r="Q78" s="67"/>
      <c r="R78" s="67"/>
      <c r="S78" s="67"/>
      <c r="T78" s="67">
        <v>114.49714</v>
      </c>
      <c r="U78" s="67"/>
      <c r="V78" s="99"/>
      <c r="W78" s="100"/>
      <c r="X78" s="100"/>
      <c r="Y78" s="100"/>
      <c r="Z78" s="100"/>
      <c r="AA78" s="118"/>
      <c r="AB78" s="187"/>
      <c r="AC78" s="350"/>
      <c r="AD78" s="187"/>
      <c r="AE78" s="64"/>
    </row>
    <row r="79" spans="1:31" s="22" customFormat="1" ht="44.25" hidden="1" customHeight="1" x14ac:dyDescent="0.25">
      <c r="A79" s="430"/>
      <c r="B79" s="66" t="s">
        <v>1496</v>
      </c>
      <c r="C79" s="570"/>
      <c r="D79" s="576"/>
      <c r="E79" s="570"/>
      <c r="F79" s="578"/>
      <c r="G79" s="603"/>
      <c r="H79" s="421"/>
      <c r="I79" s="158" t="s">
        <v>898</v>
      </c>
      <c r="J79" s="428"/>
      <c r="K79" s="428"/>
      <c r="L79" s="428">
        <v>42</v>
      </c>
      <c r="M79" s="428"/>
      <c r="N79" s="68"/>
      <c r="O79" s="68"/>
      <c r="P79" s="68">
        <v>6</v>
      </c>
      <c r="Q79" s="68"/>
      <c r="R79" s="67"/>
      <c r="S79" s="67"/>
      <c r="T79" s="67">
        <v>68.177120000000002</v>
      </c>
      <c r="U79" s="67"/>
      <c r="V79" s="99"/>
      <c r="W79" s="100"/>
      <c r="X79" s="100"/>
      <c r="Y79" s="100"/>
      <c r="Z79" s="100"/>
      <c r="AA79" s="118"/>
      <c r="AB79" s="187"/>
      <c r="AC79" s="350"/>
      <c r="AD79" s="187"/>
      <c r="AE79" s="64"/>
    </row>
    <row r="80" spans="1:31" s="22" customFormat="1" ht="40.5" hidden="1" customHeight="1" x14ac:dyDescent="0.25">
      <c r="A80" s="430"/>
      <c r="B80" s="66" t="s">
        <v>1495</v>
      </c>
      <c r="C80" s="570"/>
      <c r="D80" s="576"/>
      <c r="E80" s="570"/>
      <c r="F80" s="578"/>
      <c r="G80" s="603"/>
      <c r="H80" s="421"/>
      <c r="I80" s="158" t="s">
        <v>899</v>
      </c>
      <c r="J80" s="428"/>
      <c r="K80" s="428"/>
      <c r="L80" s="428">
        <v>160</v>
      </c>
      <c r="M80" s="428"/>
      <c r="N80" s="68"/>
      <c r="O80" s="68"/>
      <c r="P80" s="68">
        <v>10</v>
      </c>
      <c r="Q80" s="68"/>
      <c r="R80" s="67"/>
      <c r="S80" s="67"/>
      <c r="T80" s="67">
        <v>95.470730000000003</v>
      </c>
      <c r="U80" s="67"/>
      <c r="V80" s="99"/>
      <c r="W80" s="100"/>
      <c r="X80" s="100"/>
      <c r="Y80" s="100"/>
      <c r="Z80" s="100"/>
      <c r="AA80" s="118"/>
      <c r="AB80" s="187"/>
      <c r="AC80" s="350"/>
      <c r="AD80" s="187"/>
      <c r="AE80" s="64"/>
    </row>
    <row r="81" spans="1:31" s="22" customFormat="1" ht="30" hidden="1" customHeight="1" x14ac:dyDescent="0.25">
      <c r="A81" s="430"/>
      <c r="B81" s="430">
        <v>1955</v>
      </c>
      <c r="C81" s="570"/>
      <c r="D81" s="576"/>
      <c r="E81" s="570"/>
      <c r="F81" s="578"/>
      <c r="G81" s="603"/>
      <c r="H81" s="421"/>
      <c r="I81" s="158" t="s">
        <v>900</v>
      </c>
      <c r="J81" s="428"/>
      <c r="K81" s="428"/>
      <c r="L81" s="428">
        <v>109</v>
      </c>
      <c r="M81" s="428"/>
      <c r="N81" s="68"/>
      <c r="O81" s="68"/>
      <c r="P81" s="68">
        <v>10</v>
      </c>
      <c r="Q81" s="68"/>
      <c r="R81" s="67"/>
      <c r="S81" s="67"/>
      <c r="T81" s="67">
        <v>120.18315</v>
      </c>
      <c r="U81" s="67"/>
      <c r="V81" s="99"/>
      <c r="W81" s="100"/>
      <c r="X81" s="100"/>
      <c r="Y81" s="100"/>
      <c r="Z81" s="100"/>
      <c r="AA81" s="118"/>
      <c r="AB81" s="187"/>
      <c r="AC81" s="350"/>
      <c r="AD81" s="187"/>
      <c r="AE81" s="64"/>
    </row>
    <row r="82" spans="1:31" s="22" customFormat="1" ht="30" hidden="1" customHeight="1" x14ac:dyDescent="0.25">
      <c r="A82" s="430"/>
      <c r="B82" s="430">
        <v>2325</v>
      </c>
      <c r="C82" s="570"/>
      <c r="D82" s="576"/>
      <c r="E82" s="570"/>
      <c r="F82" s="578"/>
      <c r="G82" s="603"/>
      <c r="H82" s="421"/>
      <c r="I82" s="158" t="s">
        <v>901</v>
      </c>
      <c r="J82" s="428"/>
      <c r="K82" s="428"/>
      <c r="L82" s="428">
        <v>92</v>
      </c>
      <c r="M82" s="428"/>
      <c r="N82" s="68"/>
      <c r="O82" s="68"/>
      <c r="P82" s="68">
        <v>15</v>
      </c>
      <c r="Q82" s="68"/>
      <c r="R82" s="67"/>
      <c r="S82" s="67"/>
      <c r="T82" s="67">
        <v>120.56886</v>
      </c>
      <c r="U82" s="67"/>
      <c r="V82" s="99"/>
      <c r="W82" s="100"/>
      <c r="X82" s="100"/>
      <c r="Y82" s="100"/>
      <c r="Z82" s="100"/>
      <c r="AA82" s="118"/>
      <c r="AB82" s="187"/>
      <c r="AC82" s="350"/>
      <c r="AD82" s="187"/>
      <c r="AE82" s="64"/>
    </row>
    <row r="83" spans="1:31" s="22" customFormat="1" ht="45" hidden="1" customHeight="1" x14ac:dyDescent="0.25">
      <c r="A83" s="430"/>
      <c r="B83" s="66" t="s">
        <v>1510</v>
      </c>
      <c r="C83" s="570"/>
      <c r="D83" s="576"/>
      <c r="E83" s="570"/>
      <c r="F83" s="578"/>
      <c r="G83" s="603"/>
      <c r="H83" s="421"/>
      <c r="I83" s="158" t="s">
        <v>903</v>
      </c>
      <c r="J83" s="428"/>
      <c r="K83" s="428"/>
      <c r="L83" s="428">
        <v>136</v>
      </c>
      <c r="M83" s="428"/>
      <c r="N83" s="68"/>
      <c r="O83" s="68"/>
      <c r="P83" s="68">
        <v>9</v>
      </c>
      <c r="Q83" s="68"/>
      <c r="R83" s="67"/>
      <c r="S83" s="67"/>
      <c r="T83" s="67">
        <v>131.38149000000001</v>
      </c>
      <c r="U83" s="67"/>
      <c r="V83" s="99"/>
      <c r="W83" s="100"/>
      <c r="X83" s="100"/>
      <c r="Y83" s="100"/>
      <c r="Z83" s="100"/>
      <c r="AA83" s="118"/>
      <c r="AB83" s="187"/>
      <c r="AC83" s="350"/>
      <c r="AD83" s="187"/>
      <c r="AE83" s="64"/>
    </row>
    <row r="84" spans="1:31" s="22" customFormat="1" ht="45" hidden="1" customHeight="1" x14ac:dyDescent="0.25">
      <c r="A84" s="430"/>
      <c r="B84" s="66" t="s">
        <v>1502</v>
      </c>
      <c r="C84" s="570"/>
      <c r="D84" s="576"/>
      <c r="E84" s="570"/>
      <c r="F84" s="578"/>
      <c r="G84" s="603"/>
      <c r="H84" s="421"/>
      <c r="I84" s="158" t="s">
        <v>904</v>
      </c>
      <c r="J84" s="428"/>
      <c r="K84" s="428"/>
      <c r="L84" s="428">
        <v>98</v>
      </c>
      <c r="M84" s="428"/>
      <c r="N84" s="68"/>
      <c r="O84" s="68"/>
      <c r="P84" s="68">
        <v>15</v>
      </c>
      <c r="Q84" s="68"/>
      <c r="R84" s="67"/>
      <c r="S84" s="67"/>
      <c r="T84" s="67">
        <v>73.133989999999997</v>
      </c>
      <c r="U84" s="67"/>
      <c r="V84" s="99"/>
      <c r="W84" s="100"/>
      <c r="X84" s="100"/>
      <c r="Y84" s="100"/>
      <c r="Z84" s="100"/>
      <c r="AA84" s="118"/>
      <c r="AB84" s="187"/>
      <c r="AC84" s="350"/>
      <c r="AD84" s="187"/>
      <c r="AE84" s="64"/>
    </row>
    <row r="85" spans="1:31" s="22" customFormat="1" ht="42.75" hidden="1" customHeight="1" x14ac:dyDescent="0.25">
      <c r="A85" s="430"/>
      <c r="B85" s="430">
        <v>2464</v>
      </c>
      <c r="C85" s="570"/>
      <c r="D85" s="576"/>
      <c r="E85" s="570"/>
      <c r="F85" s="578"/>
      <c r="G85" s="603"/>
      <c r="H85" s="421"/>
      <c r="I85" s="158" t="s">
        <v>906</v>
      </c>
      <c r="J85" s="428"/>
      <c r="K85" s="428"/>
      <c r="L85" s="428">
        <v>69</v>
      </c>
      <c r="M85" s="428"/>
      <c r="N85" s="68"/>
      <c r="O85" s="68"/>
      <c r="P85" s="68">
        <v>15</v>
      </c>
      <c r="Q85" s="68"/>
      <c r="R85" s="67"/>
      <c r="S85" s="67"/>
      <c r="T85" s="67">
        <v>85.500420000000005</v>
      </c>
      <c r="U85" s="67"/>
      <c r="V85" s="99"/>
      <c r="W85" s="100"/>
      <c r="X85" s="100"/>
      <c r="Y85" s="100"/>
      <c r="Z85" s="100"/>
      <c r="AA85" s="118"/>
      <c r="AB85" s="187"/>
      <c r="AC85" s="350"/>
      <c r="AD85" s="187"/>
      <c r="AE85" s="64"/>
    </row>
    <row r="86" spans="1:31" s="22" customFormat="1" ht="43.5" hidden="1" customHeight="1" x14ac:dyDescent="0.25">
      <c r="A86" s="430"/>
      <c r="B86" s="66" t="s">
        <v>1497</v>
      </c>
      <c r="C86" s="570"/>
      <c r="D86" s="576"/>
      <c r="E86" s="570"/>
      <c r="F86" s="578"/>
      <c r="G86" s="603"/>
      <c r="H86" s="421"/>
      <c r="I86" s="158" t="s">
        <v>907</v>
      </c>
      <c r="J86" s="428"/>
      <c r="K86" s="428"/>
      <c r="L86" s="428">
        <v>96</v>
      </c>
      <c r="M86" s="428"/>
      <c r="N86" s="68"/>
      <c r="O86" s="68"/>
      <c r="P86" s="68">
        <v>15</v>
      </c>
      <c r="Q86" s="68"/>
      <c r="R86" s="67"/>
      <c r="S86" s="67"/>
      <c r="T86" s="67">
        <v>64.09742</v>
      </c>
      <c r="U86" s="67"/>
      <c r="V86" s="99"/>
      <c r="W86" s="100"/>
      <c r="X86" s="100"/>
      <c r="Y86" s="100"/>
      <c r="Z86" s="100"/>
      <c r="AA86" s="118"/>
      <c r="AB86" s="187"/>
      <c r="AC86" s="350"/>
      <c r="AD86" s="187"/>
      <c r="AE86" s="64"/>
    </row>
    <row r="87" spans="1:31" s="22" customFormat="1" ht="30" hidden="1" customHeight="1" x14ac:dyDescent="0.25">
      <c r="A87" s="430"/>
      <c r="B87" s="430">
        <v>2425</v>
      </c>
      <c r="C87" s="570"/>
      <c r="D87" s="576"/>
      <c r="E87" s="570"/>
      <c r="F87" s="578"/>
      <c r="G87" s="603"/>
      <c r="H87" s="421"/>
      <c r="I87" s="158" t="s">
        <v>909</v>
      </c>
      <c r="J87" s="428"/>
      <c r="K87" s="428"/>
      <c r="L87" s="428">
        <v>110</v>
      </c>
      <c r="M87" s="428"/>
      <c r="N87" s="68"/>
      <c r="O87" s="68"/>
      <c r="P87" s="68">
        <v>20</v>
      </c>
      <c r="Q87" s="68"/>
      <c r="R87" s="67"/>
      <c r="S87" s="67"/>
      <c r="T87" s="67">
        <v>151.24350999999999</v>
      </c>
      <c r="U87" s="67"/>
      <c r="V87" s="99"/>
      <c r="W87" s="100"/>
      <c r="X87" s="100"/>
      <c r="Y87" s="100"/>
      <c r="Z87" s="100"/>
      <c r="AA87" s="118"/>
      <c r="AB87" s="187"/>
      <c r="AC87" s="350"/>
      <c r="AD87" s="187"/>
      <c r="AE87" s="64"/>
    </row>
    <row r="88" spans="1:31" s="22" customFormat="1" ht="35.25" hidden="1" customHeight="1" x14ac:dyDescent="0.25">
      <c r="A88" s="430"/>
      <c r="B88" s="66" t="s">
        <v>1503</v>
      </c>
      <c r="C88" s="570"/>
      <c r="D88" s="576"/>
      <c r="E88" s="570"/>
      <c r="F88" s="578"/>
      <c r="G88" s="603"/>
      <c r="H88" s="421"/>
      <c r="I88" s="158" t="s">
        <v>910</v>
      </c>
      <c r="J88" s="428"/>
      <c r="K88" s="428"/>
      <c r="L88" s="428">
        <v>151</v>
      </c>
      <c r="M88" s="428"/>
      <c r="N88" s="68"/>
      <c r="O88" s="68"/>
      <c r="P88" s="68">
        <v>15</v>
      </c>
      <c r="Q88" s="68"/>
      <c r="R88" s="67"/>
      <c r="S88" s="67"/>
      <c r="T88" s="67">
        <v>172.68163000000001</v>
      </c>
      <c r="U88" s="67"/>
      <c r="V88" s="99"/>
      <c r="W88" s="100"/>
      <c r="X88" s="100"/>
      <c r="Y88" s="100"/>
      <c r="Z88" s="100"/>
      <c r="AA88" s="118"/>
      <c r="AB88" s="187"/>
      <c r="AC88" s="350"/>
      <c r="AD88" s="187"/>
      <c r="AE88" s="64"/>
    </row>
    <row r="89" spans="1:31" s="22" customFormat="1" ht="45" hidden="1" customHeight="1" x14ac:dyDescent="0.25">
      <c r="A89" s="430"/>
      <c r="B89" s="430">
        <v>1871</v>
      </c>
      <c r="C89" s="570"/>
      <c r="D89" s="576"/>
      <c r="E89" s="570"/>
      <c r="F89" s="578"/>
      <c r="G89" s="603"/>
      <c r="H89" s="421"/>
      <c r="I89" s="158" t="s">
        <v>912</v>
      </c>
      <c r="J89" s="428"/>
      <c r="K89" s="428"/>
      <c r="L89" s="428">
        <v>78</v>
      </c>
      <c r="M89" s="428"/>
      <c r="N89" s="68"/>
      <c r="O89" s="68"/>
      <c r="P89" s="68">
        <v>15</v>
      </c>
      <c r="Q89" s="68"/>
      <c r="R89" s="67"/>
      <c r="S89" s="67"/>
      <c r="T89" s="67">
        <v>85.655140000000003</v>
      </c>
      <c r="U89" s="67"/>
      <c r="V89" s="99"/>
      <c r="W89" s="100"/>
      <c r="X89" s="100"/>
      <c r="Y89" s="100"/>
      <c r="Z89" s="100"/>
      <c r="AA89" s="118"/>
      <c r="AB89" s="187"/>
      <c r="AC89" s="350"/>
      <c r="AD89" s="187"/>
      <c r="AE89" s="64"/>
    </row>
    <row r="90" spans="1:31" s="22" customFormat="1" ht="45" hidden="1" customHeight="1" x14ac:dyDescent="0.25">
      <c r="A90" s="430"/>
      <c r="B90" s="66" t="s">
        <v>1514</v>
      </c>
      <c r="C90" s="570"/>
      <c r="D90" s="576"/>
      <c r="E90" s="570"/>
      <c r="F90" s="578"/>
      <c r="G90" s="603"/>
      <c r="H90" s="421"/>
      <c r="I90" s="158" t="s">
        <v>913</v>
      </c>
      <c r="J90" s="428"/>
      <c r="K90" s="428"/>
      <c r="L90" s="428">
        <v>50</v>
      </c>
      <c r="M90" s="428"/>
      <c r="N90" s="68"/>
      <c r="O90" s="68"/>
      <c r="P90" s="68">
        <v>15</v>
      </c>
      <c r="Q90" s="68"/>
      <c r="R90" s="67"/>
      <c r="S90" s="67"/>
      <c r="T90" s="67">
        <v>71.159989999999993</v>
      </c>
      <c r="U90" s="67"/>
      <c r="V90" s="99"/>
      <c r="W90" s="100"/>
      <c r="X90" s="100"/>
      <c r="Y90" s="100"/>
      <c r="Z90" s="100"/>
      <c r="AA90" s="118"/>
      <c r="AB90" s="187"/>
      <c r="AC90" s="350"/>
      <c r="AD90" s="187"/>
      <c r="AE90" s="64"/>
    </row>
    <row r="91" spans="1:31" s="22" customFormat="1" ht="45" hidden="1" customHeight="1" x14ac:dyDescent="0.25">
      <c r="A91" s="430"/>
      <c r="B91" s="66" t="s">
        <v>1494</v>
      </c>
      <c r="C91" s="570"/>
      <c r="D91" s="576"/>
      <c r="E91" s="570"/>
      <c r="F91" s="578"/>
      <c r="G91" s="603"/>
      <c r="H91" s="421"/>
      <c r="I91" s="158" t="s">
        <v>914</v>
      </c>
      <c r="J91" s="428"/>
      <c r="K91" s="428"/>
      <c r="L91" s="428">
        <v>190</v>
      </c>
      <c r="M91" s="428"/>
      <c r="N91" s="68"/>
      <c r="O91" s="68"/>
      <c r="P91" s="68">
        <v>15</v>
      </c>
      <c r="Q91" s="68"/>
      <c r="R91" s="67"/>
      <c r="S91" s="67"/>
      <c r="T91" s="67">
        <v>137.459</v>
      </c>
      <c r="U91" s="67"/>
      <c r="V91" s="99"/>
      <c r="W91" s="100"/>
      <c r="X91" s="100"/>
      <c r="Y91" s="100"/>
      <c r="Z91" s="100"/>
      <c r="AA91" s="118"/>
      <c r="AB91" s="187"/>
      <c r="AC91" s="350"/>
      <c r="AD91" s="187"/>
      <c r="AE91" s="64"/>
    </row>
    <row r="92" spans="1:31" s="22" customFormat="1" ht="45" hidden="1" customHeight="1" x14ac:dyDescent="0.25">
      <c r="A92" s="430"/>
      <c r="B92" s="66" t="s">
        <v>1499</v>
      </c>
      <c r="C92" s="570"/>
      <c r="D92" s="576"/>
      <c r="E92" s="570"/>
      <c r="F92" s="578"/>
      <c r="G92" s="603"/>
      <c r="H92" s="421"/>
      <c r="I92" s="158" t="s">
        <v>915</v>
      </c>
      <c r="J92" s="428"/>
      <c r="K92" s="428"/>
      <c r="L92" s="428">
        <v>150</v>
      </c>
      <c r="M92" s="428"/>
      <c r="N92" s="68"/>
      <c r="O92" s="68"/>
      <c r="P92" s="68">
        <v>20</v>
      </c>
      <c r="Q92" s="68"/>
      <c r="R92" s="67"/>
      <c r="S92" s="67"/>
      <c r="T92" s="67">
        <v>121.322</v>
      </c>
      <c r="U92" s="67"/>
      <c r="V92" s="99"/>
      <c r="W92" s="100"/>
      <c r="X92" s="100"/>
      <c r="Y92" s="100"/>
      <c r="Z92" s="100"/>
      <c r="AA92" s="118"/>
      <c r="AB92" s="187"/>
      <c r="AC92" s="350"/>
      <c r="AD92" s="187"/>
      <c r="AE92" s="64"/>
    </row>
    <row r="93" spans="1:31" s="22" customFormat="1" ht="45" hidden="1" customHeight="1" x14ac:dyDescent="0.25">
      <c r="A93" s="430"/>
      <c r="B93" s="66" t="s">
        <v>1498</v>
      </c>
      <c r="C93" s="570"/>
      <c r="D93" s="576"/>
      <c r="E93" s="570"/>
      <c r="F93" s="578"/>
      <c r="G93" s="603"/>
      <c r="H93" s="421"/>
      <c r="I93" s="158" t="s">
        <v>916</v>
      </c>
      <c r="J93" s="428"/>
      <c r="K93" s="428"/>
      <c r="L93" s="428">
        <v>82</v>
      </c>
      <c r="M93" s="428"/>
      <c r="N93" s="68"/>
      <c r="O93" s="68"/>
      <c r="P93" s="68">
        <v>9</v>
      </c>
      <c r="Q93" s="68"/>
      <c r="R93" s="67"/>
      <c r="S93" s="67"/>
      <c r="T93" s="67">
        <v>70.941000000000003</v>
      </c>
      <c r="U93" s="67"/>
      <c r="V93" s="99"/>
      <c r="W93" s="100"/>
      <c r="X93" s="100"/>
      <c r="Y93" s="100"/>
      <c r="Z93" s="100"/>
      <c r="AA93" s="118"/>
      <c r="AB93" s="187"/>
      <c r="AC93" s="350"/>
      <c r="AD93" s="187"/>
      <c r="AE93" s="64"/>
    </row>
    <row r="94" spans="1:31" s="22" customFormat="1" ht="34.5" hidden="1" customHeight="1" x14ac:dyDescent="0.25">
      <c r="A94" s="430"/>
      <c r="B94" s="66" t="s">
        <v>1500</v>
      </c>
      <c r="C94" s="570"/>
      <c r="D94" s="576"/>
      <c r="E94" s="570"/>
      <c r="F94" s="578"/>
      <c r="G94" s="603"/>
      <c r="H94" s="421"/>
      <c r="I94" s="158" t="s">
        <v>917</v>
      </c>
      <c r="J94" s="428"/>
      <c r="K94" s="428"/>
      <c r="L94" s="428">
        <v>130</v>
      </c>
      <c r="M94" s="428"/>
      <c r="N94" s="68"/>
      <c r="O94" s="68"/>
      <c r="P94" s="68">
        <v>10</v>
      </c>
      <c r="Q94" s="68"/>
      <c r="R94" s="67"/>
      <c r="S94" s="67"/>
      <c r="T94" s="67">
        <v>103.05871999999999</v>
      </c>
      <c r="U94" s="67"/>
      <c r="V94" s="99"/>
      <c r="W94" s="100"/>
      <c r="X94" s="100"/>
      <c r="Y94" s="100"/>
      <c r="Z94" s="100"/>
      <c r="AA94" s="118"/>
      <c r="AB94" s="187"/>
      <c r="AC94" s="350"/>
      <c r="AD94" s="187"/>
      <c r="AE94" s="64"/>
    </row>
    <row r="95" spans="1:31" s="22" customFormat="1" ht="45" hidden="1" customHeight="1" x14ac:dyDescent="0.25">
      <c r="A95" s="430"/>
      <c r="B95" s="66" t="s">
        <v>1513</v>
      </c>
      <c r="C95" s="570"/>
      <c r="D95" s="576"/>
      <c r="E95" s="570"/>
      <c r="F95" s="578"/>
      <c r="G95" s="603"/>
      <c r="H95" s="421"/>
      <c r="I95" s="158" t="s">
        <v>918</v>
      </c>
      <c r="J95" s="428"/>
      <c r="K95" s="428"/>
      <c r="L95" s="428">
        <v>200</v>
      </c>
      <c r="M95" s="428"/>
      <c r="N95" s="68"/>
      <c r="O95" s="68"/>
      <c r="P95" s="68">
        <v>15</v>
      </c>
      <c r="Q95" s="68"/>
      <c r="R95" s="67"/>
      <c r="S95" s="67"/>
      <c r="T95" s="67">
        <v>187.05053000000001</v>
      </c>
      <c r="U95" s="67"/>
      <c r="V95" s="99"/>
      <c r="W95" s="100"/>
      <c r="X95" s="100"/>
      <c r="Y95" s="100"/>
      <c r="Z95" s="100"/>
      <c r="AA95" s="118"/>
      <c r="AB95" s="187"/>
      <c r="AC95" s="350"/>
      <c r="AD95" s="187"/>
      <c r="AE95" s="64"/>
    </row>
    <row r="96" spans="1:31" s="22" customFormat="1" ht="45" hidden="1" customHeight="1" x14ac:dyDescent="0.25">
      <c r="A96" s="430"/>
      <c r="B96" s="66" t="s">
        <v>1508</v>
      </c>
      <c r="C96" s="570"/>
      <c r="D96" s="576"/>
      <c r="E96" s="570"/>
      <c r="F96" s="578"/>
      <c r="G96" s="603"/>
      <c r="H96" s="421"/>
      <c r="I96" s="158" t="s">
        <v>921</v>
      </c>
      <c r="J96" s="428"/>
      <c r="K96" s="428"/>
      <c r="L96" s="428">
        <v>163</v>
      </c>
      <c r="M96" s="428"/>
      <c r="N96" s="68"/>
      <c r="O96" s="68"/>
      <c r="P96" s="68">
        <v>15</v>
      </c>
      <c r="Q96" s="68"/>
      <c r="R96" s="67"/>
      <c r="S96" s="67"/>
      <c r="T96" s="67">
        <v>193.01527999999999</v>
      </c>
      <c r="U96" s="67"/>
      <c r="V96" s="99"/>
      <c r="W96" s="100"/>
      <c r="X96" s="100"/>
      <c r="Y96" s="100"/>
      <c r="Z96" s="100"/>
      <c r="AA96" s="118"/>
      <c r="AB96" s="187"/>
      <c r="AC96" s="350"/>
      <c r="AD96" s="187"/>
      <c r="AE96" s="64"/>
    </row>
    <row r="97" spans="1:31" s="22" customFormat="1" ht="30" hidden="1" customHeight="1" x14ac:dyDescent="0.25">
      <c r="A97" s="430"/>
      <c r="B97" s="430">
        <v>2053</v>
      </c>
      <c r="C97" s="570"/>
      <c r="D97" s="576"/>
      <c r="E97" s="570"/>
      <c r="F97" s="578"/>
      <c r="G97" s="603"/>
      <c r="H97" s="421"/>
      <c r="I97" s="158" t="s">
        <v>1045</v>
      </c>
      <c r="J97" s="428"/>
      <c r="K97" s="428"/>
      <c r="L97" s="428">
        <v>170</v>
      </c>
      <c r="M97" s="428"/>
      <c r="N97" s="68"/>
      <c r="O97" s="68"/>
      <c r="P97" s="68">
        <v>15</v>
      </c>
      <c r="Q97" s="68"/>
      <c r="R97" s="67"/>
      <c r="S97" s="67"/>
      <c r="T97" s="67">
        <v>108.815</v>
      </c>
      <c r="U97" s="67"/>
      <c r="V97" s="99"/>
      <c r="W97" s="100"/>
      <c r="X97" s="100"/>
      <c r="Y97" s="100"/>
      <c r="Z97" s="100"/>
      <c r="AA97" s="118"/>
      <c r="AB97" s="187"/>
      <c r="AC97" s="350"/>
      <c r="AD97" s="187"/>
      <c r="AE97" s="64"/>
    </row>
    <row r="98" spans="1:31" s="22" customFormat="1" ht="30" hidden="1" customHeight="1" x14ac:dyDescent="0.25">
      <c r="A98" s="430"/>
      <c r="B98" s="430">
        <v>2323</v>
      </c>
      <c r="C98" s="570"/>
      <c r="D98" s="576"/>
      <c r="E98" s="570"/>
      <c r="F98" s="578"/>
      <c r="G98" s="603"/>
      <c r="H98" s="421"/>
      <c r="I98" s="158" t="s">
        <v>1046</v>
      </c>
      <c r="J98" s="428"/>
      <c r="K98" s="428"/>
      <c r="L98" s="428">
        <v>38</v>
      </c>
      <c r="M98" s="428"/>
      <c r="N98" s="68"/>
      <c r="O98" s="68"/>
      <c r="P98" s="68">
        <v>15</v>
      </c>
      <c r="Q98" s="68"/>
      <c r="R98" s="67"/>
      <c r="S98" s="67"/>
      <c r="T98" s="67">
        <v>53.128</v>
      </c>
      <c r="U98" s="67"/>
      <c r="V98" s="99"/>
      <c r="W98" s="100"/>
      <c r="X98" s="100"/>
      <c r="Y98" s="100"/>
      <c r="Z98" s="100"/>
      <c r="AA98" s="118"/>
      <c r="AB98" s="187"/>
      <c r="AC98" s="350"/>
      <c r="AD98" s="187"/>
      <c r="AE98" s="64"/>
    </row>
    <row r="99" spans="1:31" s="22" customFormat="1" ht="30" hidden="1" customHeight="1" x14ac:dyDescent="0.25">
      <c r="A99" s="430"/>
      <c r="B99" s="430">
        <v>2427</v>
      </c>
      <c r="C99" s="570"/>
      <c r="D99" s="576"/>
      <c r="E99" s="570"/>
      <c r="F99" s="578"/>
      <c r="G99" s="603"/>
      <c r="H99" s="421"/>
      <c r="I99" s="158" t="s">
        <v>1047</v>
      </c>
      <c r="J99" s="428"/>
      <c r="K99" s="428"/>
      <c r="L99" s="428">
        <v>60</v>
      </c>
      <c r="M99" s="428"/>
      <c r="N99" s="68"/>
      <c r="O99" s="68"/>
      <c r="P99" s="68">
        <v>10</v>
      </c>
      <c r="Q99" s="68"/>
      <c r="R99" s="67"/>
      <c r="S99" s="67"/>
      <c r="T99" s="67">
        <v>88.98</v>
      </c>
      <c r="U99" s="67"/>
      <c r="V99" s="99"/>
      <c r="W99" s="100"/>
      <c r="X99" s="100"/>
      <c r="Y99" s="100"/>
      <c r="Z99" s="100"/>
      <c r="AA99" s="118"/>
      <c r="AB99" s="187"/>
      <c r="AC99" s="350"/>
      <c r="AD99" s="187"/>
      <c r="AE99" s="64"/>
    </row>
    <row r="100" spans="1:31" s="22" customFormat="1" ht="30" hidden="1" customHeight="1" x14ac:dyDescent="0.25">
      <c r="A100" s="430"/>
      <c r="B100" s="430">
        <v>3605</v>
      </c>
      <c r="C100" s="570"/>
      <c r="D100" s="576"/>
      <c r="E100" s="570"/>
      <c r="F100" s="578"/>
      <c r="G100" s="603"/>
      <c r="H100" s="421"/>
      <c r="I100" s="158" t="s">
        <v>1048</v>
      </c>
      <c r="J100" s="428"/>
      <c r="K100" s="428"/>
      <c r="L100" s="428">
        <v>220</v>
      </c>
      <c r="M100" s="428"/>
      <c r="N100" s="68"/>
      <c r="O100" s="68"/>
      <c r="P100" s="68">
        <v>10</v>
      </c>
      <c r="Q100" s="68"/>
      <c r="R100" s="67"/>
      <c r="S100" s="67"/>
      <c r="T100" s="67">
        <v>255.78899999999999</v>
      </c>
      <c r="U100" s="67"/>
      <c r="V100" s="99"/>
      <c r="W100" s="100"/>
      <c r="X100" s="100"/>
      <c r="Y100" s="100"/>
      <c r="Z100" s="100"/>
      <c r="AA100" s="118"/>
      <c r="AB100" s="187"/>
      <c r="AC100" s="350"/>
      <c r="AD100" s="187"/>
      <c r="AE100" s="64"/>
    </row>
    <row r="101" spans="1:31" s="22" customFormat="1" ht="45" hidden="1" customHeight="1" x14ac:dyDescent="0.25">
      <c r="A101" s="430"/>
      <c r="B101" s="430">
        <v>2430</v>
      </c>
      <c r="C101" s="570"/>
      <c r="D101" s="576"/>
      <c r="E101" s="570"/>
      <c r="F101" s="578"/>
      <c r="G101" s="603"/>
      <c r="H101" s="421"/>
      <c r="I101" s="158" t="s">
        <v>1049</v>
      </c>
      <c r="J101" s="428"/>
      <c r="K101" s="428"/>
      <c r="L101" s="428">
        <v>190</v>
      </c>
      <c r="M101" s="428"/>
      <c r="N101" s="68"/>
      <c r="O101" s="68"/>
      <c r="P101" s="68">
        <v>15</v>
      </c>
      <c r="Q101" s="68"/>
      <c r="R101" s="67"/>
      <c r="S101" s="67"/>
      <c r="T101" s="67">
        <v>191.32300000000001</v>
      </c>
      <c r="U101" s="67"/>
      <c r="V101" s="99"/>
      <c r="W101" s="100"/>
      <c r="X101" s="100"/>
      <c r="Y101" s="100"/>
      <c r="Z101" s="100"/>
      <c r="AA101" s="118"/>
      <c r="AB101" s="187"/>
      <c r="AC101" s="350"/>
      <c r="AD101" s="187"/>
      <c r="AE101" s="64"/>
    </row>
    <row r="102" spans="1:31" s="22" customFormat="1" ht="30" hidden="1" customHeight="1" x14ac:dyDescent="0.25">
      <c r="A102" s="430"/>
      <c r="B102" s="430">
        <v>2432</v>
      </c>
      <c r="C102" s="570"/>
      <c r="D102" s="576"/>
      <c r="E102" s="570"/>
      <c r="F102" s="578"/>
      <c r="G102" s="603"/>
      <c r="H102" s="421"/>
      <c r="I102" s="158" t="s">
        <v>1050</v>
      </c>
      <c r="J102" s="428"/>
      <c r="K102" s="428"/>
      <c r="L102" s="428">
        <v>160</v>
      </c>
      <c r="M102" s="428"/>
      <c r="N102" s="68"/>
      <c r="O102" s="68"/>
      <c r="P102" s="68">
        <v>15</v>
      </c>
      <c r="Q102" s="68"/>
      <c r="R102" s="67"/>
      <c r="S102" s="67"/>
      <c r="T102" s="67">
        <v>149.00899999999999</v>
      </c>
      <c r="U102" s="67"/>
      <c r="V102" s="99"/>
      <c r="W102" s="100"/>
      <c r="X102" s="100"/>
      <c r="Y102" s="100"/>
      <c r="Z102" s="100"/>
      <c r="AA102" s="118"/>
      <c r="AB102" s="187"/>
      <c r="AC102" s="350"/>
      <c r="AD102" s="187"/>
      <c r="AE102" s="64"/>
    </row>
    <row r="103" spans="1:31" s="22" customFormat="1" ht="45" hidden="1" customHeight="1" x14ac:dyDescent="0.25">
      <c r="A103" s="430"/>
      <c r="B103" s="430">
        <v>2433</v>
      </c>
      <c r="C103" s="570"/>
      <c r="D103" s="576"/>
      <c r="E103" s="570"/>
      <c r="F103" s="578"/>
      <c r="G103" s="603"/>
      <c r="H103" s="421"/>
      <c r="I103" s="158" t="s">
        <v>1051</v>
      </c>
      <c r="J103" s="428"/>
      <c r="K103" s="428"/>
      <c r="L103" s="428">
        <v>244</v>
      </c>
      <c r="M103" s="428"/>
      <c r="N103" s="68"/>
      <c r="O103" s="68"/>
      <c r="P103" s="68">
        <v>20.329999999999998</v>
      </c>
      <c r="Q103" s="68"/>
      <c r="R103" s="67"/>
      <c r="S103" s="67"/>
      <c r="T103" s="67">
        <v>319.41399999999999</v>
      </c>
      <c r="U103" s="67"/>
      <c r="V103" s="99"/>
      <c r="W103" s="100"/>
      <c r="X103" s="100"/>
      <c r="Y103" s="100"/>
      <c r="Z103" s="100"/>
      <c r="AA103" s="118"/>
      <c r="AB103" s="187"/>
      <c r="AC103" s="350"/>
      <c r="AD103" s="187"/>
      <c r="AE103" s="64"/>
    </row>
    <row r="104" spans="1:31" s="22" customFormat="1" ht="30" hidden="1" customHeight="1" x14ac:dyDescent="0.25">
      <c r="A104" s="430"/>
      <c r="B104" s="430">
        <v>2452</v>
      </c>
      <c r="C104" s="570"/>
      <c r="D104" s="576"/>
      <c r="E104" s="570"/>
      <c r="F104" s="578"/>
      <c r="G104" s="603"/>
      <c r="H104" s="421"/>
      <c r="I104" s="158" t="s">
        <v>1052</v>
      </c>
      <c r="J104" s="428"/>
      <c r="K104" s="428"/>
      <c r="L104" s="428">
        <v>410</v>
      </c>
      <c r="M104" s="428"/>
      <c r="N104" s="68"/>
      <c r="O104" s="68"/>
      <c r="P104" s="68">
        <v>10</v>
      </c>
      <c r="Q104" s="68"/>
      <c r="R104" s="67"/>
      <c r="S104" s="67"/>
      <c r="T104" s="67">
        <v>383.77800000000002</v>
      </c>
      <c r="U104" s="67"/>
      <c r="V104" s="99"/>
      <c r="W104" s="100"/>
      <c r="X104" s="100"/>
      <c r="Y104" s="100"/>
      <c r="Z104" s="100"/>
      <c r="AA104" s="118"/>
      <c r="AB104" s="187"/>
      <c r="AC104" s="350"/>
      <c r="AD104" s="187"/>
      <c r="AE104" s="64"/>
    </row>
    <row r="105" spans="1:31" s="22" customFormat="1" ht="30" hidden="1" customHeight="1" x14ac:dyDescent="0.25">
      <c r="A105" s="430"/>
      <c r="B105" s="430">
        <v>2493</v>
      </c>
      <c r="C105" s="570"/>
      <c r="D105" s="576"/>
      <c r="E105" s="570"/>
      <c r="F105" s="578"/>
      <c r="G105" s="603"/>
      <c r="H105" s="421"/>
      <c r="I105" s="158" t="s">
        <v>1053</v>
      </c>
      <c r="J105" s="428"/>
      <c r="K105" s="428"/>
      <c r="L105" s="428">
        <v>130</v>
      </c>
      <c r="M105" s="428"/>
      <c r="N105" s="68"/>
      <c r="O105" s="68"/>
      <c r="P105" s="68">
        <v>10</v>
      </c>
      <c r="Q105" s="68"/>
      <c r="R105" s="67"/>
      <c r="S105" s="67"/>
      <c r="T105" s="67">
        <v>133.26300000000001</v>
      </c>
      <c r="U105" s="67"/>
      <c r="V105" s="99"/>
      <c r="W105" s="100"/>
      <c r="X105" s="100"/>
      <c r="Y105" s="100"/>
      <c r="Z105" s="100"/>
      <c r="AA105" s="118"/>
      <c r="AB105" s="187"/>
      <c r="AC105" s="350"/>
      <c r="AD105" s="187"/>
      <c r="AE105" s="64"/>
    </row>
    <row r="106" spans="1:31" s="22" customFormat="1" ht="45" hidden="1" customHeight="1" x14ac:dyDescent="0.25">
      <c r="A106" s="430"/>
      <c r="B106" s="430">
        <v>2489</v>
      </c>
      <c r="C106" s="570"/>
      <c r="D106" s="576"/>
      <c r="E106" s="570"/>
      <c r="F106" s="578"/>
      <c r="G106" s="603"/>
      <c r="H106" s="421"/>
      <c r="I106" s="158" t="s">
        <v>1054</v>
      </c>
      <c r="J106" s="428"/>
      <c r="K106" s="428"/>
      <c r="L106" s="428">
        <v>10</v>
      </c>
      <c r="M106" s="428"/>
      <c r="N106" s="68"/>
      <c r="O106" s="68"/>
      <c r="P106" s="68">
        <v>5</v>
      </c>
      <c r="Q106" s="68"/>
      <c r="R106" s="67"/>
      <c r="S106" s="67"/>
      <c r="T106" s="67">
        <v>41.383000000000003</v>
      </c>
      <c r="U106" s="67"/>
      <c r="V106" s="99"/>
      <c r="W106" s="100"/>
      <c r="X106" s="100"/>
      <c r="Y106" s="100"/>
      <c r="Z106" s="100"/>
      <c r="AA106" s="118"/>
      <c r="AB106" s="187"/>
      <c r="AC106" s="350"/>
      <c r="AD106" s="187"/>
      <c r="AE106" s="64"/>
    </row>
    <row r="107" spans="1:31" s="22" customFormat="1" ht="35.25" hidden="1" customHeight="1" x14ac:dyDescent="0.25">
      <c r="A107" s="430"/>
      <c r="B107" s="430">
        <v>2492</v>
      </c>
      <c r="C107" s="570"/>
      <c r="D107" s="576"/>
      <c r="E107" s="570"/>
      <c r="F107" s="578"/>
      <c r="G107" s="603"/>
      <c r="H107" s="421"/>
      <c r="I107" s="158" t="s">
        <v>1055</v>
      </c>
      <c r="J107" s="428"/>
      <c r="K107" s="428"/>
      <c r="L107" s="428">
        <v>150</v>
      </c>
      <c r="M107" s="428"/>
      <c r="N107" s="68"/>
      <c r="O107" s="68"/>
      <c r="P107" s="68">
        <v>10</v>
      </c>
      <c r="Q107" s="68"/>
      <c r="R107" s="67"/>
      <c r="S107" s="67"/>
      <c r="T107" s="67">
        <v>248.74700000000001</v>
      </c>
      <c r="U107" s="67"/>
      <c r="V107" s="99"/>
      <c r="W107" s="100"/>
      <c r="X107" s="100"/>
      <c r="Y107" s="100"/>
      <c r="Z107" s="100"/>
      <c r="AA107" s="118"/>
      <c r="AB107" s="187"/>
      <c r="AC107" s="350"/>
      <c r="AD107" s="187"/>
      <c r="AE107" s="64"/>
    </row>
    <row r="108" spans="1:31" s="22" customFormat="1" ht="30" hidden="1" customHeight="1" x14ac:dyDescent="0.25">
      <c r="A108" s="430"/>
      <c r="B108" s="430">
        <v>2491</v>
      </c>
      <c r="C108" s="570"/>
      <c r="D108" s="576"/>
      <c r="E108" s="570"/>
      <c r="F108" s="578"/>
      <c r="G108" s="603"/>
      <c r="H108" s="421"/>
      <c r="I108" s="158" t="s">
        <v>1056</v>
      </c>
      <c r="J108" s="428"/>
      <c r="K108" s="428"/>
      <c r="L108" s="428">
        <v>60</v>
      </c>
      <c r="M108" s="428"/>
      <c r="N108" s="68"/>
      <c r="O108" s="68"/>
      <c r="P108" s="68">
        <v>15</v>
      </c>
      <c r="Q108" s="68"/>
      <c r="R108" s="67"/>
      <c r="S108" s="67"/>
      <c r="T108" s="67">
        <v>57.783000000000001</v>
      </c>
      <c r="U108" s="67"/>
      <c r="V108" s="99"/>
      <c r="W108" s="100"/>
      <c r="X108" s="100"/>
      <c r="Y108" s="100"/>
      <c r="Z108" s="100"/>
      <c r="AA108" s="118"/>
      <c r="AB108" s="187"/>
      <c r="AC108" s="350"/>
      <c r="AD108" s="187"/>
      <c r="AE108" s="64"/>
    </row>
    <row r="109" spans="1:31" s="22" customFormat="1" ht="45" hidden="1" customHeight="1" x14ac:dyDescent="0.25">
      <c r="A109" s="430"/>
      <c r="B109" s="430">
        <v>2497</v>
      </c>
      <c r="C109" s="570"/>
      <c r="D109" s="576"/>
      <c r="E109" s="570"/>
      <c r="F109" s="578"/>
      <c r="G109" s="603"/>
      <c r="H109" s="421"/>
      <c r="I109" s="158" t="s">
        <v>1057</v>
      </c>
      <c r="J109" s="428"/>
      <c r="K109" s="428"/>
      <c r="L109" s="428">
        <v>364</v>
      </c>
      <c r="M109" s="428"/>
      <c r="N109" s="68"/>
      <c r="O109" s="68"/>
      <c r="P109" s="68">
        <v>15</v>
      </c>
      <c r="Q109" s="68"/>
      <c r="R109" s="67"/>
      <c r="S109" s="67"/>
      <c r="T109" s="67">
        <v>258.63799999999998</v>
      </c>
      <c r="U109" s="67"/>
      <c r="V109" s="99"/>
      <c r="W109" s="100"/>
      <c r="X109" s="100"/>
      <c r="Y109" s="100"/>
      <c r="Z109" s="100"/>
      <c r="AA109" s="118"/>
      <c r="AB109" s="187"/>
      <c r="AC109" s="350"/>
      <c r="AD109" s="187"/>
      <c r="AE109" s="64"/>
    </row>
    <row r="110" spans="1:31" s="22" customFormat="1" ht="30" hidden="1" customHeight="1" x14ac:dyDescent="0.25">
      <c r="A110" s="430"/>
      <c r="B110" s="430">
        <v>2498</v>
      </c>
      <c r="C110" s="570"/>
      <c r="D110" s="576"/>
      <c r="E110" s="570"/>
      <c r="F110" s="578"/>
      <c r="G110" s="603"/>
      <c r="H110" s="421"/>
      <c r="I110" s="158" t="s">
        <v>1058</v>
      </c>
      <c r="J110" s="428"/>
      <c r="K110" s="428"/>
      <c r="L110" s="428">
        <v>81</v>
      </c>
      <c r="M110" s="428"/>
      <c r="N110" s="68"/>
      <c r="O110" s="68"/>
      <c r="P110" s="68">
        <v>7.5</v>
      </c>
      <c r="Q110" s="68"/>
      <c r="R110" s="67"/>
      <c r="S110" s="67"/>
      <c r="T110" s="67">
        <v>67.834999999999994</v>
      </c>
      <c r="U110" s="67"/>
      <c r="V110" s="99"/>
      <c r="W110" s="100"/>
      <c r="X110" s="100"/>
      <c r="Y110" s="100"/>
      <c r="Z110" s="100"/>
      <c r="AA110" s="118"/>
      <c r="AB110" s="187"/>
      <c r="AC110" s="350"/>
      <c r="AD110" s="187"/>
      <c r="AE110" s="64"/>
    </row>
    <row r="111" spans="1:31" s="22" customFormat="1" ht="34.5" hidden="1" customHeight="1" x14ac:dyDescent="0.25">
      <c r="A111" s="430"/>
      <c r="B111" s="430">
        <v>2494</v>
      </c>
      <c r="C111" s="570"/>
      <c r="D111" s="576"/>
      <c r="E111" s="570"/>
      <c r="F111" s="578"/>
      <c r="G111" s="603"/>
      <c r="H111" s="421"/>
      <c r="I111" s="158" t="s">
        <v>1059</v>
      </c>
      <c r="J111" s="428"/>
      <c r="K111" s="428"/>
      <c r="L111" s="428">
        <v>50</v>
      </c>
      <c r="M111" s="428"/>
      <c r="N111" s="68"/>
      <c r="O111" s="68"/>
      <c r="P111" s="68">
        <v>10</v>
      </c>
      <c r="Q111" s="68"/>
      <c r="R111" s="67"/>
      <c r="S111" s="67"/>
      <c r="T111" s="67">
        <v>21.553999999999998</v>
      </c>
      <c r="U111" s="67"/>
      <c r="V111" s="99"/>
      <c r="W111" s="100"/>
      <c r="X111" s="100"/>
      <c r="Y111" s="100"/>
      <c r="Z111" s="100"/>
      <c r="AA111" s="118"/>
      <c r="AB111" s="187"/>
      <c r="AC111" s="350"/>
      <c r="AD111" s="187"/>
      <c r="AE111" s="64"/>
    </row>
    <row r="112" spans="1:31" s="22" customFormat="1" ht="30" hidden="1" customHeight="1" x14ac:dyDescent="0.25">
      <c r="A112" s="430"/>
      <c r="B112" s="430">
        <v>2496</v>
      </c>
      <c r="C112" s="570"/>
      <c r="D112" s="576"/>
      <c r="E112" s="570"/>
      <c r="F112" s="578"/>
      <c r="G112" s="603"/>
      <c r="H112" s="421"/>
      <c r="I112" s="158" t="s">
        <v>1060</v>
      </c>
      <c r="J112" s="428"/>
      <c r="K112" s="428"/>
      <c r="L112" s="428">
        <v>50</v>
      </c>
      <c r="M112" s="428"/>
      <c r="N112" s="68"/>
      <c r="O112" s="68"/>
      <c r="P112" s="68">
        <v>10</v>
      </c>
      <c r="Q112" s="68"/>
      <c r="R112" s="67"/>
      <c r="S112" s="67"/>
      <c r="T112" s="67">
        <v>25.646999999999998</v>
      </c>
      <c r="U112" s="67"/>
      <c r="V112" s="99"/>
      <c r="W112" s="100"/>
      <c r="X112" s="100"/>
      <c r="Y112" s="100"/>
      <c r="Z112" s="100"/>
      <c r="AA112" s="118"/>
      <c r="AB112" s="187"/>
      <c r="AC112" s="350"/>
      <c r="AD112" s="187"/>
      <c r="AE112" s="64"/>
    </row>
    <row r="113" spans="1:31" s="22" customFormat="1" ht="30" hidden="1" customHeight="1" x14ac:dyDescent="0.25">
      <c r="A113" s="430"/>
      <c r="B113" s="430">
        <v>2495</v>
      </c>
      <c r="C113" s="570"/>
      <c r="D113" s="576"/>
      <c r="E113" s="570"/>
      <c r="F113" s="578"/>
      <c r="G113" s="603"/>
      <c r="H113" s="421"/>
      <c r="I113" s="158" t="s">
        <v>1061</v>
      </c>
      <c r="J113" s="428"/>
      <c r="K113" s="428"/>
      <c r="L113" s="428">
        <v>350</v>
      </c>
      <c r="M113" s="428"/>
      <c r="N113" s="68"/>
      <c r="O113" s="68"/>
      <c r="P113" s="68">
        <v>5</v>
      </c>
      <c r="Q113" s="68"/>
      <c r="R113" s="67"/>
      <c r="S113" s="67"/>
      <c r="T113" s="67">
        <v>228.87200000000001</v>
      </c>
      <c r="U113" s="67"/>
      <c r="V113" s="99"/>
      <c r="W113" s="100"/>
      <c r="X113" s="100"/>
      <c r="Y113" s="100"/>
      <c r="Z113" s="100"/>
      <c r="AA113" s="118"/>
      <c r="AB113" s="187"/>
      <c r="AC113" s="350"/>
      <c r="AD113" s="187"/>
      <c r="AE113" s="64"/>
    </row>
    <row r="114" spans="1:31" s="22" customFormat="1" ht="45" hidden="1" customHeight="1" x14ac:dyDescent="0.25">
      <c r="A114" s="430"/>
      <c r="B114" s="430">
        <v>2559</v>
      </c>
      <c r="C114" s="570"/>
      <c r="D114" s="576"/>
      <c r="E114" s="570"/>
      <c r="F114" s="578"/>
      <c r="G114" s="603"/>
      <c r="H114" s="421"/>
      <c r="I114" s="158" t="s">
        <v>1062</v>
      </c>
      <c r="J114" s="428"/>
      <c r="K114" s="428"/>
      <c r="L114" s="428">
        <v>300</v>
      </c>
      <c r="M114" s="428"/>
      <c r="N114" s="68"/>
      <c r="O114" s="68"/>
      <c r="P114" s="68">
        <v>15</v>
      </c>
      <c r="Q114" s="68"/>
      <c r="R114" s="67"/>
      <c r="S114" s="67"/>
      <c r="T114" s="67">
        <v>375.827</v>
      </c>
      <c r="U114" s="67"/>
      <c r="V114" s="99"/>
      <c r="W114" s="100"/>
      <c r="X114" s="100"/>
      <c r="Y114" s="100"/>
      <c r="Z114" s="100"/>
      <c r="AA114" s="118"/>
      <c r="AB114" s="187"/>
      <c r="AC114" s="350"/>
      <c r="AD114" s="187"/>
      <c r="AE114" s="64"/>
    </row>
    <row r="115" spans="1:31" s="22" customFormat="1" ht="30" hidden="1" customHeight="1" x14ac:dyDescent="0.25">
      <c r="A115" s="430"/>
      <c r="B115" s="430">
        <v>2715</v>
      </c>
      <c r="C115" s="570"/>
      <c r="D115" s="576"/>
      <c r="E115" s="570"/>
      <c r="F115" s="578"/>
      <c r="G115" s="603"/>
      <c r="H115" s="421"/>
      <c r="I115" s="158" t="s">
        <v>1063</v>
      </c>
      <c r="J115" s="428"/>
      <c r="K115" s="428"/>
      <c r="L115" s="428">
        <v>490</v>
      </c>
      <c r="M115" s="428"/>
      <c r="N115" s="68"/>
      <c r="O115" s="68"/>
      <c r="P115" s="68">
        <v>15</v>
      </c>
      <c r="Q115" s="68"/>
      <c r="R115" s="67"/>
      <c r="S115" s="67"/>
      <c r="T115" s="67">
        <v>460.11200000000002</v>
      </c>
      <c r="U115" s="67"/>
      <c r="V115" s="99"/>
      <c r="W115" s="100"/>
      <c r="X115" s="100"/>
      <c r="Y115" s="100"/>
      <c r="Z115" s="100"/>
      <c r="AA115" s="118"/>
      <c r="AB115" s="187"/>
      <c r="AC115" s="350"/>
      <c r="AD115" s="187"/>
      <c r="AE115" s="64"/>
    </row>
    <row r="116" spans="1:31" s="22" customFormat="1" ht="30" hidden="1" customHeight="1" x14ac:dyDescent="0.25">
      <c r="A116" s="430"/>
      <c r="B116" s="430">
        <v>2721</v>
      </c>
      <c r="C116" s="570"/>
      <c r="D116" s="576"/>
      <c r="E116" s="570"/>
      <c r="F116" s="578"/>
      <c r="G116" s="603"/>
      <c r="H116" s="421"/>
      <c r="I116" s="158" t="s">
        <v>1064</v>
      </c>
      <c r="J116" s="428"/>
      <c r="K116" s="428"/>
      <c r="L116" s="428">
        <v>100</v>
      </c>
      <c r="M116" s="428"/>
      <c r="N116" s="68"/>
      <c r="O116" s="68"/>
      <c r="P116" s="68">
        <v>15</v>
      </c>
      <c r="Q116" s="68"/>
      <c r="R116" s="67"/>
      <c r="S116" s="67"/>
      <c r="T116" s="67">
        <v>113.843</v>
      </c>
      <c r="U116" s="67"/>
      <c r="V116" s="99"/>
      <c r="W116" s="100"/>
      <c r="X116" s="100"/>
      <c r="Y116" s="100"/>
      <c r="Z116" s="100"/>
      <c r="AA116" s="118"/>
      <c r="AB116" s="187"/>
      <c r="AC116" s="350"/>
      <c r="AD116" s="187"/>
      <c r="AE116" s="64"/>
    </row>
    <row r="117" spans="1:31" s="22" customFormat="1" ht="45" hidden="1" customHeight="1" x14ac:dyDescent="0.25">
      <c r="A117" s="430"/>
      <c r="B117" s="430">
        <v>2718</v>
      </c>
      <c r="C117" s="570"/>
      <c r="D117" s="576"/>
      <c r="E117" s="570"/>
      <c r="F117" s="578"/>
      <c r="G117" s="603"/>
      <c r="H117" s="421"/>
      <c r="I117" s="158" t="s">
        <v>1065</v>
      </c>
      <c r="J117" s="428"/>
      <c r="K117" s="428"/>
      <c r="L117" s="428">
        <v>60</v>
      </c>
      <c r="M117" s="428"/>
      <c r="N117" s="68"/>
      <c r="O117" s="68"/>
      <c r="P117" s="68">
        <v>15</v>
      </c>
      <c r="Q117" s="68"/>
      <c r="R117" s="67"/>
      <c r="S117" s="67"/>
      <c r="T117" s="67">
        <v>87.822999999999993</v>
      </c>
      <c r="U117" s="67"/>
      <c r="V117" s="99"/>
      <c r="W117" s="100"/>
      <c r="X117" s="100"/>
      <c r="Y117" s="100"/>
      <c r="Z117" s="100"/>
      <c r="AA117" s="118"/>
      <c r="AB117" s="187"/>
      <c r="AC117" s="350"/>
      <c r="AD117" s="187"/>
      <c r="AE117" s="64"/>
    </row>
    <row r="118" spans="1:31" s="22" customFormat="1" ht="45" hidden="1" customHeight="1" x14ac:dyDescent="0.25">
      <c r="A118" s="430"/>
      <c r="B118" s="430">
        <v>2719</v>
      </c>
      <c r="C118" s="570"/>
      <c r="D118" s="576"/>
      <c r="E118" s="570"/>
      <c r="F118" s="578"/>
      <c r="G118" s="603"/>
      <c r="H118" s="421"/>
      <c r="I118" s="158" t="s">
        <v>1066</v>
      </c>
      <c r="J118" s="428"/>
      <c r="K118" s="428"/>
      <c r="L118" s="428">
        <v>120</v>
      </c>
      <c r="M118" s="428"/>
      <c r="N118" s="68"/>
      <c r="O118" s="68"/>
      <c r="P118" s="68">
        <v>10</v>
      </c>
      <c r="Q118" s="68"/>
      <c r="R118" s="67"/>
      <c r="S118" s="67"/>
      <c r="T118" s="67">
        <v>185.95</v>
      </c>
      <c r="U118" s="67"/>
      <c r="V118" s="99"/>
      <c r="W118" s="100"/>
      <c r="X118" s="100"/>
      <c r="Y118" s="100"/>
      <c r="Z118" s="100"/>
      <c r="AA118" s="118"/>
      <c r="AB118" s="187"/>
      <c r="AC118" s="350"/>
      <c r="AD118" s="187"/>
      <c r="AE118" s="64"/>
    </row>
    <row r="119" spans="1:31" s="22" customFormat="1" ht="45" hidden="1" customHeight="1" x14ac:dyDescent="0.25">
      <c r="A119" s="430"/>
      <c r="B119" s="66">
        <v>2720</v>
      </c>
      <c r="C119" s="570"/>
      <c r="D119" s="576"/>
      <c r="E119" s="570"/>
      <c r="F119" s="578"/>
      <c r="G119" s="603"/>
      <c r="H119" s="421"/>
      <c r="I119" s="158" t="s">
        <v>1067</v>
      </c>
      <c r="J119" s="428"/>
      <c r="K119" s="428"/>
      <c r="L119" s="428">
        <v>50</v>
      </c>
      <c r="M119" s="428"/>
      <c r="N119" s="68"/>
      <c r="O119" s="68"/>
      <c r="P119" s="68">
        <v>10</v>
      </c>
      <c r="Q119" s="68"/>
      <c r="R119" s="67"/>
      <c r="S119" s="67"/>
      <c r="T119" s="67">
        <v>151.38</v>
      </c>
      <c r="U119" s="67"/>
      <c r="V119" s="99"/>
      <c r="W119" s="100"/>
      <c r="X119" s="100"/>
      <c r="Y119" s="100"/>
      <c r="Z119" s="100"/>
      <c r="AA119" s="118"/>
      <c r="AB119" s="187"/>
      <c r="AC119" s="350"/>
      <c r="AD119" s="187"/>
      <c r="AE119" s="64"/>
    </row>
    <row r="120" spans="1:31" s="22" customFormat="1" ht="35.25" hidden="1" customHeight="1" x14ac:dyDescent="0.25">
      <c r="A120" s="430"/>
      <c r="B120" s="430">
        <v>2716</v>
      </c>
      <c r="C120" s="570"/>
      <c r="D120" s="576"/>
      <c r="E120" s="570"/>
      <c r="F120" s="578"/>
      <c r="G120" s="603"/>
      <c r="H120" s="421"/>
      <c r="I120" s="158" t="s">
        <v>1068</v>
      </c>
      <c r="J120" s="428"/>
      <c r="K120" s="428"/>
      <c r="L120" s="428">
        <v>220</v>
      </c>
      <c r="M120" s="428"/>
      <c r="N120" s="68"/>
      <c r="O120" s="68"/>
      <c r="P120" s="68">
        <v>15</v>
      </c>
      <c r="Q120" s="68"/>
      <c r="R120" s="67"/>
      <c r="S120" s="67"/>
      <c r="T120" s="67">
        <v>256.27999999999997</v>
      </c>
      <c r="U120" s="67"/>
      <c r="V120" s="99"/>
      <c r="W120" s="100"/>
      <c r="X120" s="100"/>
      <c r="Y120" s="100"/>
      <c r="Z120" s="100"/>
      <c r="AA120" s="118"/>
      <c r="AB120" s="187"/>
      <c r="AC120" s="350"/>
      <c r="AD120" s="187"/>
      <c r="AE120" s="64"/>
    </row>
    <row r="121" spans="1:31" s="22" customFormat="1" ht="45" hidden="1" customHeight="1" x14ac:dyDescent="0.25">
      <c r="A121" s="430"/>
      <c r="B121" s="430">
        <v>2472</v>
      </c>
      <c r="C121" s="570"/>
      <c r="D121" s="576"/>
      <c r="E121" s="570"/>
      <c r="F121" s="578"/>
      <c r="G121" s="603"/>
      <c r="H121" s="421"/>
      <c r="I121" s="158" t="s">
        <v>1069</v>
      </c>
      <c r="J121" s="428"/>
      <c r="K121" s="428"/>
      <c r="L121" s="428">
        <v>300</v>
      </c>
      <c r="M121" s="428"/>
      <c r="N121" s="68"/>
      <c r="O121" s="68"/>
      <c r="P121" s="390">
        <v>30</v>
      </c>
      <c r="Q121" s="68"/>
      <c r="R121" s="67"/>
      <c r="S121" s="67"/>
      <c r="T121" s="67">
        <v>274.75</v>
      </c>
      <c r="U121" s="67"/>
      <c r="V121" s="99"/>
      <c r="W121" s="100"/>
      <c r="X121" s="100"/>
      <c r="Y121" s="100"/>
      <c r="Z121" s="100"/>
      <c r="AA121" s="118"/>
      <c r="AB121" s="187"/>
      <c r="AC121" s="350"/>
      <c r="AD121" s="187"/>
      <c r="AE121" s="64"/>
    </row>
    <row r="122" spans="1:31" s="22" customFormat="1" ht="75" hidden="1" customHeight="1" x14ac:dyDescent="0.25">
      <c r="A122" s="430"/>
      <c r="B122" s="430">
        <v>2876</v>
      </c>
      <c r="C122" s="570"/>
      <c r="D122" s="576"/>
      <c r="E122" s="570"/>
      <c r="F122" s="578"/>
      <c r="G122" s="603"/>
      <c r="H122" s="421"/>
      <c r="I122" s="158" t="s">
        <v>1070</v>
      </c>
      <c r="J122" s="428"/>
      <c r="K122" s="428"/>
      <c r="L122" s="428">
        <v>120</v>
      </c>
      <c r="M122" s="428"/>
      <c r="N122" s="68"/>
      <c r="O122" s="68"/>
      <c r="P122" s="68">
        <v>15</v>
      </c>
      <c r="Q122" s="68"/>
      <c r="R122" s="67"/>
      <c r="S122" s="67"/>
      <c r="T122" s="67">
        <v>242.16</v>
      </c>
      <c r="U122" s="67"/>
      <c r="V122" s="99"/>
      <c r="W122" s="100"/>
      <c r="X122" s="100"/>
      <c r="Y122" s="100"/>
      <c r="Z122" s="100"/>
      <c r="AA122" s="118"/>
      <c r="AB122" s="187"/>
      <c r="AC122" s="350"/>
      <c r="AD122" s="187"/>
      <c r="AE122" s="64"/>
    </row>
    <row r="123" spans="1:31" s="22" customFormat="1" ht="45" hidden="1" customHeight="1" x14ac:dyDescent="0.25">
      <c r="A123" s="430"/>
      <c r="B123" s="430">
        <v>2875</v>
      </c>
      <c r="C123" s="570"/>
      <c r="D123" s="576"/>
      <c r="E123" s="570"/>
      <c r="F123" s="578"/>
      <c r="G123" s="603"/>
      <c r="H123" s="421"/>
      <c r="I123" s="158" t="s">
        <v>1071</v>
      </c>
      <c r="J123" s="428"/>
      <c r="K123" s="428"/>
      <c r="L123" s="428">
        <v>130</v>
      </c>
      <c r="M123" s="428"/>
      <c r="N123" s="68"/>
      <c r="O123" s="68"/>
      <c r="P123" s="68">
        <v>15</v>
      </c>
      <c r="Q123" s="68"/>
      <c r="R123" s="67"/>
      <c r="S123" s="67"/>
      <c r="T123" s="67">
        <v>203.13</v>
      </c>
      <c r="U123" s="67"/>
      <c r="V123" s="99"/>
      <c r="W123" s="100"/>
      <c r="X123" s="100"/>
      <c r="Y123" s="100"/>
      <c r="Z123" s="100"/>
      <c r="AA123" s="118"/>
      <c r="AB123" s="187"/>
      <c r="AC123" s="350"/>
      <c r="AD123" s="187"/>
      <c r="AE123" s="64"/>
    </row>
    <row r="124" spans="1:31" s="22" customFormat="1" ht="67.5" hidden="1" customHeight="1" x14ac:dyDescent="0.25">
      <c r="A124" s="430"/>
      <c r="B124" s="430">
        <v>2725</v>
      </c>
      <c r="C124" s="570"/>
      <c r="D124" s="576"/>
      <c r="E124" s="570"/>
      <c r="F124" s="578"/>
      <c r="G124" s="603"/>
      <c r="H124" s="421"/>
      <c r="I124" s="158" t="s">
        <v>1072</v>
      </c>
      <c r="J124" s="428"/>
      <c r="K124" s="428"/>
      <c r="L124" s="428">
        <v>80</v>
      </c>
      <c r="M124" s="428"/>
      <c r="N124" s="68"/>
      <c r="O124" s="68"/>
      <c r="P124" s="68">
        <v>15</v>
      </c>
      <c r="Q124" s="68"/>
      <c r="R124" s="67"/>
      <c r="S124" s="67"/>
      <c r="T124" s="67">
        <v>110.544</v>
      </c>
      <c r="U124" s="67"/>
      <c r="V124" s="99"/>
      <c r="W124" s="100"/>
      <c r="X124" s="100"/>
      <c r="Y124" s="100"/>
      <c r="Z124" s="100"/>
      <c r="AA124" s="118"/>
      <c r="AB124" s="187"/>
      <c r="AC124" s="350"/>
      <c r="AD124" s="187"/>
      <c r="AE124" s="64"/>
    </row>
    <row r="125" spans="1:31" s="22" customFormat="1" ht="66.75" hidden="1" customHeight="1" x14ac:dyDescent="0.25">
      <c r="A125" s="430"/>
      <c r="B125" s="430">
        <v>1036</v>
      </c>
      <c r="C125" s="570"/>
      <c r="D125" s="576"/>
      <c r="E125" s="570"/>
      <c r="F125" s="578"/>
      <c r="G125" s="603"/>
      <c r="H125" s="421"/>
      <c r="I125" s="158" t="s">
        <v>1077</v>
      </c>
      <c r="J125" s="428"/>
      <c r="K125" s="428"/>
      <c r="L125" s="428">
        <v>90</v>
      </c>
      <c r="M125" s="428"/>
      <c r="N125" s="68"/>
      <c r="O125" s="68"/>
      <c r="P125" s="68">
        <v>9.625</v>
      </c>
      <c r="Q125" s="68"/>
      <c r="R125" s="67"/>
      <c r="S125" s="67"/>
      <c r="T125" s="67">
        <v>139</v>
      </c>
      <c r="U125" s="67"/>
      <c r="V125" s="99"/>
      <c r="W125" s="100"/>
      <c r="X125" s="100"/>
      <c r="Y125" s="100"/>
      <c r="Z125" s="100"/>
      <c r="AA125" s="118"/>
      <c r="AB125" s="187"/>
      <c r="AC125" s="350"/>
      <c r="AD125" s="187"/>
      <c r="AE125" s="64"/>
    </row>
    <row r="126" spans="1:31" s="22" customFormat="1" ht="75" hidden="1" customHeight="1" x14ac:dyDescent="0.25">
      <c r="A126" s="430"/>
      <c r="B126" s="430">
        <v>1390</v>
      </c>
      <c r="C126" s="570"/>
      <c r="D126" s="576"/>
      <c r="E126" s="570"/>
      <c r="F126" s="578"/>
      <c r="G126" s="603"/>
      <c r="H126" s="421"/>
      <c r="I126" s="158" t="s">
        <v>1078</v>
      </c>
      <c r="J126" s="428"/>
      <c r="K126" s="428"/>
      <c r="L126" s="428">
        <v>220</v>
      </c>
      <c r="M126" s="428"/>
      <c r="N126" s="68"/>
      <c r="O126" s="68"/>
      <c r="P126" s="68">
        <v>15</v>
      </c>
      <c r="Q126" s="68"/>
      <c r="R126" s="67"/>
      <c r="S126" s="67"/>
      <c r="T126" s="67">
        <v>204</v>
      </c>
      <c r="U126" s="67"/>
      <c r="V126" s="99"/>
      <c r="W126" s="100"/>
      <c r="X126" s="100"/>
      <c r="Y126" s="100"/>
      <c r="Z126" s="100"/>
      <c r="AA126" s="118"/>
      <c r="AB126" s="187"/>
      <c r="AC126" s="350"/>
      <c r="AD126" s="187"/>
      <c r="AE126" s="64"/>
    </row>
    <row r="127" spans="1:31" s="22" customFormat="1" ht="75" hidden="1" customHeight="1" x14ac:dyDescent="0.25">
      <c r="A127" s="430"/>
      <c r="B127" s="430">
        <v>1183</v>
      </c>
      <c r="C127" s="570"/>
      <c r="D127" s="576"/>
      <c r="E127" s="570"/>
      <c r="F127" s="578"/>
      <c r="G127" s="603"/>
      <c r="H127" s="421"/>
      <c r="I127" s="158" t="s">
        <v>1079</v>
      </c>
      <c r="J127" s="428"/>
      <c r="K127" s="428"/>
      <c r="L127" s="428">
        <v>70</v>
      </c>
      <c r="M127" s="428"/>
      <c r="N127" s="68"/>
      <c r="O127" s="68"/>
      <c r="P127" s="68">
        <v>15</v>
      </c>
      <c r="Q127" s="68"/>
      <c r="R127" s="67"/>
      <c r="S127" s="67"/>
      <c r="T127" s="67">
        <v>95</v>
      </c>
      <c r="U127" s="67"/>
      <c r="V127" s="99"/>
      <c r="W127" s="100"/>
      <c r="X127" s="100"/>
      <c r="Y127" s="100"/>
      <c r="Z127" s="100"/>
      <c r="AA127" s="118"/>
      <c r="AB127" s="187"/>
      <c r="AC127" s="350"/>
      <c r="AD127" s="187"/>
      <c r="AE127" s="64"/>
    </row>
    <row r="128" spans="1:31" s="22" customFormat="1" ht="79.5" hidden="1" customHeight="1" x14ac:dyDescent="0.25">
      <c r="A128" s="430"/>
      <c r="B128" s="430">
        <v>2348</v>
      </c>
      <c r="C128" s="570"/>
      <c r="D128" s="576"/>
      <c r="E128" s="570"/>
      <c r="F128" s="578"/>
      <c r="G128" s="603"/>
      <c r="H128" s="421"/>
      <c r="I128" s="158" t="s">
        <v>1080</v>
      </c>
      <c r="J128" s="428"/>
      <c r="K128" s="428"/>
      <c r="L128" s="428">
        <v>330</v>
      </c>
      <c r="M128" s="428"/>
      <c r="N128" s="68"/>
      <c r="O128" s="68"/>
      <c r="P128" s="68">
        <v>10</v>
      </c>
      <c r="Q128" s="68"/>
      <c r="R128" s="67"/>
      <c r="S128" s="67"/>
      <c r="T128" s="67">
        <v>240</v>
      </c>
      <c r="U128" s="67"/>
      <c r="V128" s="99"/>
      <c r="W128" s="100"/>
      <c r="X128" s="100"/>
      <c r="Y128" s="100"/>
      <c r="Z128" s="100"/>
      <c r="AA128" s="118"/>
      <c r="AB128" s="187"/>
      <c r="AC128" s="350"/>
      <c r="AD128" s="187"/>
      <c r="AE128" s="64"/>
    </row>
    <row r="129" spans="1:31" s="22" customFormat="1" ht="75" hidden="1" customHeight="1" x14ac:dyDescent="0.25">
      <c r="A129" s="430"/>
      <c r="B129" s="430">
        <v>1812</v>
      </c>
      <c r="C129" s="570"/>
      <c r="D129" s="576"/>
      <c r="E129" s="570"/>
      <c r="F129" s="578"/>
      <c r="G129" s="603"/>
      <c r="H129" s="421"/>
      <c r="I129" s="158" t="s">
        <v>1081</v>
      </c>
      <c r="J129" s="428"/>
      <c r="K129" s="428"/>
      <c r="L129" s="428">
        <v>120</v>
      </c>
      <c r="M129" s="428"/>
      <c r="N129" s="68"/>
      <c r="O129" s="68"/>
      <c r="P129" s="68">
        <v>9</v>
      </c>
      <c r="Q129" s="68"/>
      <c r="R129" s="67"/>
      <c r="S129" s="67"/>
      <c r="T129" s="67">
        <v>146</v>
      </c>
      <c r="U129" s="67"/>
      <c r="V129" s="99"/>
      <c r="W129" s="100"/>
      <c r="X129" s="100"/>
      <c r="Y129" s="100"/>
      <c r="Z129" s="100"/>
      <c r="AA129" s="118"/>
      <c r="AB129" s="187"/>
      <c r="AC129" s="350"/>
      <c r="AD129" s="187"/>
      <c r="AE129" s="64"/>
    </row>
    <row r="130" spans="1:31" s="22" customFormat="1" ht="75" hidden="1" customHeight="1" x14ac:dyDescent="0.25">
      <c r="A130" s="430"/>
      <c r="B130" s="430">
        <v>1191</v>
      </c>
      <c r="C130" s="570"/>
      <c r="D130" s="576"/>
      <c r="E130" s="570"/>
      <c r="F130" s="578"/>
      <c r="G130" s="603"/>
      <c r="H130" s="421"/>
      <c r="I130" s="158" t="s">
        <v>1082</v>
      </c>
      <c r="J130" s="428"/>
      <c r="K130" s="428"/>
      <c r="L130" s="428">
        <v>90</v>
      </c>
      <c r="M130" s="428"/>
      <c r="N130" s="68"/>
      <c r="O130" s="68"/>
      <c r="P130" s="68">
        <v>9</v>
      </c>
      <c r="Q130" s="68"/>
      <c r="R130" s="67"/>
      <c r="S130" s="67"/>
      <c r="T130" s="67">
        <v>135</v>
      </c>
      <c r="U130" s="67"/>
      <c r="V130" s="99"/>
      <c r="W130" s="100"/>
      <c r="X130" s="100"/>
      <c r="Y130" s="100"/>
      <c r="Z130" s="100"/>
      <c r="AA130" s="118"/>
      <c r="AB130" s="187"/>
      <c r="AC130" s="350"/>
      <c r="AD130" s="187"/>
      <c r="AE130" s="64"/>
    </row>
    <row r="131" spans="1:31" s="22" customFormat="1" ht="75" hidden="1" customHeight="1" x14ac:dyDescent="0.25">
      <c r="A131" s="430"/>
      <c r="B131" s="430">
        <v>3083</v>
      </c>
      <c r="C131" s="570"/>
      <c r="D131" s="576"/>
      <c r="E131" s="570"/>
      <c r="F131" s="578"/>
      <c r="G131" s="603"/>
      <c r="H131" s="421"/>
      <c r="I131" s="158" t="s">
        <v>1083</v>
      </c>
      <c r="J131" s="428"/>
      <c r="K131" s="428"/>
      <c r="L131" s="428">
        <v>40</v>
      </c>
      <c r="M131" s="428"/>
      <c r="N131" s="68"/>
      <c r="O131" s="68"/>
      <c r="P131" s="68">
        <v>15</v>
      </c>
      <c r="Q131" s="68"/>
      <c r="R131" s="67"/>
      <c r="S131" s="67"/>
      <c r="T131" s="67">
        <v>120</v>
      </c>
      <c r="U131" s="67"/>
      <c r="V131" s="99"/>
      <c r="W131" s="100"/>
      <c r="X131" s="100"/>
      <c r="Y131" s="100"/>
      <c r="Z131" s="100"/>
      <c r="AA131" s="118"/>
      <c r="AB131" s="187"/>
      <c r="AC131" s="350"/>
      <c r="AD131" s="187"/>
      <c r="AE131" s="64"/>
    </row>
    <row r="132" spans="1:31" s="22" customFormat="1" ht="90" hidden="1" customHeight="1" x14ac:dyDescent="0.25">
      <c r="A132" s="430"/>
      <c r="B132" s="189" t="s">
        <v>1606</v>
      </c>
      <c r="C132" s="570"/>
      <c r="D132" s="576"/>
      <c r="E132" s="570"/>
      <c r="F132" s="578"/>
      <c r="G132" s="603"/>
      <c r="H132" s="421"/>
      <c r="I132" s="158" t="s">
        <v>1084</v>
      </c>
      <c r="J132" s="428"/>
      <c r="K132" s="428"/>
      <c r="L132" s="428">
        <v>70</v>
      </c>
      <c r="M132" s="428"/>
      <c r="N132" s="68"/>
      <c r="O132" s="68"/>
      <c r="P132" s="68">
        <v>15</v>
      </c>
      <c r="Q132" s="68"/>
      <c r="R132" s="67"/>
      <c r="S132" s="67"/>
      <c r="T132" s="67">
        <v>122</v>
      </c>
      <c r="U132" s="67"/>
      <c r="V132" s="99"/>
      <c r="W132" s="100"/>
      <c r="X132" s="100"/>
      <c r="Y132" s="100"/>
      <c r="Z132" s="100"/>
      <c r="AA132" s="118"/>
      <c r="AB132" s="187"/>
      <c r="AC132" s="350"/>
      <c r="AD132" s="187"/>
      <c r="AE132" s="64"/>
    </row>
    <row r="133" spans="1:31" s="22" customFormat="1" ht="90" hidden="1" customHeight="1" x14ac:dyDescent="0.25">
      <c r="A133" s="430"/>
      <c r="B133" s="430">
        <v>1479</v>
      </c>
      <c r="C133" s="570"/>
      <c r="D133" s="576"/>
      <c r="E133" s="570"/>
      <c r="F133" s="578"/>
      <c r="G133" s="603"/>
      <c r="H133" s="421"/>
      <c r="I133" s="158" t="s">
        <v>1085</v>
      </c>
      <c r="J133" s="428"/>
      <c r="K133" s="428"/>
      <c r="L133" s="428">
        <v>80</v>
      </c>
      <c r="M133" s="428"/>
      <c r="N133" s="68"/>
      <c r="O133" s="68"/>
      <c r="P133" s="68">
        <v>15</v>
      </c>
      <c r="Q133" s="68"/>
      <c r="R133" s="67"/>
      <c r="S133" s="67"/>
      <c r="T133" s="67">
        <v>117</v>
      </c>
      <c r="U133" s="67"/>
      <c r="V133" s="99"/>
      <c r="W133" s="100"/>
      <c r="X133" s="100"/>
      <c r="Y133" s="100"/>
      <c r="Z133" s="100"/>
      <c r="AA133" s="118"/>
      <c r="AB133" s="187"/>
      <c r="AC133" s="350"/>
      <c r="AD133" s="187"/>
      <c r="AE133" s="64"/>
    </row>
    <row r="134" spans="1:31" s="22" customFormat="1" ht="75" hidden="1" customHeight="1" x14ac:dyDescent="0.25">
      <c r="A134" s="430"/>
      <c r="B134" s="430">
        <v>2518</v>
      </c>
      <c r="C134" s="570"/>
      <c r="D134" s="576"/>
      <c r="E134" s="570"/>
      <c r="F134" s="578"/>
      <c r="G134" s="603"/>
      <c r="H134" s="421"/>
      <c r="I134" s="158" t="s">
        <v>1086</v>
      </c>
      <c r="J134" s="428"/>
      <c r="K134" s="428"/>
      <c r="L134" s="428">
        <v>240</v>
      </c>
      <c r="M134" s="428"/>
      <c r="N134" s="68"/>
      <c r="O134" s="68"/>
      <c r="P134" s="68">
        <v>7</v>
      </c>
      <c r="Q134" s="68"/>
      <c r="R134" s="67"/>
      <c r="S134" s="67"/>
      <c r="T134" s="67">
        <v>225</v>
      </c>
      <c r="U134" s="67"/>
      <c r="V134" s="99"/>
      <c r="W134" s="100"/>
      <c r="X134" s="100"/>
      <c r="Y134" s="100"/>
      <c r="Z134" s="100"/>
      <c r="AA134" s="118"/>
      <c r="AB134" s="187"/>
      <c r="AC134" s="350"/>
      <c r="AD134" s="187"/>
      <c r="AE134" s="64"/>
    </row>
    <row r="135" spans="1:31" s="22" customFormat="1" ht="105" hidden="1" customHeight="1" x14ac:dyDescent="0.25">
      <c r="A135" s="430"/>
      <c r="B135" s="430">
        <v>2734</v>
      </c>
      <c r="C135" s="570"/>
      <c r="D135" s="576"/>
      <c r="E135" s="570"/>
      <c r="F135" s="578"/>
      <c r="G135" s="603"/>
      <c r="H135" s="421"/>
      <c r="I135" s="158" t="s">
        <v>1087</v>
      </c>
      <c r="J135" s="428"/>
      <c r="K135" s="428"/>
      <c r="L135" s="428">
        <v>600</v>
      </c>
      <c r="M135" s="428"/>
      <c r="N135" s="68"/>
      <c r="O135" s="68"/>
      <c r="P135" s="68">
        <v>30</v>
      </c>
      <c r="Q135" s="68"/>
      <c r="R135" s="67"/>
      <c r="S135" s="67"/>
      <c r="T135" s="67">
        <v>541</v>
      </c>
      <c r="U135" s="67"/>
      <c r="V135" s="99"/>
      <c r="W135" s="100"/>
      <c r="X135" s="100"/>
      <c r="Y135" s="100"/>
      <c r="Z135" s="100"/>
      <c r="AA135" s="118"/>
      <c r="AB135" s="187"/>
      <c r="AC135" s="350"/>
      <c r="AD135" s="187"/>
      <c r="AE135" s="64"/>
    </row>
    <row r="136" spans="1:31" s="22" customFormat="1" ht="90" hidden="1" customHeight="1" x14ac:dyDescent="0.25">
      <c r="A136" s="430"/>
      <c r="B136" s="430">
        <v>2309</v>
      </c>
      <c r="C136" s="570"/>
      <c r="D136" s="576"/>
      <c r="E136" s="570"/>
      <c r="F136" s="578"/>
      <c r="G136" s="603"/>
      <c r="H136" s="421"/>
      <c r="I136" s="158" t="s">
        <v>1088</v>
      </c>
      <c r="J136" s="428"/>
      <c r="K136" s="428"/>
      <c r="L136" s="428">
        <v>420</v>
      </c>
      <c r="M136" s="428"/>
      <c r="N136" s="68"/>
      <c r="O136" s="68"/>
      <c r="P136" s="68">
        <v>15</v>
      </c>
      <c r="Q136" s="68"/>
      <c r="R136" s="67"/>
      <c r="S136" s="67"/>
      <c r="T136" s="67">
        <v>387</v>
      </c>
      <c r="U136" s="67"/>
      <c r="V136" s="99"/>
      <c r="W136" s="100"/>
      <c r="X136" s="100"/>
      <c r="Y136" s="100"/>
      <c r="Z136" s="100"/>
      <c r="AA136" s="118"/>
      <c r="AB136" s="187"/>
      <c r="AC136" s="350"/>
      <c r="AD136" s="187"/>
      <c r="AE136" s="64"/>
    </row>
    <row r="137" spans="1:31" s="22" customFormat="1" ht="105" hidden="1" customHeight="1" x14ac:dyDescent="0.25">
      <c r="A137" s="430"/>
      <c r="B137" s="430">
        <v>3677</v>
      </c>
      <c r="C137" s="570"/>
      <c r="D137" s="576"/>
      <c r="E137" s="570"/>
      <c r="F137" s="578"/>
      <c r="G137" s="603"/>
      <c r="H137" s="421"/>
      <c r="I137" s="158" t="s">
        <v>1089</v>
      </c>
      <c r="J137" s="428"/>
      <c r="K137" s="428"/>
      <c r="L137" s="428">
        <v>37</v>
      </c>
      <c r="M137" s="428"/>
      <c r="N137" s="68"/>
      <c r="O137" s="68"/>
      <c r="P137" s="68">
        <v>15</v>
      </c>
      <c r="Q137" s="68"/>
      <c r="R137" s="67"/>
      <c r="S137" s="67"/>
      <c r="T137" s="67">
        <v>63</v>
      </c>
      <c r="U137" s="67"/>
      <c r="V137" s="99"/>
      <c r="W137" s="100"/>
      <c r="X137" s="100"/>
      <c r="Y137" s="100"/>
      <c r="Z137" s="100"/>
      <c r="AA137" s="118"/>
      <c r="AB137" s="187"/>
      <c r="AC137" s="350"/>
      <c r="AD137" s="187"/>
      <c r="AE137" s="64"/>
    </row>
    <row r="138" spans="1:31" s="22" customFormat="1" ht="90" hidden="1" customHeight="1" x14ac:dyDescent="0.25">
      <c r="A138" s="430"/>
      <c r="B138" s="189" t="s">
        <v>1604</v>
      </c>
      <c r="C138" s="570"/>
      <c r="D138" s="576"/>
      <c r="E138" s="570"/>
      <c r="F138" s="578"/>
      <c r="G138" s="603"/>
      <c r="H138" s="421"/>
      <c r="I138" s="158" t="s">
        <v>1090</v>
      </c>
      <c r="J138" s="428"/>
      <c r="K138" s="428"/>
      <c r="L138" s="428">
        <v>300</v>
      </c>
      <c r="M138" s="428"/>
      <c r="N138" s="68"/>
      <c r="O138" s="68"/>
      <c r="P138" s="68">
        <v>10</v>
      </c>
      <c r="Q138" s="68"/>
      <c r="R138" s="67"/>
      <c r="S138" s="67"/>
      <c r="T138" s="67">
        <v>427</v>
      </c>
      <c r="U138" s="67"/>
      <c r="V138" s="99"/>
      <c r="W138" s="100"/>
      <c r="X138" s="100"/>
      <c r="Y138" s="100"/>
      <c r="Z138" s="100"/>
      <c r="AA138" s="118"/>
      <c r="AB138" s="187"/>
      <c r="AC138" s="350"/>
      <c r="AD138" s="187"/>
      <c r="AE138" s="64"/>
    </row>
    <row r="139" spans="1:31" s="22" customFormat="1" ht="75" hidden="1" customHeight="1" x14ac:dyDescent="0.25">
      <c r="A139" s="430"/>
      <c r="B139" s="66" t="s">
        <v>1605</v>
      </c>
      <c r="C139" s="570"/>
      <c r="D139" s="576"/>
      <c r="E139" s="570"/>
      <c r="F139" s="578"/>
      <c r="G139" s="603"/>
      <c r="H139" s="421"/>
      <c r="I139" s="158" t="s">
        <v>1091</v>
      </c>
      <c r="J139" s="428"/>
      <c r="K139" s="428"/>
      <c r="L139" s="428">
        <v>100</v>
      </c>
      <c r="M139" s="428"/>
      <c r="N139" s="68"/>
      <c r="O139" s="68"/>
      <c r="P139" s="68">
        <v>15</v>
      </c>
      <c r="Q139" s="68"/>
      <c r="R139" s="67"/>
      <c r="S139" s="67"/>
      <c r="T139" s="67">
        <v>253</v>
      </c>
      <c r="U139" s="67"/>
      <c r="V139" s="99"/>
      <c r="W139" s="100"/>
      <c r="X139" s="100"/>
      <c r="Y139" s="100"/>
      <c r="Z139" s="100"/>
      <c r="AA139" s="118"/>
      <c r="AB139" s="187"/>
      <c r="AC139" s="350"/>
      <c r="AD139" s="187"/>
      <c r="AE139" s="64"/>
    </row>
    <row r="140" spans="1:31" s="22" customFormat="1" ht="120" hidden="1" customHeight="1" x14ac:dyDescent="0.25">
      <c r="A140" s="430"/>
      <c r="B140" s="430">
        <v>5792</v>
      </c>
      <c r="C140" s="570"/>
      <c r="D140" s="576"/>
      <c r="E140" s="570"/>
      <c r="F140" s="578"/>
      <c r="G140" s="603"/>
      <c r="H140" s="421"/>
      <c r="I140" s="158" t="s">
        <v>1092</v>
      </c>
      <c r="J140" s="428"/>
      <c r="K140" s="428"/>
      <c r="L140" s="428">
        <v>40</v>
      </c>
      <c r="M140" s="428"/>
      <c r="N140" s="68"/>
      <c r="O140" s="68"/>
      <c r="P140" s="68">
        <v>33.33</v>
      </c>
      <c r="Q140" s="68"/>
      <c r="R140" s="67"/>
      <c r="S140" s="67"/>
      <c r="T140" s="275">
        <v>71.147189999999995</v>
      </c>
      <c r="U140" s="67"/>
      <c r="V140" s="99"/>
      <c r="W140" s="100"/>
      <c r="X140" s="100"/>
      <c r="Y140" s="100"/>
      <c r="Z140" s="100"/>
      <c r="AA140" s="118"/>
      <c r="AB140" s="187"/>
      <c r="AC140" s="350"/>
      <c r="AD140" s="187"/>
      <c r="AE140" s="64"/>
    </row>
    <row r="141" spans="1:31" s="22" customFormat="1" ht="45" hidden="1" customHeight="1" x14ac:dyDescent="0.25">
      <c r="A141" s="430"/>
      <c r="B141" s="430">
        <v>542</v>
      </c>
      <c r="C141" s="570"/>
      <c r="D141" s="576"/>
      <c r="E141" s="570"/>
      <c r="F141" s="578"/>
      <c r="G141" s="603"/>
      <c r="H141" s="421"/>
      <c r="I141" s="304" t="s">
        <v>1097</v>
      </c>
      <c r="J141" s="428"/>
      <c r="K141" s="153"/>
      <c r="L141" s="428">
        <v>303</v>
      </c>
      <c r="M141" s="428"/>
      <c r="N141" s="68"/>
      <c r="O141" s="68"/>
      <c r="P141" s="68">
        <v>10</v>
      </c>
      <c r="Q141" s="68"/>
      <c r="R141" s="67"/>
      <c r="S141" s="67"/>
      <c r="T141" s="67">
        <v>292.13806</v>
      </c>
      <c r="U141" s="67"/>
      <c r="V141" s="99"/>
      <c r="W141" s="100"/>
      <c r="X141" s="100"/>
      <c r="Y141" s="100"/>
      <c r="Z141" s="100"/>
      <c r="AA141" s="118"/>
      <c r="AB141" s="187"/>
      <c r="AC141" s="350"/>
      <c r="AD141" s="187"/>
      <c r="AE141" s="64"/>
    </row>
    <row r="142" spans="1:31" s="22" customFormat="1" ht="75" hidden="1" customHeight="1" x14ac:dyDescent="0.25">
      <c r="A142" s="430"/>
      <c r="B142" s="66" t="s">
        <v>1628</v>
      </c>
      <c r="C142" s="570"/>
      <c r="D142" s="576"/>
      <c r="E142" s="570"/>
      <c r="F142" s="578"/>
      <c r="G142" s="603"/>
      <c r="H142" s="421"/>
      <c r="I142" s="304" t="s">
        <v>1098</v>
      </c>
      <c r="J142" s="428"/>
      <c r="K142" s="153"/>
      <c r="L142" s="428">
        <v>384</v>
      </c>
      <c r="M142" s="428"/>
      <c r="N142" s="68"/>
      <c r="O142" s="68"/>
      <c r="P142" s="68">
        <v>10</v>
      </c>
      <c r="Q142" s="68"/>
      <c r="R142" s="67"/>
      <c r="S142" s="67"/>
      <c r="T142" s="67">
        <v>391.654</v>
      </c>
      <c r="U142" s="67"/>
      <c r="V142" s="99"/>
      <c r="W142" s="100"/>
      <c r="X142" s="100"/>
      <c r="Y142" s="100"/>
      <c r="Z142" s="100"/>
      <c r="AA142" s="118"/>
      <c r="AB142" s="187"/>
      <c r="AC142" s="350"/>
      <c r="AD142" s="187"/>
      <c r="AE142" s="64"/>
    </row>
    <row r="143" spans="1:31" s="22" customFormat="1" ht="45" hidden="1" customHeight="1" x14ac:dyDescent="0.25">
      <c r="A143" s="430"/>
      <c r="B143" s="430">
        <v>776</v>
      </c>
      <c r="C143" s="570"/>
      <c r="D143" s="576"/>
      <c r="E143" s="570"/>
      <c r="F143" s="578"/>
      <c r="G143" s="603"/>
      <c r="H143" s="421"/>
      <c r="I143" s="304" t="s">
        <v>1099</v>
      </c>
      <c r="J143" s="428"/>
      <c r="K143" s="153"/>
      <c r="L143" s="428">
        <v>231</v>
      </c>
      <c r="M143" s="428"/>
      <c r="N143" s="68"/>
      <c r="O143" s="68"/>
      <c r="P143" s="68">
        <v>10</v>
      </c>
      <c r="Q143" s="68"/>
      <c r="R143" s="67"/>
      <c r="S143" s="67"/>
      <c r="T143" s="67">
        <v>307.18799999999999</v>
      </c>
      <c r="U143" s="67"/>
      <c r="V143" s="99"/>
      <c r="W143" s="100"/>
      <c r="X143" s="100"/>
      <c r="Y143" s="100"/>
      <c r="Z143" s="100"/>
      <c r="AA143" s="118"/>
      <c r="AB143" s="187"/>
      <c r="AC143" s="350"/>
      <c r="AD143" s="187"/>
      <c r="AE143" s="64"/>
    </row>
    <row r="144" spans="1:31" s="22" customFormat="1" ht="45" hidden="1" customHeight="1" x14ac:dyDescent="0.25">
      <c r="A144" s="430"/>
      <c r="B144" s="66" t="s">
        <v>1630</v>
      </c>
      <c r="C144" s="570"/>
      <c r="D144" s="576"/>
      <c r="E144" s="570"/>
      <c r="F144" s="578"/>
      <c r="G144" s="603"/>
      <c r="H144" s="421"/>
      <c r="I144" s="304" t="s">
        <v>1100</v>
      </c>
      <c r="J144" s="428"/>
      <c r="K144" s="153"/>
      <c r="L144" s="428">
        <v>234</v>
      </c>
      <c r="M144" s="428"/>
      <c r="N144" s="68"/>
      <c r="O144" s="68"/>
      <c r="P144" s="68">
        <v>7</v>
      </c>
      <c r="Q144" s="68"/>
      <c r="R144" s="67"/>
      <c r="S144" s="67"/>
      <c r="T144" s="67">
        <v>312.572</v>
      </c>
      <c r="U144" s="67"/>
      <c r="V144" s="99"/>
      <c r="W144" s="100"/>
      <c r="X144" s="100"/>
      <c r="Y144" s="100"/>
      <c r="Z144" s="100"/>
      <c r="AA144" s="118"/>
      <c r="AB144" s="187"/>
      <c r="AC144" s="350"/>
      <c r="AD144" s="187"/>
      <c r="AE144" s="64"/>
    </row>
    <row r="145" spans="1:31" s="22" customFormat="1" ht="42" hidden="1" customHeight="1" x14ac:dyDescent="0.25">
      <c r="A145" s="430"/>
      <c r="B145" s="66" t="s">
        <v>1642</v>
      </c>
      <c r="C145" s="570"/>
      <c r="D145" s="576"/>
      <c r="E145" s="570"/>
      <c r="F145" s="578"/>
      <c r="G145" s="603"/>
      <c r="H145" s="421"/>
      <c r="I145" s="304" t="s">
        <v>1101</v>
      </c>
      <c r="J145" s="428"/>
      <c r="K145" s="153"/>
      <c r="L145" s="428">
        <v>284</v>
      </c>
      <c r="M145" s="428"/>
      <c r="N145" s="68"/>
      <c r="O145" s="68"/>
      <c r="P145" s="68">
        <v>22.5</v>
      </c>
      <c r="Q145" s="68"/>
      <c r="R145" s="67"/>
      <c r="S145" s="67"/>
      <c r="T145" s="67">
        <v>371.56099999999998</v>
      </c>
      <c r="U145" s="67"/>
      <c r="V145" s="99"/>
      <c r="W145" s="100"/>
      <c r="X145" s="100"/>
      <c r="Y145" s="100"/>
      <c r="Z145" s="100"/>
      <c r="AA145" s="118"/>
      <c r="AB145" s="187"/>
      <c r="AC145" s="350"/>
      <c r="AD145" s="187"/>
      <c r="AE145" s="64"/>
    </row>
    <row r="146" spans="1:31" s="22" customFormat="1" ht="60" hidden="1" customHeight="1" x14ac:dyDescent="0.25">
      <c r="A146" s="430"/>
      <c r="B146" s="66" t="s">
        <v>1637</v>
      </c>
      <c r="C146" s="570"/>
      <c r="D146" s="576"/>
      <c r="E146" s="570"/>
      <c r="F146" s="578"/>
      <c r="G146" s="603"/>
      <c r="H146" s="421"/>
      <c r="I146" s="304" t="s">
        <v>1102</v>
      </c>
      <c r="J146" s="428"/>
      <c r="K146" s="153"/>
      <c r="L146" s="428">
        <v>25</v>
      </c>
      <c r="M146" s="428"/>
      <c r="N146" s="68"/>
      <c r="O146" s="68"/>
      <c r="P146" s="68">
        <v>20</v>
      </c>
      <c r="Q146" s="68"/>
      <c r="R146" s="67"/>
      <c r="S146" s="67"/>
      <c r="T146" s="67">
        <v>338.45636999999999</v>
      </c>
      <c r="U146" s="67"/>
      <c r="V146" s="99"/>
      <c r="W146" s="100"/>
      <c r="X146" s="100"/>
      <c r="Y146" s="100"/>
      <c r="Z146" s="100"/>
      <c r="AA146" s="118"/>
      <c r="AB146" s="187"/>
      <c r="AC146" s="350"/>
      <c r="AD146" s="187"/>
      <c r="AE146" s="64"/>
    </row>
    <row r="147" spans="1:31" s="22" customFormat="1" ht="45" hidden="1" customHeight="1" x14ac:dyDescent="0.25">
      <c r="A147" s="430"/>
      <c r="B147" s="66" t="s">
        <v>1673</v>
      </c>
      <c r="C147" s="570"/>
      <c r="D147" s="576"/>
      <c r="E147" s="570"/>
      <c r="F147" s="578"/>
      <c r="G147" s="603"/>
      <c r="H147" s="421"/>
      <c r="I147" s="158" t="s">
        <v>1165</v>
      </c>
      <c r="J147" s="428"/>
      <c r="K147" s="428"/>
      <c r="L147" s="428">
        <v>100</v>
      </c>
      <c r="M147" s="428"/>
      <c r="N147" s="68"/>
      <c r="O147" s="68"/>
      <c r="P147" s="68">
        <v>15</v>
      </c>
      <c r="Q147" s="68"/>
      <c r="R147" s="67"/>
      <c r="S147" s="67"/>
      <c r="T147" s="67">
        <v>114.398</v>
      </c>
      <c r="U147" s="67"/>
      <c r="V147" s="99"/>
      <c r="W147" s="100"/>
      <c r="X147" s="100"/>
      <c r="Y147" s="100"/>
      <c r="Z147" s="100"/>
      <c r="AA147" s="118"/>
      <c r="AB147" s="187"/>
      <c r="AC147" s="350"/>
      <c r="AD147" s="187"/>
      <c r="AE147" s="64"/>
    </row>
    <row r="148" spans="1:31" s="22" customFormat="1" ht="45" hidden="1" customHeight="1" x14ac:dyDescent="0.25">
      <c r="A148" s="430"/>
      <c r="B148" s="430">
        <v>1227</v>
      </c>
      <c r="C148" s="570"/>
      <c r="D148" s="576"/>
      <c r="E148" s="570"/>
      <c r="F148" s="578"/>
      <c r="G148" s="603"/>
      <c r="H148" s="421"/>
      <c r="I148" s="158" t="s">
        <v>1166</v>
      </c>
      <c r="J148" s="430"/>
      <c r="K148" s="430"/>
      <c r="L148" s="430">
        <v>176</v>
      </c>
      <c r="M148" s="430"/>
      <c r="N148" s="67"/>
      <c r="O148" s="67"/>
      <c r="P148" s="67">
        <v>15</v>
      </c>
      <c r="Q148" s="67"/>
      <c r="R148" s="67"/>
      <c r="S148" s="67"/>
      <c r="T148" s="67">
        <v>126.83499999999999</v>
      </c>
      <c r="U148" s="67"/>
      <c r="V148" s="99"/>
      <c r="W148" s="100"/>
      <c r="X148" s="100"/>
      <c r="Y148" s="100"/>
      <c r="Z148" s="100"/>
      <c r="AA148" s="118"/>
      <c r="AB148" s="187"/>
      <c r="AC148" s="350"/>
      <c r="AD148" s="187"/>
      <c r="AE148" s="64"/>
    </row>
    <row r="149" spans="1:31" s="22" customFormat="1" ht="36.75" hidden="1" customHeight="1" x14ac:dyDescent="0.25">
      <c r="A149" s="430"/>
      <c r="B149" s="66" t="s">
        <v>1686</v>
      </c>
      <c r="C149" s="570"/>
      <c r="D149" s="576"/>
      <c r="E149" s="570"/>
      <c r="F149" s="578"/>
      <c r="G149" s="603"/>
      <c r="H149" s="421"/>
      <c r="I149" s="158" t="s">
        <v>1167</v>
      </c>
      <c r="J149" s="428"/>
      <c r="K149" s="428"/>
      <c r="L149" s="428">
        <v>40</v>
      </c>
      <c r="M149" s="428"/>
      <c r="N149" s="68"/>
      <c r="O149" s="68"/>
      <c r="P149" s="68">
        <v>10</v>
      </c>
      <c r="Q149" s="68"/>
      <c r="R149" s="67"/>
      <c r="S149" s="67"/>
      <c r="T149" s="67">
        <v>70.954999999999998</v>
      </c>
      <c r="U149" s="67"/>
      <c r="V149" s="99"/>
      <c r="W149" s="100"/>
      <c r="X149" s="100"/>
      <c r="Y149" s="100"/>
      <c r="Z149" s="100"/>
      <c r="AA149" s="118"/>
      <c r="AB149" s="187"/>
      <c r="AC149" s="350"/>
      <c r="AD149" s="187"/>
      <c r="AE149" s="64"/>
    </row>
    <row r="150" spans="1:31" s="22" customFormat="1" ht="36.75" hidden="1" customHeight="1" x14ac:dyDescent="0.25">
      <c r="A150" s="430"/>
      <c r="B150" s="430">
        <v>1154</v>
      </c>
      <c r="C150" s="570"/>
      <c r="D150" s="576"/>
      <c r="E150" s="570"/>
      <c r="F150" s="578"/>
      <c r="G150" s="603"/>
      <c r="H150" s="421"/>
      <c r="I150" s="336" t="s">
        <v>877</v>
      </c>
      <c r="J150" s="335"/>
      <c r="K150" s="335"/>
      <c r="L150" s="335">
        <v>248</v>
      </c>
      <c r="M150" s="335"/>
      <c r="N150" s="275"/>
      <c r="O150" s="275"/>
      <c r="P150" s="402">
        <v>15</v>
      </c>
      <c r="Q150" s="275"/>
      <c r="R150" s="275"/>
      <c r="S150" s="275"/>
      <c r="T150" s="275">
        <v>113.59656</v>
      </c>
      <c r="U150" s="275"/>
      <c r="V150" s="99"/>
      <c r="W150" s="100"/>
      <c r="X150" s="100"/>
      <c r="Y150" s="100"/>
      <c r="Z150" s="100"/>
      <c r="AA150" s="118"/>
      <c r="AB150" s="187"/>
      <c r="AC150" s="350"/>
      <c r="AD150" s="187"/>
      <c r="AE150" s="64"/>
    </row>
    <row r="151" spans="1:31" s="22" customFormat="1" ht="36.75" hidden="1" customHeight="1" x14ac:dyDescent="0.25">
      <c r="A151" s="430"/>
      <c r="B151" s="430">
        <v>2112</v>
      </c>
      <c r="C151" s="570"/>
      <c r="D151" s="576"/>
      <c r="E151" s="570"/>
      <c r="F151" s="578"/>
      <c r="G151" s="603"/>
      <c r="H151" s="421"/>
      <c r="I151" s="336" t="s">
        <v>878</v>
      </c>
      <c r="J151" s="335"/>
      <c r="K151" s="335"/>
      <c r="L151" s="335">
        <v>200</v>
      </c>
      <c r="M151" s="335"/>
      <c r="N151" s="275"/>
      <c r="O151" s="275"/>
      <c r="P151" s="402">
        <v>10</v>
      </c>
      <c r="Q151" s="275"/>
      <c r="R151" s="275"/>
      <c r="S151" s="275"/>
      <c r="T151" s="275">
        <v>107.97153</v>
      </c>
      <c r="U151" s="275"/>
      <c r="V151" s="99"/>
      <c r="W151" s="100"/>
      <c r="X151" s="100"/>
      <c r="Y151" s="100"/>
      <c r="Z151" s="100"/>
      <c r="AA151" s="118"/>
      <c r="AB151" s="187"/>
      <c r="AC151" s="350"/>
      <c r="AD151" s="187"/>
      <c r="AE151" s="64"/>
    </row>
    <row r="152" spans="1:31" s="22" customFormat="1" ht="36.75" hidden="1" customHeight="1" x14ac:dyDescent="0.25">
      <c r="A152" s="430"/>
      <c r="B152" s="66" t="s">
        <v>1670</v>
      </c>
      <c r="C152" s="570"/>
      <c r="D152" s="576"/>
      <c r="E152" s="570"/>
      <c r="F152" s="578"/>
      <c r="G152" s="603"/>
      <c r="H152" s="421"/>
      <c r="I152" s="158" t="s">
        <v>1168</v>
      </c>
      <c r="J152" s="428"/>
      <c r="K152" s="428"/>
      <c r="L152" s="428">
        <v>186</v>
      </c>
      <c r="M152" s="428"/>
      <c r="N152" s="68"/>
      <c r="O152" s="68"/>
      <c r="P152" s="247">
        <v>12</v>
      </c>
      <c r="Q152" s="68"/>
      <c r="R152" s="67"/>
      <c r="S152" s="67"/>
      <c r="T152" s="67">
        <v>158.11799999999999</v>
      </c>
      <c r="U152" s="67"/>
      <c r="V152" s="99"/>
      <c r="W152" s="100"/>
      <c r="X152" s="100"/>
      <c r="Y152" s="100"/>
      <c r="Z152" s="100"/>
      <c r="AA152" s="118"/>
      <c r="AB152" s="187"/>
      <c r="AC152" s="350"/>
      <c r="AD152" s="187"/>
      <c r="AE152" s="64"/>
    </row>
    <row r="153" spans="1:31" s="22" customFormat="1" ht="36.75" hidden="1" customHeight="1" x14ac:dyDescent="0.25">
      <c r="A153" s="430"/>
      <c r="B153" s="66" t="s">
        <v>1501</v>
      </c>
      <c r="C153" s="570"/>
      <c r="D153" s="576"/>
      <c r="E153" s="570"/>
      <c r="F153" s="578"/>
      <c r="G153" s="720"/>
      <c r="H153" s="421"/>
      <c r="I153" s="158" t="s">
        <v>919</v>
      </c>
      <c r="J153" s="428"/>
      <c r="K153" s="428"/>
      <c r="L153" s="428">
        <v>398</v>
      </c>
      <c r="M153" s="428"/>
      <c r="N153" s="68"/>
      <c r="O153" s="68"/>
      <c r="P153" s="247">
        <v>55</v>
      </c>
      <c r="Q153" s="68"/>
      <c r="R153" s="67"/>
      <c r="S153" s="67"/>
      <c r="T153" s="67">
        <v>405.22268000000003</v>
      </c>
      <c r="U153" s="67"/>
      <c r="V153" s="99"/>
      <c r="W153" s="100"/>
      <c r="X153" s="100"/>
      <c r="Y153" s="100"/>
      <c r="Z153" s="100"/>
      <c r="AA153" s="118"/>
      <c r="AB153" s="187"/>
      <c r="AC153" s="350"/>
      <c r="AD153" s="187"/>
      <c r="AE153" s="64"/>
    </row>
    <row r="154" spans="1:31" s="120" customFormat="1" ht="15" hidden="1" customHeight="1" x14ac:dyDescent="0.2">
      <c r="A154" s="128"/>
      <c r="B154" s="128"/>
      <c r="C154" s="570"/>
      <c r="D154" s="576"/>
      <c r="E154" s="570"/>
      <c r="F154" s="578"/>
      <c r="G154" s="570" t="s">
        <v>60</v>
      </c>
      <c r="H154" s="440"/>
      <c r="I154" s="245"/>
      <c r="J154" s="246">
        <f t="shared" ref="J154:U154" si="2">SUM(J155:J230)</f>
        <v>9604</v>
      </c>
      <c r="K154" s="246">
        <f t="shared" si="2"/>
        <v>15814</v>
      </c>
      <c r="L154" s="246">
        <f t="shared" si="2"/>
        <v>1100</v>
      </c>
      <c r="M154" s="246">
        <f t="shared" si="2"/>
        <v>0</v>
      </c>
      <c r="N154" s="246">
        <f t="shared" si="2"/>
        <v>394</v>
      </c>
      <c r="O154" s="246">
        <f t="shared" si="2"/>
        <v>1446.77</v>
      </c>
      <c r="P154" s="246">
        <f t="shared" si="2"/>
        <v>145</v>
      </c>
      <c r="Q154" s="246">
        <f t="shared" si="2"/>
        <v>0</v>
      </c>
      <c r="R154" s="273">
        <f t="shared" si="2"/>
        <v>7447.5309999999999</v>
      </c>
      <c r="S154" s="273">
        <f t="shared" si="2"/>
        <v>15245.939000000006</v>
      </c>
      <c r="T154" s="273">
        <f t="shared" si="2"/>
        <v>1522.5354299999999</v>
      </c>
      <c r="U154" s="273">
        <f t="shared" si="2"/>
        <v>0</v>
      </c>
      <c r="V154" s="301">
        <f t="shared" ref="V154:V1210" si="3">((R154*$W$13/100*$X$13/100)/(J154/1000)+(S154*$X$13/100)/(K154/1000)+T154/(L154/1000))/3*$Y$13/100*$Z$13/100</f>
        <v>1198.5223637532561</v>
      </c>
      <c r="W154" s="128"/>
      <c r="X154" s="128"/>
      <c r="Y154" s="128"/>
      <c r="Z154" s="128"/>
      <c r="AA154" s="118">
        <f>AA13</f>
        <v>1128.57476</v>
      </c>
      <c r="AB154" s="122">
        <f t="shared" ref="AB154:AB1225" si="4">AA154*$Z$13/100</f>
        <v>1181.1413073763911</v>
      </c>
      <c r="AC154" s="349">
        <f t="shared" si="1"/>
        <v>1.0147154758438452</v>
      </c>
      <c r="AD154" s="124"/>
    </row>
    <row r="155" spans="1:31" s="22" customFormat="1" ht="62.25" hidden="1" customHeight="1" x14ac:dyDescent="0.25">
      <c r="A155" s="430" t="s">
        <v>170</v>
      </c>
      <c r="B155" s="430"/>
      <c r="C155" s="570"/>
      <c r="D155" s="576"/>
      <c r="E155" s="570"/>
      <c r="F155" s="578"/>
      <c r="G155" s="570"/>
      <c r="H155" s="421"/>
      <c r="I155" s="158" t="s">
        <v>221</v>
      </c>
      <c r="J155" s="428">
        <v>154</v>
      </c>
      <c r="K155" s="428"/>
      <c r="L155" s="428"/>
      <c r="M155" s="428"/>
      <c r="N155" s="68">
        <v>15</v>
      </c>
      <c r="O155" s="68"/>
      <c r="P155" s="68"/>
      <c r="Q155" s="68"/>
      <c r="R155" s="67">
        <v>280</v>
      </c>
      <c r="S155" s="67"/>
      <c r="T155" s="67"/>
      <c r="U155" s="67"/>
      <c r="V155" s="99"/>
      <c r="W155" s="100"/>
      <c r="X155" s="100"/>
      <c r="Y155" s="100"/>
      <c r="Z155" s="100"/>
      <c r="AA155" s="187"/>
      <c r="AB155" s="187"/>
      <c r="AC155" s="350"/>
      <c r="AD155" s="187"/>
      <c r="AE155" s="64"/>
    </row>
    <row r="156" spans="1:31" s="22" customFormat="1" ht="51.75" hidden="1" customHeight="1" x14ac:dyDescent="0.25">
      <c r="A156" s="430" t="s">
        <v>170</v>
      </c>
      <c r="B156" s="430"/>
      <c r="C156" s="570"/>
      <c r="D156" s="576"/>
      <c r="E156" s="570"/>
      <c r="F156" s="578"/>
      <c r="G156" s="570"/>
      <c r="H156" s="421"/>
      <c r="I156" s="158" t="s">
        <v>222</v>
      </c>
      <c r="J156" s="428">
        <v>9264</v>
      </c>
      <c r="K156" s="428"/>
      <c r="L156" s="428"/>
      <c r="M156" s="428"/>
      <c r="N156" s="68">
        <v>369</v>
      </c>
      <c r="O156" s="68"/>
      <c r="P156" s="68"/>
      <c r="Q156" s="68"/>
      <c r="R156" s="67">
        <v>7013.5309999999999</v>
      </c>
      <c r="S156" s="67"/>
      <c r="T156" s="67"/>
      <c r="U156" s="67"/>
      <c r="V156" s="99"/>
      <c r="W156" s="100"/>
      <c r="X156" s="100"/>
      <c r="Y156" s="100"/>
      <c r="Z156" s="100"/>
      <c r="AA156" s="187"/>
      <c r="AB156" s="187"/>
      <c r="AC156" s="350"/>
      <c r="AD156" s="187"/>
      <c r="AE156" s="64"/>
    </row>
    <row r="157" spans="1:31" s="22" customFormat="1" ht="56.25" hidden="1" customHeight="1" x14ac:dyDescent="0.25">
      <c r="A157" s="430" t="s">
        <v>170</v>
      </c>
      <c r="B157" s="430"/>
      <c r="C157" s="570"/>
      <c r="D157" s="576"/>
      <c r="E157" s="570"/>
      <c r="F157" s="578"/>
      <c r="G157" s="570"/>
      <c r="H157" s="421"/>
      <c r="I157" s="158" t="s">
        <v>223</v>
      </c>
      <c r="J157" s="428">
        <v>186</v>
      </c>
      <c r="K157" s="428"/>
      <c r="L157" s="428"/>
      <c r="M157" s="428"/>
      <c r="N157" s="68">
        <v>10</v>
      </c>
      <c r="O157" s="68"/>
      <c r="P157" s="68"/>
      <c r="Q157" s="68"/>
      <c r="R157" s="67">
        <v>154</v>
      </c>
      <c r="S157" s="67"/>
      <c r="T157" s="67"/>
      <c r="U157" s="67"/>
      <c r="V157" s="99"/>
      <c r="W157" s="100"/>
      <c r="X157" s="100"/>
      <c r="Y157" s="100"/>
      <c r="Z157" s="100"/>
      <c r="AA157" s="187"/>
      <c r="AB157" s="187"/>
      <c r="AC157" s="350"/>
      <c r="AD157" s="187"/>
      <c r="AE157" s="64"/>
    </row>
    <row r="158" spans="1:31" s="155" customFormat="1" ht="49.5" hidden="1" customHeight="1" x14ac:dyDescent="0.25">
      <c r="A158" s="430">
        <v>60</v>
      </c>
      <c r="B158" s="430"/>
      <c r="C158" s="570"/>
      <c r="D158" s="576"/>
      <c r="E158" s="570"/>
      <c r="F158" s="578"/>
      <c r="G158" s="570"/>
      <c r="H158" s="421"/>
      <c r="I158" s="158" t="s">
        <v>224</v>
      </c>
      <c r="J158" s="73"/>
      <c r="K158" s="324">
        <v>83</v>
      </c>
      <c r="L158" s="73"/>
      <c r="M158" s="73"/>
      <c r="N158" s="75"/>
      <c r="O158" s="75">
        <v>15</v>
      </c>
      <c r="P158" s="325"/>
      <c r="Q158" s="75"/>
      <c r="R158" s="70"/>
      <c r="S158" s="70">
        <v>96</v>
      </c>
      <c r="T158" s="70"/>
      <c r="U158" s="70"/>
      <c r="V158" s="99"/>
      <c r="W158" s="154"/>
      <c r="X158" s="154"/>
      <c r="Y158" s="154"/>
      <c r="Z158" s="154"/>
      <c r="AA158" s="154"/>
      <c r="AB158" s="154"/>
      <c r="AC158" s="351"/>
      <c r="AD158" s="154"/>
      <c r="AE158" s="76"/>
    </row>
    <row r="159" spans="1:31" s="155" customFormat="1" ht="37.5" hidden="1" customHeight="1" x14ac:dyDescent="0.25">
      <c r="A159" s="430">
        <v>61</v>
      </c>
      <c r="B159" s="430"/>
      <c r="C159" s="570"/>
      <c r="D159" s="576"/>
      <c r="E159" s="570"/>
      <c r="F159" s="578"/>
      <c r="G159" s="570"/>
      <c r="H159" s="421"/>
      <c r="I159" s="158" t="s">
        <v>225</v>
      </c>
      <c r="J159" s="73"/>
      <c r="K159" s="324">
        <v>450</v>
      </c>
      <c r="L159" s="73"/>
      <c r="M159" s="73"/>
      <c r="N159" s="75"/>
      <c r="O159" s="75">
        <v>15</v>
      </c>
      <c r="P159" s="325"/>
      <c r="Q159" s="75"/>
      <c r="R159" s="70"/>
      <c r="S159" s="70">
        <v>373</v>
      </c>
      <c r="T159" s="70"/>
      <c r="U159" s="70"/>
      <c r="V159" s="99"/>
      <c r="W159" s="154"/>
      <c r="X159" s="154"/>
      <c r="Y159" s="154"/>
      <c r="Z159" s="154"/>
      <c r="AA159" s="154"/>
      <c r="AB159" s="154"/>
      <c r="AC159" s="351"/>
      <c r="AD159" s="154"/>
      <c r="AE159" s="76"/>
    </row>
    <row r="160" spans="1:31" s="155" customFormat="1" ht="39" hidden="1" customHeight="1" x14ac:dyDescent="0.25">
      <c r="A160" s="430">
        <v>63</v>
      </c>
      <c r="B160" s="430"/>
      <c r="C160" s="570"/>
      <c r="D160" s="576"/>
      <c r="E160" s="570"/>
      <c r="F160" s="578"/>
      <c r="G160" s="570"/>
      <c r="H160" s="421"/>
      <c r="I160" s="158" t="s">
        <v>227</v>
      </c>
      <c r="J160" s="73"/>
      <c r="K160" s="324">
        <v>190</v>
      </c>
      <c r="L160" s="73"/>
      <c r="M160" s="73"/>
      <c r="N160" s="75"/>
      <c r="O160" s="75">
        <v>15</v>
      </c>
      <c r="P160" s="325"/>
      <c r="Q160" s="75"/>
      <c r="R160" s="70"/>
      <c r="S160" s="70">
        <v>291</v>
      </c>
      <c r="T160" s="70"/>
      <c r="U160" s="70"/>
      <c r="V160" s="99"/>
      <c r="W160" s="154"/>
      <c r="X160" s="154"/>
      <c r="Y160" s="154"/>
      <c r="Z160" s="154"/>
      <c r="AA160" s="154"/>
      <c r="AB160" s="154"/>
      <c r="AC160" s="351"/>
      <c r="AD160" s="154"/>
      <c r="AE160" s="76"/>
    </row>
    <row r="161" spans="1:31" s="155" customFormat="1" ht="39.75" hidden="1" customHeight="1" x14ac:dyDescent="0.25">
      <c r="A161" s="430">
        <v>64</v>
      </c>
      <c r="B161" s="430"/>
      <c r="C161" s="570"/>
      <c r="D161" s="576"/>
      <c r="E161" s="570"/>
      <c r="F161" s="578"/>
      <c r="G161" s="570"/>
      <c r="H161" s="421"/>
      <c r="I161" s="158" t="s">
        <v>228</v>
      </c>
      <c r="J161" s="73"/>
      <c r="K161" s="428">
        <v>330</v>
      </c>
      <c r="L161" s="428"/>
      <c r="M161" s="428"/>
      <c r="N161" s="68"/>
      <c r="O161" s="249">
        <v>15</v>
      </c>
      <c r="P161" s="247"/>
      <c r="Q161" s="68"/>
      <c r="R161" s="70"/>
      <c r="S161" s="70">
        <v>384</v>
      </c>
      <c r="T161" s="70"/>
      <c r="U161" s="70"/>
      <c r="V161" s="99"/>
      <c r="W161" s="154"/>
      <c r="X161" s="154"/>
      <c r="Y161" s="154"/>
      <c r="Z161" s="154"/>
      <c r="AA161" s="154"/>
      <c r="AB161" s="154"/>
      <c r="AC161" s="351"/>
      <c r="AD161" s="154"/>
      <c r="AE161" s="76"/>
    </row>
    <row r="162" spans="1:31" s="22" customFormat="1" ht="69" hidden="1" customHeight="1" x14ac:dyDescent="0.25">
      <c r="A162" s="430">
        <v>65</v>
      </c>
      <c r="B162" s="430"/>
      <c r="C162" s="570"/>
      <c r="D162" s="576"/>
      <c r="E162" s="570"/>
      <c r="F162" s="578"/>
      <c r="G162" s="570"/>
      <c r="H162" s="421"/>
      <c r="I162" s="158" t="s">
        <v>229</v>
      </c>
      <c r="J162" s="428"/>
      <c r="K162" s="428">
        <v>418</v>
      </c>
      <c r="L162" s="428"/>
      <c r="M162" s="428"/>
      <c r="N162" s="68"/>
      <c r="O162" s="68">
        <v>15</v>
      </c>
      <c r="P162" s="247"/>
      <c r="Q162" s="68"/>
      <c r="R162" s="77"/>
      <c r="S162" s="67">
        <v>233.55</v>
      </c>
      <c r="T162" s="67"/>
      <c r="U162" s="67"/>
      <c r="V162" s="99"/>
      <c r="W162" s="187"/>
      <c r="X162" s="187"/>
      <c r="Y162" s="187"/>
      <c r="Z162" s="187"/>
      <c r="AA162" s="187"/>
      <c r="AB162" s="187"/>
      <c r="AC162" s="350"/>
      <c r="AD162" s="187"/>
      <c r="AE162" s="64"/>
    </row>
    <row r="163" spans="1:31" s="22" customFormat="1" ht="48.75" hidden="1" customHeight="1" x14ac:dyDescent="0.25">
      <c r="A163" s="430">
        <v>66</v>
      </c>
      <c r="B163" s="430"/>
      <c r="C163" s="570"/>
      <c r="D163" s="576"/>
      <c r="E163" s="570"/>
      <c r="F163" s="578"/>
      <c r="G163" s="570"/>
      <c r="H163" s="421"/>
      <c r="I163" s="158" t="s">
        <v>230</v>
      </c>
      <c r="J163" s="421"/>
      <c r="K163" s="421">
        <v>70</v>
      </c>
      <c r="L163" s="421"/>
      <c r="M163" s="421"/>
      <c r="N163" s="78"/>
      <c r="O163" s="389">
        <v>15</v>
      </c>
      <c r="P163" s="254"/>
      <c r="Q163" s="79"/>
      <c r="R163" s="70"/>
      <c r="S163" s="67">
        <v>47.9</v>
      </c>
      <c r="T163" s="67"/>
      <c r="U163" s="67"/>
      <c r="V163" s="99"/>
      <c r="W163" s="187"/>
      <c r="X163" s="187"/>
      <c r="Y163" s="187"/>
      <c r="Z163" s="187"/>
      <c r="AA163" s="187"/>
      <c r="AB163" s="187"/>
      <c r="AC163" s="350"/>
      <c r="AD163" s="187"/>
      <c r="AE163" s="64"/>
    </row>
    <row r="164" spans="1:31" s="22" customFormat="1" ht="38.25" hidden="1" customHeight="1" x14ac:dyDescent="0.25">
      <c r="A164" s="430">
        <v>67</v>
      </c>
      <c r="B164" s="430"/>
      <c r="C164" s="570"/>
      <c r="D164" s="576"/>
      <c r="E164" s="570"/>
      <c r="F164" s="578"/>
      <c r="G164" s="570"/>
      <c r="H164" s="421"/>
      <c r="I164" s="158" t="s">
        <v>231</v>
      </c>
      <c r="J164" s="428"/>
      <c r="K164" s="428">
        <v>105</v>
      </c>
      <c r="L164" s="428"/>
      <c r="M164" s="428"/>
      <c r="N164" s="68"/>
      <c r="O164" s="68">
        <v>15</v>
      </c>
      <c r="P164" s="247"/>
      <c r="Q164" s="68"/>
      <c r="R164" s="77"/>
      <c r="S164" s="67">
        <v>111.37</v>
      </c>
      <c r="T164" s="67"/>
      <c r="U164" s="67"/>
      <c r="V164" s="99"/>
      <c r="W164" s="187"/>
      <c r="X164" s="187"/>
      <c r="Y164" s="187"/>
      <c r="Z164" s="187"/>
      <c r="AA164" s="187"/>
      <c r="AB164" s="187"/>
      <c r="AC164" s="350"/>
      <c r="AD164" s="187"/>
      <c r="AE164" s="64"/>
    </row>
    <row r="165" spans="1:31" s="22" customFormat="1" ht="49.5" hidden="1" customHeight="1" x14ac:dyDescent="0.25">
      <c r="A165" s="430">
        <v>68</v>
      </c>
      <c r="B165" s="430"/>
      <c r="C165" s="570"/>
      <c r="D165" s="576"/>
      <c r="E165" s="570"/>
      <c r="F165" s="578"/>
      <c r="G165" s="570"/>
      <c r="H165" s="421"/>
      <c r="I165" s="158" t="s">
        <v>232</v>
      </c>
      <c r="J165" s="428"/>
      <c r="K165" s="428">
        <v>201</v>
      </c>
      <c r="L165" s="428"/>
      <c r="M165" s="428"/>
      <c r="N165" s="68"/>
      <c r="O165" s="68">
        <v>15</v>
      </c>
      <c r="P165" s="247"/>
      <c r="Q165" s="68"/>
      <c r="R165" s="77"/>
      <c r="S165" s="67">
        <v>234.74</v>
      </c>
      <c r="T165" s="67"/>
      <c r="U165" s="67"/>
      <c r="V165" s="99"/>
      <c r="W165" s="187"/>
      <c r="X165" s="187"/>
      <c r="Y165" s="187"/>
      <c r="Z165" s="187"/>
      <c r="AA165" s="187"/>
      <c r="AB165" s="187"/>
      <c r="AC165" s="350"/>
      <c r="AD165" s="187"/>
      <c r="AE165" s="64"/>
    </row>
    <row r="166" spans="1:31" s="22" customFormat="1" ht="36" hidden="1" customHeight="1" x14ac:dyDescent="0.25">
      <c r="A166" s="430">
        <v>69</v>
      </c>
      <c r="B166" s="430"/>
      <c r="C166" s="570"/>
      <c r="D166" s="576"/>
      <c r="E166" s="570"/>
      <c r="F166" s="578"/>
      <c r="G166" s="570"/>
      <c r="H166" s="421"/>
      <c r="I166" s="158" t="s">
        <v>233</v>
      </c>
      <c r="J166" s="428"/>
      <c r="K166" s="428">
        <v>233</v>
      </c>
      <c r="L166" s="428"/>
      <c r="M166" s="428"/>
      <c r="N166" s="68"/>
      <c r="O166" s="68">
        <v>15</v>
      </c>
      <c r="P166" s="247"/>
      <c r="Q166" s="68"/>
      <c r="R166" s="77"/>
      <c r="S166" s="67">
        <v>257.01</v>
      </c>
      <c r="T166" s="67"/>
      <c r="U166" s="67"/>
      <c r="V166" s="99"/>
      <c r="W166" s="187"/>
      <c r="X166" s="187"/>
      <c r="Y166" s="187"/>
      <c r="Z166" s="187"/>
      <c r="AA166" s="187"/>
      <c r="AB166" s="187"/>
      <c r="AC166" s="350"/>
      <c r="AD166" s="187"/>
      <c r="AE166" s="64"/>
    </row>
    <row r="167" spans="1:31" s="22" customFormat="1" ht="51" hidden="1" customHeight="1" x14ac:dyDescent="0.25">
      <c r="A167" s="430">
        <v>70</v>
      </c>
      <c r="B167" s="430"/>
      <c r="C167" s="570"/>
      <c r="D167" s="576"/>
      <c r="E167" s="570"/>
      <c r="F167" s="578"/>
      <c r="G167" s="570"/>
      <c r="H167" s="421"/>
      <c r="I167" s="158" t="s">
        <v>234</v>
      </c>
      <c r="J167" s="428"/>
      <c r="K167" s="428">
        <v>239</v>
      </c>
      <c r="L167" s="428"/>
      <c r="M167" s="428"/>
      <c r="N167" s="68"/>
      <c r="O167" s="68">
        <v>15</v>
      </c>
      <c r="P167" s="247"/>
      <c r="Q167" s="68"/>
      <c r="R167" s="77"/>
      <c r="S167" s="67">
        <v>274.82</v>
      </c>
      <c r="T167" s="67"/>
      <c r="U167" s="67"/>
      <c r="V167" s="99"/>
      <c r="W167" s="187"/>
      <c r="X167" s="187"/>
      <c r="Y167" s="187"/>
      <c r="Z167" s="187"/>
      <c r="AA167" s="187"/>
      <c r="AB167" s="187"/>
      <c r="AC167" s="350"/>
      <c r="AD167" s="187"/>
      <c r="AE167" s="64"/>
    </row>
    <row r="168" spans="1:31" s="22" customFormat="1" ht="53.25" hidden="1" customHeight="1" x14ac:dyDescent="0.25">
      <c r="A168" s="430">
        <v>71</v>
      </c>
      <c r="B168" s="430"/>
      <c r="C168" s="570"/>
      <c r="D168" s="576"/>
      <c r="E168" s="570"/>
      <c r="F168" s="578"/>
      <c r="G168" s="570"/>
      <c r="H168" s="421"/>
      <c r="I168" s="158" t="s">
        <v>235</v>
      </c>
      <c r="J168" s="428"/>
      <c r="K168" s="428">
        <v>150</v>
      </c>
      <c r="L168" s="428"/>
      <c r="M168" s="428"/>
      <c r="N168" s="68"/>
      <c r="O168" s="68">
        <v>15</v>
      </c>
      <c r="P168" s="247"/>
      <c r="Q168" s="68"/>
      <c r="R168" s="77"/>
      <c r="S168" s="67">
        <v>77.489999999999995</v>
      </c>
      <c r="T168" s="67"/>
      <c r="U168" s="67"/>
      <c r="V168" s="99"/>
      <c r="W168" s="187"/>
      <c r="X168" s="187"/>
      <c r="Y168" s="187"/>
      <c r="Z168" s="187"/>
      <c r="AA168" s="187"/>
      <c r="AB168" s="187"/>
      <c r="AC168" s="350"/>
      <c r="AD168" s="187"/>
      <c r="AE168" s="64"/>
    </row>
    <row r="169" spans="1:31" s="22" customFormat="1" ht="48" hidden="1" customHeight="1" x14ac:dyDescent="0.25">
      <c r="A169" s="430">
        <v>72</v>
      </c>
      <c r="B169" s="430"/>
      <c r="C169" s="570"/>
      <c r="D169" s="576"/>
      <c r="E169" s="570"/>
      <c r="F169" s="578"/>
      <c r="G169" s="570"/>
      <c r="H169" s="421"/>
      <c r="I169" s="158" t="s">
        <v>236</v>
      </c>
      <c r="J169" s="428"/>
      <c r="K169" s="428">
        <v>180</v>
      </c>
      <c r="L169" s="428"/>
      <c r="M169" s="428"/>
      <c r="N169" s="68"/>
      <c r="O169" s="68">
        <v>15</v>
      </c>
      <c r="P169" s="247"/>
      <c r="Q169" s="68"/>
      <c r="R169" s="77"/>
      <c r="S169" s="67">
        <v>234.74</v>
      </c>
      <c r="T169" s="67"/>
      <c r="U169" s="67"/>
      <c r="V169" s="99"/>
      <c r="W169" s="187"/>
      <c r="X169" s="187"/>
      <c r="Y169" s="187"/>
      <c r="Z169" s="187"/>
      <c r="AA169" s="187"/>
      <c r="AB169" s="187"/>
      <c r="AC169" s="350"/>
      <c r="AD169" s="187"/>
      <c r="AE169" s="64"/>
    </row>
    <row r="170" spans="1:31" s="22" customFormat="1" ht="34.5" hidden="1" customHeight="1" x14ac:dyDescent="0.25">
      <c r="A170" s="430">
        <v>73</v>
      </c>
      <c r="B170" s="430"/>
      <c r="C170" s="570"/>
      <c r="D170" s="576"/>
      <c r="E170" s="570"/>
      <c r="F170" s="578"/>
      <c r="G170" s="570"/>
      <c r="H170" s="421"/>
      <c r="I170" s="158" t="s">
        <v>237</v>
      </c>
      <c r="J170" s="428"/>
      <c r="K170" s="428">
        <v>170</v>
      </c>
      <c r="L170" s="428"/>
      <c r="M170" s="428"/>
      <c r="N170" s="68"/>
      <c r="O170" s="68">
        <v>15</v>
      </c>
      <c r="P170" s="247"/>
      <c r="Q170" s="68"/>
      <c r="R170" s="67"/>
      <c r="S170" s="67">
        <v>199.37</v>
      </c>
      <c r="T170" s="67"/>
      <c r="U170" s="67"/>
      <c r="V170" s="99"/>
      <c r="W170" s="187"/>
      <c r="X170" s="187"/>
      <c r="Y170" s="187"/>
      <c r="Z170" s="187"/>
      <c r="AA170" s="187"/>
      <c r="AB170" s="187"/>
      <c r="AC170" s="350"/>
      <c r="AD170" s="187"/>
      <c r="AE170" s="64"/>
    </row>
    <row r="171" spans="1:31" s="22" customFormat="1" ht="38.25" hidden="1" customHeight="1" x14ac:dyDescent="0.25">
      <c r="A171" s="430">
        <v>74</v>
      </c>
      <c r="B171" s="430"/>
      <c r="C171" s="570"/>
      <c r="D171" s="576"/>
      <c r="E171" s="570"/>
      <c r="F171" s="578"/>
      <c r="G171" s="570"/>
      <c r="H171" s="421"/>
      <c r="I171" s="158" t="s">
        <v>238</v>
      </c>
      <c r="J171" s="428"/>
      <c r="K171" s="428">
        <v>393</v>
      </c>
      <c r="L171" s="428"/>
      <c r="M171" s="428"/>
      <c r="N171" s="68"/>
      <c r="O171" s="68">
        <v>15</v>
      </c>
      <c r="P171" s="247"/>
      <c r="Q171" s="68"/>
      <c r="R171" s="67"/>
      <c r="S171" s="67">
        <v>326.86</v>
      </c>
      <c r="T171" s="67"/>
      <c r="U171" s="67"/>
      <c r="V171" s="99"/>
      <c r="W171" s="187"/>
      <c r="X171" s="187"/>
      <c r="Y171" s="187"/>
      <c r="Z171" s="187"/>
      <c r="AA171" s="187"/>
      <c r="AB171" s="187"/>
      <c r="AC171" s="350"/>
      <c r="AD171" s="187"/>
      <c r="AE171" s="64"/>
    </row>
    <row r="172" spans="1:31" s="22" customFormat="1" ht="65.25" hidden="1" customHeight="1" x14ac:dyDescent="0.25">
      <c r="A172" s="430">
        <v>75</v>
      </c>
      <c r="B172" s="430"/>
      <c r="C172" s="570"/>
      <c r="D172" s="576"/>
      <c r="E172" s="570"/>
      <c r="F172" s="578"/>
      <c r="G172" s="570"/>
      <c r="H172" s="421"/>
      <c r="I172" s="158" t="s">
        <v>239</v>
      </c>
      <c r="J172" s="428"/>
      <c r="K172" s="428">
        <v>421</v>
      </c>
      <c r="L172" s="428"/>
      <c r="M172" s="428"/>
      <c r="N172" s="68"/>
      <c r="O172" s="68">
        <v>15</v>
      </c>
      <c r="P172" s="247"/>
      <c r="Q172" s="68"/>
      <c r="R172" s="67"/>
      <c r="S172" s="275">
        <v>467.13499999999999</v>
      </c>
      <c r="T172" s="67"/>
      <c r="U172" s="67"/>
      <c r="V172" s="99"/>
      <c r="W172" s="187"/>
      <c r="X172" s="187"/>
      <c r="Y172" s="187"/>
      <c r="Z172" s="187"/>
      <c r="AA172" s="187"/>
      <c r="AB172" s="187"/>
      <c r="AC172" s="350"/>
      <c r="AD172" s="187"/>
      <c r="AE172" s="64"/>
    </row>
    <row r="173" spans="1:31" s="22" customFormat="1" ht="80.25" hidden="1" customHeight="1" x14ac:dyDescent="0.25">
      <c r="A173" s="430">
        <v>76</v>
      </c>
      <c r="B173" s="430"/>
      <c r="C173" s="570"/>
      <c r="D173" s="576"/>
      <c r="E173" s="570"/>
      <c r="F173" s="578"/>
      <c r="G173" s="570"/>
      <c r="H173" s="421"/>
      <c r="I173" s="158" t="s">
        <v>240</v>
      </c>
      <c r="J173" s="428"/>
      <c r="K173" s="428">
        <v>161</v>
      </c>
      <c r="L173" s="428"/>
      <c r="M173" s="428"/>
      <c r="N173" s="68"/>
      <c r="O173" s="68">
        <v>15</v>
      </c>
      <c r="P173" s="247"/>
      <c r="Q173" s="68"/>
      <c r="R173" s="67"/>
      <c r="S173" s="67">
        <v>117.76</v>
      </c>
      <c r="T173" s="67"/>
      <c r="U173" s="67"/>
      <c r="V173" s="99"/>
      <c r="W173" s="187"/>
      <c r="X173" s="187"/>
      <c r="Y173" s="187"/>
      <c r="Z173" s="187"/>
      <c r="AA173" s="187"/>
      <c r="AB173" s="187"/>
      <c r="AC173" s="350"/>
      <c r="AD173" s="187"/>
      <c r="AE173" s="64"/>
    </row>
    <row r="174" spans="1:31" s="22" customFormat="1" ht="66" hidden="1" customHeight="1" x14ac:dyDescent="0.25">
      <c r="A174" s="430">
        <v>77</v>
      </c>
      <c r="B174" s="430"/>
      <c r="C174" s="570"/>
      <c r="D174" s="576"/>
      <c r="E174" s="570"/>
      <c r="F174" s="578"/>
      <c r="G174" s="570"/>
      <c r="H174" s="421"/>
      <c r="I174" s="158" t="s">
        <v>241</v>
      </c>
      <c r="J174" s="428"/>
      <c r="K174" s="428">
        <v>223</v>
      </c>
      <c r="L174" s="428"/>
      <c r="M174" s="428"/>
      <c r="N174" s="68"/>
      <c r="O174" s="68">
        <v>15</v>
      </c>
      <c r="P174" s="247"/>
      <c r="Q174" s="68"/>
      <c r="R174" s="67"/>
      <c r="S174" s="67">
        <v>177.59</v>
      </c>
      <c r="T174" s="67"/>
      <c r="U174" s="67"/>
      <c r="V174" s="99"/>
      <c r="W174" s="187"/>
      <c r="X174" s="187"/>
      <c r="Y174" s="187"/>
      <c r="Z174" s="187"/>
      <c r="AA174" s="187"/>
      <c r="AB174" s="187"/>
      <c r="AC174" s="350"/>
      <c r="AD174" s="187"/>
      <c r="AE174" s="64"/>
    </row>
    <row r="175" spans="1:31" s="22" customFormat="1" ht="48" hidden="1" customHeight="1" x14ac:dyDescent="0.25">
      <c r="A175" s="430">
        <v>79</v>
      </c>
      <c r="B175" s="430"/>
      <c r="C175" s="570"/>
      <c r="D175" s="576"/>
      <c r="E175" s="570"/>
      <c r="F175" s="578"/>
      <c r="G175" s="570"/>
      <c r="H175" s="421"/>
      <c r="I175" s="158" t="s">
        <v>242</v>
      </c>
      <c r="J175" s="428"/>
      <c r="K175" s="428">
        <v>91</v>
      </c>
      <c r="L175" s="428"/>
      <c r="M175" s="428"/>
      <c r="N175" s="68"/>
      <c r="O175" s="68">
        <v>15</v>
      </c>
      <c r="P175" s="247"/>
      <c r="Q175" s="68"/>
      <c r="R175" s="67"/>
      <c r="S175" s="67">
        <v>76.319999999999993</v>
      </c>
      <c r="T175" s="67"/>
      <c r="U175" s="67"/>
      <c r="V175" s="99"/>
      <c r="W175" s="187"/>
      <c r="X175" s="187"/>
      <c r="Y175" s="187"/>
      <c r="Z175" s="187"/>
      <c r="AA175" s="187"/>
      <c r="AB175" s="187"/>
      <c r="AC175" s="350"/>
      <c r="AD175" s="187"/>
      <c r="AE175" s="64"/>
    </row>
    <row r="176" spans="1:31" s="22" customFormat="1" ht="57.75" hidden="1" customHeight="1" x14ac:dyDescent="0.25">
      <c r="A176" s="430">
        <v>80</v>
      </c>
      <c r="B176" s="430"/>
      <c r="C176" s="570"/>
      <c r="D176" s="576"/>
      <c r="E176" s="570"/>
      <c r="F176" s="578"/>
      <c r="G176" s="570"/>
      <c r="H176" s="421"/>
      <c r="I176" s="158" t="s">
        <v>243</v>
      </c>
      <c r="J176" s="428"/>
      <c r="K176" s="428">
        <v>20</v>
      </c>
      <c r="L176" s="428"/>
      <c r="M176" s="428"/>
      <c r="N176" s="68"/>
      <c r="O176" s="68">
        <v>15</v>
      </c>
      <c r="P176" s="247"/>
      <c r="Q176" s="68"/>
      <c r="R176" s="67"/>
      <c r="S176" s="67">
        <v>78.86</v>
      </c>
      <c r="T176" s="67"/>
      <c r="U176" s="67"/>
      <c r="V176" s="99"/>
      <c r="W176" s="187"/>
      <c r="X176" s="187"/>
      <c r="Y176" s="187"/>
      <c r="Z176" s="187"/>
      <c r="AA176" s="187"/>
      <c r="AB176" s="187"/>
      <c r="AC176" s="350"/>
      <c r="AD176" s="187"/>
      <c r="AE176" s="64"/>
    </row>
    <row r="177" spans="1:31" s="22" customFormat="1" ht="48.75" hidden="1" customHeight="1" x14ac:dyDescent="0.25">
      <c r="A177" s="430">
        <v>81</v>
      </c>
      <c r="B177" s="430"/>
      <c r="C177" s="570"/>
      <c r="D177" s="576"/>
      <c r="E177" s="570"/>
      <c r="F177" s="578"/>
      <c r="G177" s="570"/>
      <c r="H177" s="421"/>
      <c r="I177" s="158" t="s">
        <v>244</v>
      </c>
      <c r="J177" s="428"/>
      <c r="K177" s="428">
        <v>38</v>
      </c>
      <c r="L177" s="428"/>
      <c r="M177" s="428"/>
      <c r="N177" s="68"/>
      <c r="O177" s="68">
        <v>15</v>
      </c>
      <c r="P177" s="247"/>
      <c r="Q177" s="68"/>
      <c r="R177" s="67"/>
      <c r="S177" s="67">
        <v>66.231999999999999</v>
      </c>
      <c r="T177" s="67"/>
      <c r="U177" s="67"/>
      <c r="V177" s="99"/>
      <c r="W177" s="187"/>
      <c r="X177" s="187"/>
      <c r="Y177" s="187"/>
      <c r="Z177" s="187"/>
      <c r="AA177" s="187"/>
      <c r="AB177" s="187"/>
      <c r="AC177" s="350"/>
      <c r="AD177" s="187"/>
      <c r="AE177" s="64"/>
    </row>
    <row r="178" spans="1:31" s="22" customFormat="1" ht="54" hidden="1" customHeight="1" x14ac:dyDescent="0.25">
      <c r="A178" s="430">
        <v>82</v>
      </c>
      <c r="B178" s="430"/>
      <c r="C178" s="570"/>
      <c r="D178" s="576"/>
      <c r="E178" s="570"/>
      <c r="F178" s="578"/>
      <c r="G178" s="570"/>
      <c r="H178" s="421"/>
      <c r="I178" s="158" t="s">
        <v>245</v>
      </c>
      <c r="J178" s="428"/>
      <c r="K178" s="428">
        <v>412</v>
      </c>
      <c r="L178" s="428"/>
      <c r="M178" s="428"/>
      <c r="N178" s="68"/>
      <c r="O178" s="68">
        <v>15</v>
      </c>
      <c r="P178" s="247"/>
      <c r="Q178" s="68"/>
      <c r="R178" s="67"/>
      <c r="S178" s="67">
        <v>376.166</v>
      </c>
      <c r="T178" s="67"/>
      <c r="U178" s="67"/>
      <c r="V178" s="99"/>
      <c r="W178" s="187"/>
      <c r="X178" s="187"/>
      <c r="Y178" s="187"/>
      <c r="Z178" s="187"/>
      <c r="AA178" s="187"/>
      <c r="AB178" s="187"/>
      <c r="AC178" s="350"/>
      <c r="AD178" s="187"/>
      <c r="AE178" s="64"/>
    </row>
    <row r="179" spans="1:31" s="22" customFormat="1" ht="37.5" hidden="1" customHeight="1" x14ac:dyDescent="0.25">
      <c r="A179" s="430">
        <v>83</v>
      </c>
      <c r="B179" s="430"/>
      <c r="C179" s="570"/>
      <c r="D179" s="576"/>
      <c r="E179" s="570"/>
      <c r="F179" s="578"/>
      <c r="G179" s="570"/>
      <c r="H179" s="421"/>
      <c r="I179" s="158" t="s">
        <v>246</v>
      </c>
      <c r="J179" s="428"/>
      <c r="K179" s="428">
        <v>156</v>
      </c>
      <c r="L179" s="428"/>
      <c r="M179" s="428"/>
      <c r="N179" s="68"/>
      <c r="O179" s="68">
        <v>15</v>
      </c>
      <c r="P179" s="247"/>
      <c r="Q179" s="68"/>
      <c r="R179" s="67"/>
      <c r="S179" s="67">
        <v>128.78399999999999</v>
      </c>
      <c r="T179" s="67"/>
      <c r="U179" s="67"/>
      <c r="V179" s="99"/>
      <c r="W179" s="187"/>
      <c r="X179" s="187"/>
      <c r="Y179" s="187"/>
      <c r="Z179" s="187"/>
      <c r="AA179" s="187"/>
      <c r="AB179" s="187"/>
      <c r="AC179" s="350"/>
      <c r="AD179" s="187"/>
      <c r="AE179" s="64"/>
    </row>
    <row r="180" spans="1:31" s="22" customFormat="1" ht="44.25" hidden="1" customHeight="1" x14ac:dyDescent="0.25">
      <c r="A180" s="430">
        <v>84</v>
      </c>
      <c r="B180" s="430"/>
      <c r="C180" s="570"/>
      <c r="D180" s="576"/>
      <c r="E180" s="570"/>
      <c r="F180" s="578"/>
      <c r="G180" s="570"/>
      <c r="H180" s="421"/>
      <c r="I180" s="158" t="s">
        <v>247</v>
      </c>
      <c r="J180" s="428"/>
      <c r="K180" s="428">
        <v>119</v>
      </c>
      <c r="L180" s="428"/>
      <c r="M180" s="428"/>
      <c r="N180" s="68"/>
      <c r="O180" s="68">
        <v>15</v>
      </c>
      <c r="P180" s="247"/>
      <c r="Q180" s="68"/>
      <c r="R180" s="67"/>
      <c r="S180" s="67">
        <v>63.621000000000002</v>
      </c>
      <c r="T180" s="67"/>
      <c r="U180" s="67"/>
      <c r="V180" s="99"/>
      <c r="W180" s="187"/>
      <c r="X180" s="187"/>
      <c r="Y180" s="187"/>
      <c r="Z180" s="187"/>
      <c r="AA180" s="187"/>
      <c r="AB180" s="187"/>
      <c r="AC180" s="350"/>
      <c r="AD180" s="187"/>
      <c r="AE180" s="64"/>
    </row>
    <row r="181" spans="1:31" s="22" customFormat="1" ht="40.5" hidden="1" customHeight="1" x14ac:dyDescent="0.25">
      <c r="A181" s="430">
        <v>85</v>
      </c>
      <c r="B181" s="430"/>
      <c r="C181" s="570"/>
      <c r="D181" s="576"/>
      <c r="E181" s="570"/>
      <c r="F181" s="578"/>
      <c r="G181" s="570"/>
      <c r="H181" s="421"/>
      <c r="I181" s="158" t="s">
        <v>248</v>
      </c>
      <c r="J181" s="428"/>
      <c r="K181" s="428">
        <v>186</v>
      </c>
      <c r="L181" s="428"/>
      <c r="M181" s="428"/>
      <c r="N181" s="68"/>
      <c r="O181" s="68">
        <v>85.17</v>
      </c>
      <c r="P181" s="247"/>
      <c r="Q181" s="68"/>
      <c r="R181" s="67"/>
      <c r="S181" s="67">
        <v>154.34</v>
      </c>
      <c r="T181" s="67"/>
      <c r="U181" s="67"/>
      <c r="V181" s="99"/>
      <c r="W181" s="187"/>
      <c r="X181" s="187"/>
      <c r="Y181" s="187"/>
      <c r="Z181" s="187"/>
      <c r="AA181" s="187"/>
      <c r="AB181" s="187"/>
      <c r="AC181" s="350"/>
      <c r="AD181" s="187"/>
      <c r="AE181" s="64"/>
    </row>
    <row r="182" spans="1:31" s="22" customFormat="1" ht="37.5" hidden="1" customHeight="1" x14ac:dyDescent="0.25">
      <c r="A182" s="430">
        <v>86</v>
      </c>
      <c r="B182" s="430"/>
      <c r="C182" s="570"/>
      <c r="D182" s="576"/>
      <c r="E182" s="570"/>
      <c r="F182" s="578"/>
      <c r="G182" s="570"/>
      <c r="H182" s="421"/>
      <c r="I182" s="158" t="s">
        <v>249</v>
      </c>
      <c r="J182" s="428"/>
      <c r="K182" s="428">
        <v>174</v>
      </c>
      <c r="L182" s="428"/>
      <c r="M182" s="428"/>
      <c r="N182" s="68"/>
      <c r="O182" s="68">
        <v>15</v>
      </c>
      <c r="P182" s="247"/>
      <c r="Q182" s="68"/>
      <c r="R182" s="67"/>
      <c r="S182" s="67">
        <v>130.25399999999999</v>
      </c>
      <c r="T182" s="67"/>
      <c r="U182" s="67"/>
      <c r="V182" s="99"/>
      <c r="W182" s="187"/>
      <c r="X182" s="187"/>
      <c r="Y182" s="187"/>
      <c r="Z182" s="187"/>
      <c r="AA182" s="187"/>
      <c r="AB182" s="187"/>
      <c r="AC182" s="350"/>
      <c r="AD182" s="187"/>
      <c r="AE182" s="64"/>
    </row>
    <row r="183" spans="1:31" s="22" customFormat="1" ht="51" hidden="1" customHeight="1" x14ac:dyDescent="0.25">
      <c r="A183" s="430">
        <v>87</v>
      </c>
      <c r="B183" s="430"/>
      <c r="C183" s="570"/>
      <c r="D183" s="576"/>
      <c r="E183" s="570"/>
      <c r="F183" s="578"/>
      <c r="G183" s="570"/>
      <c r="H183" s="421"/>
      <c r="I183" s="158" t="s">
        <v>250</v>
      </c>
      <c r="J183" s="428"/>
      <c r="K183" s="428">
        <v>106</v>
      </c>
      <c r="L183" s="428"/>
      <c r="M183" s="428"/>
      <c r="N183" s="68"/>
      <c r="O183" s="249">
        <v>179</v>
      </c>
      <c r="P183" s="247"/>
      <c r="Q183" s="68"/>
      <c r="R183" s="67"/>
      <c r="S183" s="67">
        <v>85.872</v>
      </c>
      <c r="T183" s="67"/>
      <c r="U183" s="67"/>
      <c r="V183" s="99"/>
      <c r="W183" s="187"/>
      <c r="X183" s="187"/>
      <c r="Y183" s="187"/>
      <c r="Z183" s="187"/>
      <c r="AA183" s="187"/>
      <c r="AB183" s="187"/>
      <c r="AC183" s="350"/>
      <c r="AD183" s="187"/>
      <c r="AE183" s="64"/>
    </row>
    <row r="184" spans="1:31" s="22" customFormat="1" ht="51.75" hidden="1" customHeight="1" x14ac:dyDescent="0.25">
      <c r="A184" s="430">
        <v>88</v>
      </c>
      <c r="B184" s="430"/>
      <c r="C184" s="570"/>
      <c r="D184" s="576"/>
      <c r="E184" s="570"/>
      <c r="F184" s="578"/>
      <c r="G184" s="570"/>
      <c r="H184" s="421"/>
      <c r="I184" s="158" t="s">
        <v>251</v>
      </c>
      <c r="J184" s="428"/>
      <c r="K184" s="428">
        <v>307</v>
      </c>
      <c r="L184" s="428"/>
      <c r="M184" s="428"/>
      <c r="N184" s="68"/>
      <c r="O184" s="68">
        <v>15</v>
      </c>
      <c r="P184" s="247"/>
      <c r="Q184" s="68"/>
      <c r="R184" s="67"/>
      <c r="S184" s="67">
        <v>159.72200000000001</v>
      </c>
      <c r="T184" s="67"/>
      <c r="U184" s="67"/>
      <c r="V184" s="99"/>
      <c r="W184" s="187"/>
      <c r="X184" s="187"/>
      <c r="Y184" s="187"/>
      <c r="Z184" s="187"/>
      <c r="AA184" s="187"/>
      <c r="AB184" s="187"/>
      <c r="AC184" s="350"/>
      <c r="AD184" s="187"/>
      <c r="AE184" s="64"/>
    </row>
    <row r="185" spans="1:31" s="22" customFormat="1" ht="45" hidden="1" customHeight="1" x14ac:dyDescent="0.25">
      <c r="A185" s="430">
        <v>89</v>
      </c>
      <c r="B185" s="430"/>
      <c r="C185" s="570"/>
      <c r="D185" s="576"/>
      <c r="E185" s="570"/>
      <c r="F185" s="578"/>
      <c r="G185" s="570"/>
      <c r="H185" s="421"/>
      <c r="I185" s="158" t="s">
        <v>252</v>
      </c>
      <c r="J185" s="428"/>
      <c r="K185" s="428">
        <v>102</v>
      </c>
      <c r="L185" s="428"/>
      <c r="M185" s="428"/>
      <c r="N185" s="68"/>
      <c r="O185" s="68">
        <v>15</v>
      </c>
      <c r="P185" s="247"/>
      <c r="Q185" s="68"/>
      <c r="R185" s="67"/>
      <c r="S185" s="67">
        <v>86.724999999999994</v>
      </c>
      <c r="T185" s="67"/>
      <c r="U185" s="67"/>
      <c r="V185" s="99"/>
      <c r="W185" s="187"/>
      <c r="X185" s="187"/>
      <c r="Y185" s="187"/>
      <c r="Z185" s="187"/>
      <c r="AA185" s="187"/>
      <c r="AB185" s="187"/>
      <c r="AC185" s="350"/>
      <c r="AD185" s="187"/>
      <c r="AE185" s="64"/>
    </row>
    <row r="186" spans="1:31" s="22" customFormat="1" ht="48" hidden="1" customHeight="1" x14ac:dyDescent="0.25">
      <c r="A186" s="430">
        <v>90</v>
      </c>
      <c r="B186" s="430"/>
      <c r="C186" s="570"/>
      <c r="D186" s="576"/>
      <c r="E186" s="570"/>
      <c r="F186" s="578"/>
      <c r="G186" s="570"/>
      <c r="H186" s="421"/>
      <c r="I186" s="158" t="s">
        <v>253</v>
      </c>
      <c r="J186" s="428"/>
      <c r="K186" s="428">
        <v>135</v>
      </c>
      <c r="L186" s="428"/>
      <c r="M186" s="428"/>
      <c r="N186" s="68"/>
      <c r="O186" s="68">
        <v>15</v>
      </c>
      <c r="P186" s="247"/>
      <c r="Q186" s="68"/>
      <c r="R186" s="67"/>
      <c r="S186" s="67">
        <v>189.94399999999999</v>
      </c>
      <c r="T186" s="67"/>
      <c r="U186" s="67"/>
      <c r="V186" s="99"/>
      <c r="W186" s="187"/>
      <c r="X186" s="187"/>
      <c r="Y186" s="187"/>
      <c r="Z186" s="187"/>
      <c r="AA186" s="187"/>
      <c r="AB186" s="187"/>
      <c r="AC186" s="350"/>
      <c r="AD186" s="187"/>
      <c r="AE186" s="64"/>
    </row>
    <row r="187" spans="1:31" s="22" customFormat="1" ht="59.25" hidden="1" customHeight="1" x14ac:dyDescent="0.25">
      <c r="A187" s="430">
        <v>91</v>
      </c>
      <c r="B187" s="430"/>
      <c r="C187" s="570"/>
      <c r="D187" s="576"/>
      <c r="E187" s="570"/>
      <c r="F187" s="578"/>
      <c r="G187" s="570"/>
      <c r="H187" s="421"/>
      <c r="I187" s="158" t="s">
        <v>254</v>
      </c>
      <c r="J187" s="428"/>
      <c r="K187" s="428">
        <v>404</v>
      </c>
      <c r="L187" s="428"/>
      <c r="M187" s="428"/>
      <c r="N187" s="68"/>
      <c r="O187" s="68">
        <v>10</v>
      </c>
      <c r="P187" s="247"/>
      <c r="Q187" s="68"/>
      <c r="R187" s="67"/>
      <c r="S187" s="67">
        <v>136.13999999999999</v>
      </c>
      <c r="T187" s="67"/>
      <c r="U187" s="67"/>
      <c r="V187" s="99"/>
      <c r="W187" s="187"/>
      <c r="X187" s="187"/>
      <c r="Y187" s="187"/>
      <c r="Z187" s="187"/>
      <c r="AA187" s="187"/>
      <c r="AB187" s="187"/>
      <c r="AC187" s="350"/>
      <c r="AD187" s="187"/>
      <c r="AE187" s="64"/>
    </row>
    <row r="188" spans="1:31" s="22" customFormat="1" ht="47.25" hidden="1" customHeight="1" x14ac:dyDescent="0.25">
      <c r="A188" s="430">
        <v>92</v>
      </c>
      <c r="B188" s="430"/>
      <c r="C188" s="570"/>
      <c r="D188" s="576"/>
      <c r="E188" s="570"/>
      <c r="F188" s="578"/>
      <c r="G188" s="570"/>
      <c r="H188" s="421"/>
      <c r="I188" s="158" t="s">
        <v>255</v>
      </c>
      <c r="J188" s="428"/>
      <c r="K188" s="428">
        <v>81</v>
      </c>
      <c r="L188" s="428"/>
      <c r="M188" s="428"/>
      <c r="N188" s="68"/>
      <c r="O188" s="68">
        <v>15</v>
      </c>
      <c r="P188" s="247"/>
      <c r="Q188" s="68"/>
      <c r="R188" s="67"/>
      <c r="S188" s="67">
        <v>136.114</v>
      </c>
      <c r="T188" s="67"/>
      <c r="U188" s="67"/>
      <c r="V188" s="99"/>
      <c r="W188" s="187"/>
      <c r="X188" s="187"/>
      <c r="Y188" s="187"/>
      <c r="Z188" s="187"/>
      <c r="AA188" s="187"/>
      <c r="AB188" s="187"/>
      <c r="AC188" s="350"/>
      <c r="AD188" s="187"/>
      <c r="AE188" s="64"/>
    </row>
    <row r="189" spans="1:31" s="22" customFormat="1" ht="49.5" hidden="1" customHeight="1" x14ac:dyDescent="0.25">
      <c r="A189" s="430">
        <v>93</v>
      </c>
      <c r="B189" s="430"/>
      <c r="C189" s="570"/>
      <c r="D189" s="576"/>
      <c r="E189" s="570"/>
      <c r="F189" s="578"/>
      <c r="G189" s="570"/>
      <c r="H189" s="421"/>
      <c r="I189" s="158" t="s">
        <v>256</v>
      </c>
      <c r="J189" s="428"/>
      <c r="K189" s="428">
        <v>71</v>
      </c>
      <c r="L189" s="428"/>
      <c r="M189" s="428"/>
      <c r="N189" s="68"/>
      <c r="O189" s="68">
        <v>15</v>
      </c>
      <c r="P189" s="247"/>
      <c r="Q189" s="68"/>
      <c r="R189" s="67"/>
      <c r="S189" s="67">
        <v>185.08699999999999</v>
      </c>
      <c r="T189" s="67"/>
      <c r="U189" s="67"/>
      <c r="V189" s="99"/>
      <c r="W189" s="187"/>
      <c r="X189" s="187"/>
      <c r="Y189" s="187"/>
      <c r="Z189" s="187"/>
      <c r="AA189" s="187"/>
      <c r="AB189" s="187"/>
      <c r="AC189" s="350"/>
      <c r="AD189" s="187"/>
      <c r="AE189" s="64"/>
    </row>
    <row r="190" spans="1:31" s="22" customFormat="1" ht="44.25" hidden="1" customHeight="1" x14ac:dyDescent="0.25">
      <c r="A190" s="430">
        <v>94</v>
      </c>
      <c r="B190" s="430"/>
      <c r="C190" s="570"/>
      <c r="D190" s="576"/>
      <c r="E190" s="570"/>
      <c r="F190" s="578"/>
      <c r="G190" s="570"/>
      <c r="H190" s="421"/>
      <c r="I190" s="158" t="s">
        <v>257</v>
      </c>
      <c r="J190" s="428"/>
      <c r="K190" s="428">
        <v>137</v>
      </c>
      <c r="L190" s="428"/>
      <c r="M190" s="428"/>
      <c r="N190" s="68"/>
      <c r="O190" s="68">
        <v>15</v>
      </c>
      <c r="P190" s="247"/>
      <c r="Q190" s="68"/>
      <c r="R190" s="67"/>
      <c r="S190" s="67">
        <v>131.642</v>
      </c>
      <c r="T190" s="67"/>
      <c r="U190" s="67"/>
      <c r="V190" s="99"/>
      <c r="W190" s="187"/>
      <c r="X190" s="187"/>
      <c r="Y190" s="187"/>
      <c r="Z190" s="187"/>
      <c r="AA190" s="187"/>
      <c r="AB190" s="187"/>
      <c r="AC190" s="350"/>
      <c r="AD190" s="187"/>
      <c r="AE190" s="64"/>
    </row>
    <row r="191" spans="1:31" s="22" customFormat="1" ht="53.25" hidden="1" customHeight="1" x14ac:dyDescent="0.25">
      <c r="A191" s="430">
        <v>95</v>
      </c>
      <c r="B191" s="430"/>
      <c r="C191" s="570"/>
      <c r="D191" s="576"/>
      <c r="E191" s="570"/>
      <c r="F191" s="578"/>
      <c r="G191" s="570"/>
      <c r="H191" s="421"/>
      <c r="I191" s="158" t="s">
        <v>258</v>
      </c>
      <c r="J191" s="428"/>
      <c r="K191" s="428">
        <v>93</v>
      </c>
      <c r="L191" s="428"/>
      <c r="M191" s="428"/>
      <c r="N191" s="68"/>
      <c r="O191" s="68">
        <v>15</v>
      </c>
      <c r="P191" s="247"/>
      <c r="Q191" s="68"/>
      <c r="R191" s="67"/>
      <c r="S191" s="67">
        <v>92.194999999999993</v>
      </c>
      <c r="T191" s="67"/>
      <c r="U191" s="67"/>
      <c r="V191" s="99"/>
      <c r="W191" s="187"/>
      <c r="X191" s="187"/>
      <c r="Y191" s="187"/>
      <c r="Z191" s="187"/>
      <c r="AA191" s="187"/>
      <c r="AB191" s="187"/>
      <c r="AC191" s="350"/>
      <c r="AD191" s="187"/>
      <c r="AE191" s="64"/>
    </row>
    <row r="192" spans="1:31" s="22" customFormat="1" ht="59.25" hidden="1" customHeight="1" x14ac:dyDescent="0.25">
      <c r="A192" s="430">
        <v>96</v>
      </c>
      <c r="B192" s="430"/>
      <c r="C192" s="570"/>
      <c r="D192" s="576"/>
      <c r="E192" s="570"/>
      <c r="F192" s="578"/>
      <c r="G192" s="570"/>
      <c r="H192" s="421"/>
      <c r="I192" s="158" t="s">
        <v>259</v>
      </c>
      <c r="J192" s="428"/>
      <c r="K192" s="428">
        <v>56</v>
      </c>
      <c r="L192" s="428"/>
      <c r="M192" s="428"/>
      <c r="N192" s="68"/>
      <c r="O192" s="68">
        <v>15</v>
      </c>
      <c r="P192" s="247"/>
      <c r="Q192" s="68"/>
      <c r="R192" s="67"/>
      <c r="S192" s="67">
        <v>94.893000000000001</v>
      </c>
      <c r="T192" s="67"/>
      <c r="U192" s="67"/>
      <c r="V192" s="99"/>
      <c r="W192" s="187"/>
      <c r="X192" s="187"/>
      <c r="Y192" s="187"/>
      <c r="Z192" s="187"/>
      <c r="AA192" s="187"/>
      <c r="AB192" s="187"/>
      <c r="AC192" s="350"/>
      <c r="AD192" s="187"/>
      <c r="AE192" s="64"/>
    </row>
    <row r="193" spans="1:31" s="22" customFormat="1" ht="55.5" hidden="1" customHeight="1" x14ac:dyDescent="0.25">
      <c r="A193" s="430">
        <v>97</v>
      </c>
      <c r="B193" s="430"/>
      <c r="C193" s="570"/>
      <c r="D193" s="576"/>
      <c r="E193" s="570"/>
      <c r="F193" s="578"/>
      <c r="G193" s="570"/>
      <c r="H193" s="421"/>
      <c r="I193" s="158" t="s">
        <v>260</v>
      </c>
      <c r="J193" s="428"/>
      <c r="K193" s="428">
        <v>121</v>
      </c>
      <c r="L193" s="428"/>
      <c r="M193" s="428"/>
      <c r="N193" s="68"/>
      <c r="O193" s="68">
        <v>15</v>
      </c>
      <c r="P193" s="247"/>
      <c r="Q193" s="68"/>
      <c r="R193" s="67"/>
      <c r="S193" s="67">
        <v>114.786</v>
      </c>
      <c r="T193" s="67"/>
      <c r="U193" s="67"/>
      <c r="V193" s="99"/>
      <c r="W193" s="187"/>
      <c r="X193" s="187"/>
      <c r="Y193" s="187"/>
      <c r="Z193" s="187"/>
      <c r="AA193" s="187"/>
      <c r="AB193" s="187"/>
      <c r="AC193" s="350"/>
      <c r="AD193" s="187"/>
      <c r="AE193" s="64"/>
    </row>
    <row r="194" spans="1:31" s="22" customFormat="1" ht="57" hidden="1" customHeight="1" x14ac:dyDescent="0.25">
      <c r="A194" s="430">
        <v>98</v>
      </c>
      <c r="B194" s="430"/>
      <c r="C194" s="570"/>
      <c r="D194" s="576"/>
      <c r="E194" s="570"/>
      <c r="F194" s="578"/>
      <c r="G194" s="570"/>
      <c r="H194" s="421"/>
      <c r="I194" s="158" t="s">
        <v>261</v>
      </c>
      <c r="J194" s="428"/>
      <c r="K194" s="428">
        <v>40</v>
      </c>
      <c r="L194" s="428"/>
      <c r="M194" s="428"/>
      <c r="N194" s="68"/>
      <c r="O194" s="68">
        <v>15</v>
      </c>
      <c r="P194" s="247"/>
      <c r="Q194" s="68"/>
      <c r="R194" s="67"/>
      <c r="S194" s="67">
        <v>107.057</v>
      </c>
      <c r="T194" s="67"/>
      <c r="U194" s="67"/>
      <c r="V194" s="99"/>
      <c r="W194" s="187"/>
      <c r="X194" s="187"/>
      <c r="Y194" s="187"/>
      <c r="Z194" s="187"/>
      <c r="AA194" s="187"/>
      <c r="AB194" s="187"/>
      <c r="AC194" s="350"/>
      <c r="AD194" s="187"/>
      <c r="AE194" s="64"/>
    </row>
    <row r="195" spans="1:31" s="22" customFormat="1" ht="57.75" hidden="1" customHeight="1" x14ac:dyDescent="0.25">
      <c r="A195" s="430">
        <v>99</v>
      </c>
      <c r="B195" s="430"/>
      <c r="C195" s="570"/>
      <c r="D195" s="576"/>
      <c r="E195" s="570"/>
      <c r="F195" s="578"/>
      <c r="G195" s="570"/>
      <c r="H195" s="421"/>
      <c r="I195" s="158" t="s">
        <v>262</v>
      </c>
      <c r="J195" s="428"/>
      <c r="K195" s="428">
        <v>275</v>
      </c>
      <c r="L195" s="428"/>
      <c r="M195" s="428"/>
      <c r="N195" s="68"/>
      <c r="O195" s="68">
        <v>10</v>
      </c>
      <c r="P195" s="247"/>
      <c r="Q195" s="68"/>
      <c r="R195" s="67"/>
      <c r="S195" s="67">
        <v>149.36099999999999</v>
      </c>
      <c r="T195" s="67"/>
      <c r="U195" s="67"/>
      <c r="V195" s="99"/>
      <c r="W195" s="187"/>
      <c r="X195" s="187"/>
      <c r="Y195" s="187"/>
      <c r="Z195" s="187"/>
      <c r="AA195" s="187"/>
      <c r="AB195" s="187"/>
      <c r="AC195" s="350"/>
      <c r="AD195" s="187"/>
      <c r="AE195" s="64"/>
    </row>
    <row r="196" spans="1:31" s="22" customFormat="1" ht="53.25" hidden="1" customHeight="1" x14ac:dyDescent="0.25">
      <c r="A196" s="430">
        <v>100</v>
      </c>
      <c r="B196" s="430"/>
      <c r="C196" s="570"/>
      <c r="D196" s="576"/>
      <c r="E196" s="570"/>
      <c r="F196" s="578"/>
      <c r="G196" s="570"/>
      <c r="H196" s="421"/>
      <c r="I196" s="158" t="s">
        <v>263</v>
      </c>
      <c r="J196" s="428"/>
      <c r="K196" s="428">
        <v>235</v>
      </c>
      <c r="L196" s="428"/>
      <c r="M196" s="428"/>
      <c r="N196" s="68"/>
      <c r="O196" s="68">
        <v>15</v>
      </c>
      <c r="P196" s="247"/>
      <c r="Q196" s="68"/>
      <c r="R196" s="67"/>
      <c r="S196" s="67">
        <v>146.69399999999999</v>
      </c>
      <c r="T196" s="67"/>
      <c r="U196" s="67"/>
      <c r="V196" s="99"/>
      <c r="W196" s="187"/>
      <c r="X196" s="187"/>
      <c r="Y196" s="187"/>
      <c r="Z196" s="187"/>
      <c r="AA196" s="187"/>
      <c r="AB196" s="187"/>
      <c r="AC196" s="350"/>
      <c r="AD196" s="187"/>
      <c r="AE196" s="64"/>
    </row>
    <row r="197" spans="1:31" s="22" customFormat="1" ht="60" hidden="1" customHeight="1" x14ac:dyDescent="0.25">
      <c r="A197" s="430">
        <v>101</v>
      </c>
      <c r="B197" s="430"/>
      <c r="C197" s="570"/>
      <c r="D197" s="576"/>
      <c r="E197" s="570"/>
      <c r="F197" s="578"/>
      <c r="G197" s="570"/>
      <c r="H197" s="421"/>
      <c r="I197" s="158" t="s">
        <v>264</v>
      </c>
      <c r="J197" s="428"/>
      <c r="K197" s="428">
        <v>120</v>
      </c>
      <c r="L197" s="428"/>
      <c r="M197" s="428"/>
      <c r="N197" s="68"/>
      <c r="O197" s="68">
        <v>10</v>
      </c>
      <c r="P197" s="247"/>
      <c r="Q197" s="68"/>
      <c r="R197" s="67"/>
      <c r="S197" s="67">
        <v>116.79900000000001</v>
      </c>
      <c r="T197" s="67"/>
      <c r="U197" s="67"/>
      <c r="V197" s="99"/>
      <c r="W197" s="187"/>
      <c r="X197" s="187"/>
      <c r="Y197" s="187"/>
      <c r="Z197" s="187"/>
      <c r="AA197" s="187"/>
      <c r="AB197" s="187"/>
      <c r="AC197" s="350"/>
      <c r="AD197" s="187"/>
      <c r="AE197" s="64"/>
    </row>
    <row r="198" spans="1:31" s="22" customFormat="1" ht="51" hidden="1" customHeight="1" x14ac:dyDescent="0.25">
      <c r="A198" s="430">
        <v>102</v>
      </c>
      <c r="B198" s="430"/>
      <c r="C198" s="570"/>
      <c r="D198" s="576"/>
      <c r="E198" s="570"/>
      <c r="F198" s="578"/>
      <c r="G198" s="570"/>
      <c r="H198" s="421"/>
      <c r="I198" s="158" t="s">
        <v>265</v>
      </c>
      <c r="J198" s="428"/>
      <c r="K198" s="428">
        <v>53</v>
      </c>
      <c r="L198" s="428"/>
      <c r="M198" s="428"/>
      <c r="N198" s="68"/>
      <c r="O198" s="68">
        <v>15</v>
      </c>
      <c r="P198" s="247"/>
      <c r="Q198" s="68"/>
      <c r="R198" s="67"/>
      <c r="S198" s="67">
        <v>115.613</v>
      </c>
      <c r="T198" s="67"/>
      <c r="U198" s="67"/>
      <c r="V198" s="99"/>
      <c r="W198" s="187"/>
      <c r="X198" s="187"/>
      <c r="Y198" s="187"/>
      <c r="Z198" s="187"/>
      <c r="AA198" s="187"/>
      <c r="AB198" s="187"/>
      <c r="AC198" s="350"/>
      <c r="AD198" s="187"/>
      <c r="AE198" s="64"/>
    </row>
    <row r="199" spans="1:31" s="22" customFormat="1" ht="50.25" hidden="1" customHeight="1" x14ac:dyDescent="0.25">
      <c r="A199" s="430">
        <v>103</v>
      </c>
      <c r="B199" s="430"/>
      <c r="C199" s="570"/>
      <c r="D199" s="576"/>
      <c r="E199" s="570"/>
      <c r="F199" s="578"/>
      <c r="G199" s="570"/>
      <c r="H199" s="421"/>
      <c r="I199" s="158" t="s">
        <v>266</v>
      </c>
      <c r="J199" s="428"/>
      <c r="K199" s="428">
        <v>85</v>
      </c>
      <c r="L199" s="428"/>
      <c r="M199" s="428"/>
      <c r="N199" s="68"/>
      <c r="O199" s="68">
        <v>15</v>
      </c>
      <c r="P199" s="247"/>
      <c r="Q199" s="68"/>
      <c r="R199" s="67"/>
      <c r="S199" s="67">
        <v>89.501000000000005</v>
      </c>
      <c r="T199" s="67"/>
      <c r="U199" s="67"/>
      <c r="V199" s="99"/>
      <c r="W199" s="187"/>
      <c r="X199" s="187"/>
      <c r="Y199" s="187"/>
      <c r="Z199" s="187"/>
      <c r="AA199" s="187"/>
      <c r="AB199" s="187"/>
      <c r="AC199" s="350"/>
      <c r="AD199" s="187"/>
      <c r="AE199" s="64"/>
    </row>
    <row r="200" spans="1:31" s="22" customFormat="1" ht="45.75" hidden="1" customHeight="1" x14ac:dyDescent="0.25">
      <c r="A200" s="430">
        <v>104</v>
      </c>
      <c r="B200" s="430"/>
      <c r="C200" s="570"/>
      <c r="D200" s="576"/>
      <c r="E200" s="570"/>
      <c r="F200" s="578"/>
      <c r="G200" s="570"/>
      <c r="H200" s="421"/>
      <c r="I200" s="158" t="s">
        <v>267</v>
      </c>
      <c r="J200" s="428"/>
      <c r="K200" s="428">
        <v>426</v>
      </c>
      <c r="L200" s="428"/>
      <c r="M200" s="428"/>
      <c r="N200" s="68"/>
      <c r="O200" s="68">
        <v>15</v>
      </c>
      <c r="P200" s="247"/>
      <c r="Q200" s="68"/>
      <c r="R200" s="67"/>
      <c r="S200" s="67">
        <v>139.292</v>
      </c>
      <c r="T200" s="67"/>
      <c r="U200" s="67"/>
      <c r="V200" s="99"/>
      <c r="W200" s="187"/>
      <c r="X200" s="187"/>
      <c r="Y200" s="187"/>
      <c r="Z200" s="187"/>
      <c r="AA200" s="187"/>
      <c r="AB200" s="187"/>
      <c r="AC200" s="350"/>
      <c r="AD200" s="187"/>
      <c r="AE200" s="64"/>
    </row>
    <row r="201" spans="1:31" s="22" customFormat="1" ht="54.75" hidden="1" customHeight="1" x14ac:dyDescent="0.25">
      <c r="A201" s="430">
        <v>105</v>
      </c>
      <c r="B201" s="430"/>
      <c r="C201" s="570"/>
      <c r="D201" s="576"/>
      <c r="E201" s="570"/>
      <c r="F201" s="578"/>
      <c r="G201" s="570"/>
      <c r="H201" s="421"/>
      <c r="I201" s="158" t="s">
        <v>268</v>
      </c>
      <c r="J201" s="428"/>
      <c r="K201" s="428">
        <v>78</v>
      </c>
      <c r="L201" s="428"/>
      <c r="M201" s="428"/>
      <c r="N201" s="68"/>
      <c r="O201" s="68">
        <v>15</v>
      </c>
      <c r="P201" s="247"/>
      <c r="Q201" s="68"/>
      <c r="R201" s="67"/>
      <c r="S201" s="67">
        <v>102.569</v>
      </c>
      <c r="T201" s="67"/>
      <c r="U201" s="67"/>
      <c r="V201" s="99"/>
      <c r="W201" s="187"/>
      <c r="X201" s="187"/>
      <c r="Y201" s="187"/>
      <c r="Z201" s="187"/>
      <c r="AA201" s="187"/>
      <c r="AB201" s="187"/>
      <c r="AC201" s="350"/>
      <c r="AD201" s="187"/>
      <c r="AE201" s="64"/>
    </row>
    <row r="202" spans="1:31" s="22" customFormat="1" ht="51.75" hidden="1" customHeight="1" x14ac:dyDescent="0.25">
      <c r="A202" s="430">
        <v>106</v>
      </c>
      <c r="B202" s="430"/>
      <c r="C202" s="570"/>
      <c r="D202" s="576"/>
      <c r="E202" s="570"/>
      <c r="F202" s="578"/>
      <c r="G202" s="570"/>
      <c r="H202" s="421"/>
      <c r="I202" s="158" t="s">
        <v>269</v>
      </c>
      <c r="J202" s="428"/>
      <c r="K202" s="428">
        <v>156</v>
      </c>
      <c r="L202" s="428"/>
      <c r="M202" s="428"/>
      <c r="N202" s="68"/>
      <c r="O202" s="68">
        <v>15</v>
      </c>
      <c r="P202" s="247"/>
      <c r="Q202" s="68"/>
      <c r="R202" s="67"/>
      <c r="S202" s="67">
        <v>116.83799999999999</v>
      </c>
      <c r="T202" s="67"/>
      <c r="U202" s="67"/>
      <c r="V202" s="99"/>
      <c r="W202" s="187"/>
      <c r="X202" s="187"/>
      <c r="Y202" s="187"/>
      <c r="Z202" s="187"/>
      <c r="AA202" s="187"/>
      <c r="AB202" s="187"/>
      <c r="AC202" s="350"/>
      <c r="AD202" s="187"/>
      <c r="AE202" s="64"/>
    </row>
    <row r="203" spans="1:31" s="22" customFormat="1" ht="52.5" hidden="1" customHeight="1" x14ac:dyDescent="0.25">
      <c r="A203" s="430">
        <v>107</v>
      </c>
      <c r="B203" s="430"/>
      <c r="C203" s="570"/>
      <c r="D203" s="576"/>
      <c r="E203" s="570"/>
      <c r="F203" s="578"/>
      <c r="G203" s="570"/>
      <c r="H203" s="421"/>
      <c r="I203" s="158" t="s">
        <v>270</v>
      </c>
      <c r="J203" s="428"/>
      <c r="K203" s="428">
        <v>142</v>
      </c>
      <c r="L203" s="428"/>
      <c r="M203" s="428"/>
      <c r="N203" s="68"/>
      <c r="O203" s="68">
        <v>15</v>
      </c>
      <c r="P203" s="247"/>
      <c r="Q203" s="68"/>
      <c r="R203" s="67"/>
      <c r="S203" s="67">
        <v>161.40700000000001</v>
      </c>
      <c r="T203" s="67"/>
      <c r="U203" s="67"/>
      <c r="V203" s="99"/>
      <c r="W203" s="187"/>
      <c r="X203" s="187"/>
      <c r="Y203" s="187"/>
      <c r="Z203" s="187"/>
      <c r="AA203" s="187"/>
      <c r="AB203" s="187"/>
      <c r="AC203" s="350"/>
      <c r="AD203" s="187"/>
      <c r="AE203" s="64"/>
    </row>
    <row r="204" spans="1:31" s="22" customFormat="1" ht="57.75" hidden="1" customHeight="1" x14ac:dyDescent="0.25">
      <c r="A204" s="430">
        <v>108</v>
      </c>
      <c r="B204" s="430"/>
      <c r="C204" s="570"/>
      <c r="D204" s="576"/>
      <c r="E204" s="570"/>
      <c r="F204" s="578"/>
      <c r="G204" s="570"/>
      <c r="H204" s="421"/>
      <c r="I204" s="158" t="s">
        <v>271</v>
      </c>
      <c r="J204" s="428"/>
      <c r="K204" s="428">
        <v>83</v>
      </c>
      <c r="L204" s="428"/>
      <c r="M204" s="428"/>
      <c r="N204" s="68"/>
      <c r="O204" s="68">
        <v>15</v>
      </c>
      <c r="P204" s="247"/>
      <c r="Q204" s="68"/>
      <c r="R204" s="67"/>
      <c r="S204" s="67">
        <v>100.22799999999999</v>
      </c>
      <c r="T204" s="67"/>
      <c r="U204" s="67"/>
      <c r="V204" s="99"/>
      <c r="W204" s="187"/>
      <c r="X204" s="187"/>
      <c r="Y204" s="187"/>
      <c r="Z204" s="187"/>
      <c r="AA204" s="187"/>
      <c r="AB204" s="187"/>
      <c r="AC204" s="350"/>
      <c r="AD204" s="187"/>
      <c r="AE204" s="64"/>
    </row>
    <row r="205" spans="1:31" s="22" customFormat="1" ht="57.75" hidden="1" customHeight="1" x14ac:dyDescent="0.25">
      <c r="A205" s="430">
        <v>109</v>
      </c>
      <c r="B205" s="430"/>
      <c r="C205" s="570"/>
      <c r="D205" s="576"/>
      <c r="E205" s="570"/>
      <c r="F205" s="578"/>
      <c r="G205" s="570"/>
      <c r="H205" s="421"/>
      <c r="I205" s="158" t="s">
        <v>272</v>
      </c>
      <c r="J205" s="428"/>
      <c r="K205" s="428">
        <v>193</v>
      </c>
      <c r="L205" s="428"/>
      <c r="M205" s="428"/>
      <c r="N205" s="68"/>
      <c r="O205" s="68">
        <v>15</v>
      </c>
      <c r="P205" s="247"/>
      <c r="Q205" s="68"/>
      <c r="R205" s="67"/>
      <c r="S205" s="67">
        <v>259.928</v>
      </c>
      <c r="T205" s="67"/>
      <c r="U205" s="67"/>
      <c r="V205" s="99"/>
      <c r="W205" s="187"/>
      <c r="X205" s="187"/>
      <c r="Y205" s="187"/>
      <c r="Z205" s="187"/>
      <c r="AA205" s="187"/>
      <c r="AB205" s="187"/>
      <c r="AC205" s="350"/>
      <c r="AD205" s="187"/>
      <c r="AE205" s="64"/>
    </row>
    <row r="206" spans="1:31" s="22" customFormat="1" ht="49.5" hidden="1" customHeight="1" x14ac:dyDescent="0.25">
      <c r="A206" s="430">
        <v>110</v>
      </c>
      <c r="B206" s="430"/>
      <c r="C206" s="570"/>
      <c r="D206" s="576"/>
      <c r="E206" s="570"/>
      <c r="F206" s="578"/>
      <c r="G206" s="570"/>
      <c r="H206" s="421"/>
      <c r="I206" s="158" t="s">
        <v>273</v>
      </c>
      <c r="J206" s="428"/>
      <c r="K206" s="428">
        <v>228</v>
      </c>
      <c r="L206" s="428"/>
      <c r="M206" s="428"/>
      <c r="N206" s="68"/>
      <c r="O206" s="68">
        <v>15</v>
      </c>
      <c r="P206" s="247"/>
      <c r="Q206" s="68"/>
      <c r="R206" s="67"/>
      <c r="S206" s="67">
        <v>238.80199999999999</v>
      </c>
      <c r="T206" s="67"/>
      <c r="U206" s="67"/>
      <c r="V206" s="99"/>
      <c r="W206" s="187"/>
      <c r="X206" s="187"/>
      <c r="Y206" s="187"/>
      <c r="Z206" s="187"/>
      <c r="AA206" s="187"/>
      <c r="AB206" s="187"/>
      <c r="AC206" s="350"/>
      <c r="AD206" s="187"/>
      <c r="AE206" s="64"/>
    </row>
    <row r="207" spans="1:31" s="22" customFormat="1" ht="54.75" hidden="1" customHeight="1" x14ac:dyDescent="0.25">
      <c r="A207" s="430">
        <v>111</v>
      </c>
      <c r="B207" s="430"/>
      <c r="C207" s="570"/>
      <c r="D207" s="576"/>
      <c r="E207" s="570"/>
      <c r="F207" s="578"/>
      <c r="G207" s="570"/>
      <c r="H207" s="421"/>
      <c r="I207" s="158" t="s">
        <v>274</v>
      </c>
      <c r="J207" s="428"/>
      <c r="K207" s="428">
        <v>1213</v>
      </c>
      <c r="L207" s="428"/>
      <c r="M207" s="428"/>
      <c r="N207" s="68"/>
      <c r="O207" s="68">
        <v>96.6</v>
      </c>
      <c r="P207" s="247"/>
      <c r="Q207" s="68"/>
      <c r="R207" s="67"/>
      <c r="S207" s="67">
        <v>1331.5119999999999</v>
      </c>
      <c r="T207" s="67"/>
      <c r="U207" s="67"/>
      <c r="V207" s="99"/>
      <c r="W207" s="187"/>
      <c r="X207" s="187"/>
      <c r="Y207" s="187"/>
      <c r="Z207" s="187"/>
      <c r="AA207" s="187"/>
      <c r="AB207" s="187"/>
      <c r="AC207" s="350"/>
      <c r="AD207" s="187"/>
      <c r="AE207" s="64"/>
    </row>
    <row r="208" spans="1:31" s="22" customFormat="1" ht="51.75" hidden="1" customHeight="1" x14ac:dyDescent="0.25">
      <c r="A208" s="430">
        <v>112</v>
      </c>
      <c r="B208" s="430"/>
      <c r="C208" s="570"/>
      <c r="D208" s="576"/>
      <c r="E208" s="570"/>
      <c r="F208" s="578"/>
      <c r="G208" s="570"/>
      <c r="H208" s="421"/>
      <c r="I208" s="158" t="s">
        <v>275</v>
      </c>
      <c r="J208" s="428"/>
      <c r="K208" s="428">
        <v>182</v>
      </c>
      <c r="L208" s="428"/>
      <c r="M208" s="428"/>
      <c r="N208" s="68"/>
      <c r="O208" s="68">
        <v>15</v>
      </c>
      <c r="P208" s="247"/>
      <c r="Q208" s="68"/>
      <c r="R208" s="67"/>
      <c r="S208" s="67">
        <v>200.38499999999999</v>
      </c>
      <c r="T208" s="67"/>
      <c r="U208" s="67"/>
      <c r="V208" s="99"/>
      <c r="W208" s="187"/>
      <c r="X208" s="187"/>
      <c r="Y208" s="187"/>
      <c r="Z208" s="187"/>
      <c r="AA208" s="187"/>
      <c r="AB208" s="187"/>
      <c r="AC208" s="350"/>
      <c r="AD208" s="187"/>
      <c r="AE208" s="64"/>
    </row>
    <row r="209" spans="1:31" s="22" customFormat="1" ht="63.75" hidden="1" customHeight="1" x14ac:dyDescent="0.25">
      <c r="A209" s="430">
        <v>113</v>
      </c>
      <c r="B209" s="430"/>
      <c r="C209" s="570"/>
      <c r="D209" s="576"/>
      <c r="E209" s="570"/>
      <c r="F209" s="578"/>
      <c r="G209" s="570"/>
      <c r="H209" s="421"/>
      <c r="I209" s="158" t="s">
        <v>276</v>
      </c>
      <c r="J209" s="428"/>
      <c r="K209" s="428">
        <v>852</v>
      </c>
      <c r="L209" s="428"/>
      <c r="M209" s="428"/>
      <c r="N209" s="68"/>
      <c r="O209" s="68">
        <v>40</v>
      </c>
      <c r="P209" s="247"/>
      <c r="Q209" s="68"/>
      <c r="R209" s="67"/>
      <c r="S209" s="67">
        <v>787.53099999999995</v>
      </c>
      <c r="T209" s="67"/>
      <c r="U209" s="67"/>
      <c r="V209" s="99"/>
      <c r="W209" s="187"/>
      <c r="X209" s="187"/>
      <c r="Y209" s="187"/>
      <c r="Z209" s="187"/>
      <c r="AA209" s="187"/>
      <c r="AB209" s="187"/>
      <c r="AC209" s="350"/>
      <c r="AD209" s="187"/>
      <c r="AE209" s="64"/>
    </row>
    <row r="210" spans="1:31" s="22" customFormat="1" ht="57" hidden="1" customHeight="1" x14ac:dyDescent="0.25">
      <c r="A210" s="430">
        <v>114</v>
      </c>
      <c r="B210" s="430"/>
      <c r="C210" s="570"/>
      <c r="D210" s="576"/>
      <c r="E210" s="570"/>
      <c r="F210" s="578"/>
      <c r="G210" s="570"/>
      <c r="H210" s="421"/>
      <c r="I210" s="158" t="s">
        <v>277</v>
      </c>
      <c r="J210" s="428"/>
      <c r="K210" s="428">
        <v>220</v>
      </c>
      <c r="L210" s="428"/>
      <c r="M210" s="428"/>
      <c r="N210" s="68"/>
      <c r="O210" s="68">
        <v>36</v>
      </c>
      <c r="P210" s="247"/>
      <c r="Q210" s="68"/>
      <c r="R210" s="67"/>
      <c r="S210" s="67">
        <v>238.833</v>
      </c>
      <c r="T210" s="67"/>
      <c r="U210" s="67"/>
      <c r="V210" s="99"/>
      <c r="W210" s="187"/>
      <c r="X210" s="187"/>
      <c r="Y210" s="187"/>
      <c r="Z210" s="187"/>
      <c r="AA210" s="187"/>
      <c r="AB210" s="187"/>
      <c r="AC210" s="350"/>
      <c r="AD210" s="187"/>
      <c r="AE210" s="64"/>
    </row>
    <row r="211" spans="1:31" s="22" customFormat="1" ht="48" hidden="1" customHeight="1" x14ac:dyDescent="0.25">
      <c r="A211" s="430">
        <v>115</v>
      </c>
      <c r="B211" s="430"/>
      <c r="C211" s="570"/>
      <c r="D211" s="576"/>
      <c r="E211" s="570"/>
      <c r="F211" s="578"/>
      <c r="G211" s="570"/>
      <c r="H211" s="421"/>
      <c r="I211" s="158" t="s">
        <v>278</v>
      </c>
      <c r="J211" s="428"/>
      <c r="K211" s="428">
        <v>430</v>
      </c>
      <c r="L211" s="428"/>
      <c r="M211" s="428"/>
      <c r="N211" s="68"/>
      <c r="O211" s="68">
        <v>15</v>
      </c>
      <c r="P211" s="247"/>
      <c r="Q211" s="68"/>
      <c r="R211" s="67"/>
      <c r="S211" s="67">
        <v>299.01799999999997</v>
      </c>
      <c r="T211" s="67"/>
      <c r="U211" s="67"/>
      <c r="V211" s="99"/>
      <c r="W211" s="187"/>
      <c r="X211" s="187"/>
      <c r="Y211" s="187"/>
      <c r="Z211" s="187"/>
      <c r="AA211" s="187"/>
      <c r="AB211" s="187"/>
      <c r="AC211" s="350"/>
      <c r="AD211" s="187"/>
      <c r="AE211" s="64"/>
    </row>
    <row r="212" spans="1:31" s="22" customFormat="1" ht="48.75" hidden="1" customHeight="1" x14ac:dyDescent="0.25">
      <c r="A212" s="430">
        <v>116</v>
      </c>
      <c r="B212" s="430"/>
      <c r="C212" s="570"/>
      <c r="D212" s="576"/>
      <c r="E212" s="570"/>
      <c r="F212" s="578"/>
      <c r="G212" s="570"/>
      <c r="H212" s="421"/>
      <c r="I212" s="158" t="s">
        <v>279</v>
      </c>
      <c r="J212" s="428"/>
      <c r="K212" s="428">
        <v>234</v>
      </c>
      <c r="L212" s="428"/>
      <c r="M212" s="428"/>
      <c r="N212" s="68"/>
      <c r="O212" s="68">
        <v>15</v>
      </c>
      <c r="P212" s="247"/>
      <c r="Q212" s="68"/>
      <c r="R212" s="67"/>
      <c r="S212" s="67">
        <v>285.92599999999999</v>
      </c>
      <c r="T212" s="67"/>
      <c r="U212" s="67"/>
      <c r="V212" s="99"/>
      <c r="W212" s="187"/>
      <c r="X212" s="187"/>
      <c r="Y212" s="187"/>
      <c r="Z212" s="187"/>
      <c r="AA212" s="187"/>
      <c r="AB212" s="187"/>
      <c r="AC212" s="350"/>
      <c r="AD212" s="187"/>
      <c r="AE212" s="64"/>
    </row>
    <row r="213" spans="1:31" s="22" customFormat="1" ht="55.5" hidden="1" customHeight="1" x14ac:dyDescent="0.25">
      <c r="A213" s="430">
        <v>117</v>
      </c>
      <c r="B213" s="430"/>
      <c r="C213" s="570"/>
      <c r="D213" s="576"/>
      <c r="E213" s="570"/>
      <c r="F213" s="578"/>
      <c r="G213" s="570"/>
      <c r="H213" s="421"/>
      <c r="I213" s="158" t="s">
        <v>280</v>
      </c>
      <c r="J213" s="428"/>
      <c r="K213" s="428">
        <v>220</v>
      </c>
      <c r="L213" s="428"/>
      <c r="M213" s="428"/>
      <c r="N213" s="68"/>
      <c r="O213" s="68">
        <v>15</v>
      </c>
      <c r="P213" s="247"/>
      <c r="Q213" s="68"/>
      <c r="R213" s="67"/>
      <c r="S213" s="67">
        <v>273.55799999999999</v>
      </c>
      <c r="T213" s="67"/>
      <c r="U213" s="67"/>
      <c r="V213" s="99"/>
      <c r="W213" s="187"/>
      <c r="X213" s="187"/>
      <c r="Y213" s="187"/>
      <c r="Z213" s="187"/>
      <c r="AA213" s="187"/>
      <c r="AB213" s="187"/>
      <c r="AC213" s="350"/>
      <c r="AD213" s="187"/>
      <c r="AE213" s="64"/>
    </row>
    <row r="214" spans="1:31" s="22" customFormat="1" ht="59.25" hidden="1" customHeight="1" x14ac:dyDescent="0.25">
      <c r="A214" s="430">
        <v>118</v>
      </c>
      <c r="B214" s="430"/>
      <c r="C214" s="570"/>
      <c r="D214" s="576"/>
      <c r="E214" s="570"/>
      <c r="F214" s="578"/>
      <c r="G214" s="570"/>
      <c r="H214" s="421"/>
      <c r="I214" s="158" t="s">
        <v>281</v>
      </c>
      <c r="J214" s="428"/>
      <c r="K214" s="428">
        <v>314</v>
      </c>
      <c r="L214" s="428"/>
      <c r="M214" s="428"/>
      <c r="N214" s="68"/>
      <c r="O214" s="68">
        <v>15</v>
      </c>
      <c r="P214" s="247"/>
      <c r="Q214" s="68"/>
      <c r="R214" s="67"/>
      <c r="S214" s="67">
        <v>318.68900000000002</v>
      </c>
      <c r="T214" s="67"/>
      <c r="U214" s="67"/>
      <c r="V214" s="99"/>
      <c r="W214" s="187"/>
      <c r="X214" s="187"/>
      <c r="Y214" s="187"/>
      <c r="Z214" s="187"/>
      <c r="AA214" s="187"/>
      <c r="AB214" s="187"/>
      <c r="AC214" s="350"/>
      <c r="AD214" s="187"/>
      <c r="AE214" s="64"/>
    </row>
    <row r="215" spans="1:31" s="22" customFormat="1" ht="52.5" hidden="1" customHeight="1" x14ac:dyDescent="0.25">
      <c r="A215" s="430">
        <v>119</v>
      </c>
      <c r="B215" s="430"/>
      <c r="C215" s="570"/>
      <c r="D215" s="576"/>
      <c r="E215" s="570"/>
      <c r="F215" s="578"/>
      <c r="G215" s="570"/>
      <c r="H215" s="421"/>
      <c r="I215" s="158" t="s">
        <v>282</v>
      </c>
      <c r="J215" s="428"/>
      <c r="K215" s="428">
        <v>213</v>
      </c>
      <c r="L215" s="428"/>
      <c r="M215" s="428"/>
      <c r="N215" s="68"/>
      <c r="O215" s="68">
        <v>15</v>
      </c>
      <c r="P215" s="247"/>
      <c r="Q215" s="68"/>
      <c r="R215" s="67"/>
      <c r="S215" s="67">
        <v>272.53800000000001</v>
      </c>
      <c r="T215" s="67"/>
      <c r="U215" s="67"/>
      <c r="V215" s="99"/>
      <c r="W215" s="187"/>
      <c r="X215" s="187"/>
      <c r="Y215" s="187"/>
      <c r="Z215" s="187"/>
      <c r="AA215" s="187"/>
      <c r="AB215" s="187"/>
      <c r="AC215" s="350"/>
      <c r="AD215" s="187"/>
      <c r="AE215" s="64"/>
    </row>
    <row r="216" spans="1:31" s="22" customFormat="1" ht="50.25" hidden="1" customHeight="1" x14ac:dyDescent="0.25">
      <c r="A216" s="430">
        <v>120</v>
      </c>
      <c r="B216" s="430"/>
      <c r="C216" s="570"/>
      <c r="D216" s="576"/>
      <c r="E216" s="570"/>
      <c r="F216" s="578"/>
      <c r="G216" s="570"/>
      <c r="H216" s="421"/>
      <c r="I216" s="158" t="s">
        <v>283</v>
      </c>
      <c r="J216" s="428"/>
      <c r="K216" s="428">
        <v>292</v>
      </c>
      <c r="L216" s="428"/>
      <c r="M216" s="428"/>
      <c r="N216" s="68"/>
      <c r="O216" s="68">
        <v>15</v>
      </c>
      <c r="P216" s="247"/>
      <c r="Q216" s="68"/>
      <c r="R216" s="67"/>
      <c r="S216" s="67">
        <v>350.12599999999998</v>
      </c>
      <c r="T216" s="67"/>
      <c r="U216" s="67"/>
      <c r="V216" s="99"/>
      <c r="W216" s="187"/>
      <c r="X216" s="187"/>
      <c r="Y216" s="187"/>
      <c r="Z216" s="187"/>
      <c r="AA216" s="187"/>
      <c r="AB216" s="187"/>
      <c r="AC216" s="350"/>
      <c r="AD216" s="187"/>
      <c r="AE216" s="64"/>
    </row>
    <row r="217" spans="1:31" s="22" customFormat="1" ht="57" hidden="1" customHeight="1" x14ac:dyDescent="0.25">
      <c r="A217" s="430">
        <v>121</v>
      </c>
      <c r="B217" s="430"/>
      <c r="C217" s="570"/>
      <c r="D217" s="576"/>
      <c r="E217" s="570"/>
      <c r="F217" s="578"/>
      <c r="G217" s="570"/>
      <c r="H217" s="421"/>
      <c r="I217" s="158" t="s">
        <v>284</v>
      </c>
      <c r="J217" s="428"/>
      <c r="K217" s="428">
        <v>191</v>
      </c>
      <c r="L217" s="428"/>
      <c r="M217" s="428"/>
      <c r="N217" s="68"/>
      <c r="O217" s="68">
        <v>15</v>
      </c>
      <c r="P217" s="247"/>
      <c r="Q217" s="68"/>
      <c r="R217" s="67"/>
      <c r="S217" s="67">
        <v>258.95</v>
      </c>
      <c r="T217" s="67"/>
      <c r="U217" s="67"/>
      <c r="V217" s="99"/>
      <c r="W217" s="187"/>
      <c r="X217" s="187"/>
      <c r="Y217" s="187"/>
      <c r="Z217" s="187"/>
      <c r="AA217" s="187"/>
      <c r="AB217" s="187"/>
      <c r="AC217" s="350"/>
      <c r="AD217" s="187"/>
      <c r="AE217" s="64"/>
    </row>
    <row r="218" spans="1:31" s="22" customFormat="1" ht="58.5" hidden="1" customHeight="1" x14ac:dyDescent="0.25">
      <c r="A218" s="430">
        <v>122</v>
      </c>
      <c r="B218" s="430"/>
      <c r="C218" s="570"/>
      <c r="D218" s="576"/>
      <c r="E218" s="570"/>
      <c r="F218" s="578"/>
      <c r="G218" s="570"/>
      <c r="H218" s="421"/>
      <c r="I218" s="158" t="s">
        <v>285</v>
      </c>
      <c r="J218" s="428"/>
      <c r="K218" s="428">
        <v>126</v>
      </c>
      <c r="L218" s="428"/>
      <c r="M218" s="428"/>
      <c r="N218" s="68"/>
      <c r="O218" s="68">
        <v>15</v>
      </c>
      <c r="P218" s="247"/>
      <c r="Q218" s="68"/>
      <c r="R218" s="67"/>
      <c r="S218" s="67">
        <v>166.602</v>
      </c>
      <c r="T218" s="67"/>
      <c r="U218" s="67"/>
      <c r="V218" s="99"/>
      <c r="W218" s="187"/>
      <c r="X218" s="187"/>
      <c r="Y218" s="187"/>
      <c r="Z218" s="187"/>
      <c r="AA218" s="187"/>
      <c r="AB218" s="187"/>
      <c r="AC218" s="350"/>
      <c r="AD218" s="187"/>
      <c r="AE218" s="64"/>
    </row>
    <row r="219" spans="1:31" s="22" customFormat="1" ht="60" hidden="1" customHeight="1" x14ac:dyDescent="0.25">
      <c r="A219" s="430">
        <v>123</v>
      </c>
      <c r="B219" s="430"/>
      <c r="C219" s="570"/>
      <c r="D219" s="576"/>
      <c r="E219" s="570"/>
      <c r="F219" s="578"/>
      <c r="G219" s="570"/>
      <c r="H219" s="421"/>
      <c r="I219" s="158" t="s">
        <v>286</v>
      </c>
      <c r="J219" s="428"/>
      <c r="K219" s="428">
        <v>111</v>
      </c>
      <c r="L219" s="428"/>
      <c r="M219" s="428"/>
      <c r="N219" s="68"/>
      <c r="O219" s="68">
        <v>15</v>
      </c>
      <c r="P219" s="247"/>
      <c r="Q219" s="68"/>
      <c r="R219" s="67"/>
      <c r="S219" s="67">
        <v>145.10599999999999</v>
      </c>
      <c r="T219" s="67"/>
      <c r="U219" s="67"/>
      <c r="V219" s="99"/>
      <c r="W219" s="187"/>
      <c r="X219" s="187"/>
      <c r="Y219" s="187"/>
      <c r="Z219" s="187"/>
      <c r="AA219" s="187"/>
      <c r="AB219" s="187"/>
      <c r="AC219" s="350"/>
      <c r="AD219" s="187"/>
      <c r="AE219" s="64"/>
    </row>
    <row r="220" spans="1:31" s="22" customFormat="1" ht="59.25" hidden="1" customHeight="1" x14ac:dyDescent="0.25">
      <c r="A220" s="430">
        <v>124</v>
      </c>
      <c r="B220" s="430"/>
      <c r="C220" s="570"/>
      <c r="D220" s="576"/>
      <c r="E220" s="570"/>
      <c r="F220" s="578"/>
      <c r="G220" s="570"/>
      <c r="H220" s="421"/>
      <c r="I220" s="158" t="s">
        <v>287</v>
      </c>
      <c r="J220" s="428"/>
      <c r="K220" s="428">
        <v>626</v>
      </c>
      <c r="L220" s="428"/>
      <c r="M220" s="428"/>
      <c r="N220" s="68"/>
      <c r="O220" s="68">
        <v>55</v>
      </c>
      <c r="P220" s="247"/>
      <c r="Q220" s="68"/>
      <c r="R220" s="67"/>
      <c r="S220" s="67">
        <v>553.03800000000001</v>
      </c>
      <c r="T220" s="67"/>
      <c r="U220" s="67"/>
      <c r="V220" s="99"/>
      <c r="W220" s="187"/>
      <c r="X220" s="187"/>
      <c r="Y220" s="187"/>
      <c r="Z220" s="187"/>
      <c r="AA220" s="187"/>
      <c r="AB220" s="187"/>
      <c r="AC220" s="350"/>
      <c r="AD220" s="187"/>
      <c r="AE220" s="64"/>
    </row>
    <row r="221" spans="1:31" s="22" customFormat="1" ht="50.25" hidden="1" customHeight="1" x14ac:dyDescent="0.25">
      <c r="A221" s="430">
        <v>125</v>
      </c>
      <c r="B221" s="430"/>
      <c r="C221" s="570"/>
      <c r="D221" s="576"/>
      <c r="E221" s="570"/>
      <c r="F221" s="578"/>
      <c r="G221" s="570"/>
      <c r="H221" s="421"/>
      <c r="I221" s="158" t="s">
        <v>288</v>
      </c>
      <c r="J221" s="428"/>
      <c r="K221" s="428">
        <v>753</v>
      </c>
      <c r="L221" s="428"/>
      <c r="M221" s="428"/>
      <c r="N221" s="68"/>
      <c r="O221" s="68">
        <v>55</v>
      </c>
      <c r="P221" s="247"/>
      <c r="Q221" s="68"/>
      <c r="R221" s="67"/>
      <c r="S221" s="67">
        <v>486.464</v>
      </c>
      <c r="T221" s="67"/>
      <c r="U221" s="67"/>
      <c r="V221" s="99"/>
      <c r="W221" s="187"/>
      <c r="X221" s="187"/>
      <c r="Y221" s="187"/>
      <c r="Z221" s="187"/>
      <c r="AA221" s="187"/>
      <c r="AB221" s="187"/>
      <c r="AC221" s="350"/>
      <c r="AD221" s="187"/>
      <c r="AE221" s="64"/>
    </row>
    <row r="222" spans="1:31" s="22" customFormat="1" ht="65.25" hidden="1" customHeight="1" x14ac:dyDescent="0.25">
      <c r="A222" s="430">
        <v>126</v>
      </c>
      <c r="B222" s="430"/>
      <c r="C222" s="570"/>
      <c r="D222" s="576"/>
      <c r="E222" s="570"/>
      <c r="F222" s="578"/>
      <c r="G222" s="570"/>
      <c r="H222" s="421"/>
      <c r="I222" s="158" t="s">
        <v>289</v>
      </c>
      <c r="J222" s="428"/>
      <c r="K222" s="428">
        <v>93</v>
      </c>
      <c r="L222" s="428"/>
      <c r="M222" s="428"/>
      <c r="N222" s="68"/>
      <c r="O222" s="68">
        <v>15</v>
      </c>
      <c r="P222" s="247"/>
      <c r="Q222" s="68"/>
      <c r="R222" s="67"/>
      <c r="S222" s="67">
        <v>209.119</v>
      </c>
      <c r="T222" s="67"/>
      <c r="U222" s="67"/>
      <c r="V222" s="99"/>
      <c r="W222" s="187"/>
      <c r="X222" s="187"/>
      <c r="Y222" s="187"/>
      <c r="Z222" s="187"/>
      <c r="AA222" s="187"/>
      <c r="AB222" s="187"/>
      <c r="AC222" s="350"/>
      <c r="AD222" s="187"/>
      <c r="AE222" s="64"/>
    </row>
    <row r="223" spans="1:31" s="22" customFormat="1" ht="63" hidden="1" customHeight="1" x14ac:dyDescent="0.25">
      <c r="A223" s="430">
        <v>128</v>
      </c>
      <c r="B223" s="430"/>
      <c r="C223" s="570"/>
      <c r="D223" s="576"/>
      <c r="E223" s="570"/>
      <c r="F223" s="578"/>
      <c r="G223" s="570"/>
      <c r="H223" s="421"/>
      <c r="I223" s="158" t="s">
        <v>290</v>
      </c>
      <c r="J223" s="428"/>
      <c r="K223" s="428">
        <v>518</v>
      </c>
      <c r="L223" s="428"/>
      <c r="M223" s="428"/>
      <c r="N223" s="68"/>
      <c r="O223" s="68">
        <v>15</v>
      </c>
      <c r="P223" s="247"/>
      <c r="Q223" s="68"/>
      <c r="R223" s="67"/>
      <c r="S223" s="67">
        <v>450.411</v>
      </c>
      <c r="T223" s="67"/>
      <c r="U223" s="67"/>
      <c r="V223" s="99"/>
      <c r="W223" s="187"/>
      <c r="X223" s="187"/>
      <c r="Y223" s="187"/>
      <c r="Z223" s="187"/>
      <c r="AA223" s="187"/>
      <c r="AB223" s="187"/>
      <c r="AC223" s="350"/>
      <c r="AD223" s="187"/>
      <c r="AE223" s="64"/>
    </row>
    <row r="224" spans="1:31" s="22" customFormat="1" ht="53.25" hidden="1" customHeight="1" x14ac:dyDescent="0.25">
      <c r="A224" s="430">
        <v>130</v>
      </c>
      <c r="B224" s="430"/>
      <c r="C224" s="570"/>
      <c r="D224" s="576"/>
      <c r="E224" s="570"/>
      <c r="F224" s="578"/>
      <c r="G224" s="570"/>
      <c r="H224" s="421"/>
      <c r="I224" s="158" t="s">
        <v>291</v>
      </c>
      <c r="J224" s="428"/>
      <c r="K224" s="428">
        <v>168</v>
      </c>
      <c r="L224" s="428"/>
      <c r="M224" s="428"/>
      <c r="N224" s="68"/>
      <c r="O224" s="68">
        <v>15</v>
      </c>
      <c r="P224" s="247"/>
      <c r="Q224" s="68"/>
      <c r="R224" s="67"/>
      <c r="S224" s="67">
        <v>263.37900000000002</v>
      </c>
      <c r="T224" s="67"/>
      <c r="U224" s="67"/>
      <c r="V224" s="99"/>
      <c r="W224" s="187"/>
      <c r="X224" s="187"/>
      <c r="Y224" s="187"/>
      <c r="Z224" s="187"/>
      <c r="AA224" s="187"/>
      <c r="AB224" s="187"/>
      <c r="AC224" s="350"/>
      <c r="AD224" s="187"/>
      <c r="AE224" s="64"/>
    </row>
    <row r="225" spans="1:31" s="22" customFormat="1" ht="54.75" hidden="1" customHeight="1" x14ac:dyDescent="0.25">
      <c r="A225" s="430">
        <v>129</v>
      </c>
      <c r="B225" s="430"/>
      <c r="C225" s="570"/>
      <c r="D225" s="576"/>
      <c r="E225" s="570"/>
      <c r="F225" s="578"/>
      <c r="G225" s="570"/>
      <c r="H225" s="421"/>
      <c r="I225" s="158" t="s">
        <v>292</v>
      </c>
      <c r="J225" s="428"/>
      <c r="K225" s="428">
        <v>118</v>
      </c>
      <c r="L225" s="428"/>
      <c r="M225" s="428"/>
      <c r="N225" s="68"/>
      <c r="O225" s="68">
        <v>15</v>
      </c>
      <c r="P225" s="247"/>
      <c r="Q225" s="68"/>
      <c r="R225" s="67"/>
      <c r="S225" s="67">
        <v>118.633</v>
      </c>
      <c r="T225" s="67"/>
      <c r="U225" s="67"/>
      <c r="V225" s="99"/>
      <c r="W225" s="187"/>
      <c r="X225" s="187"/>
      <c r="Y225" s="187"/>
      <c r="Z225" s="187"/>
      <c r="AA225" s="187"/>
      <c r="AB225" s="187"/>
      <c r="AC225" s="350"/>
      <c r="AD225" s="187"/>
      <c r="AE225" s="64"/>
    </row>
    <row r="226" spans="1:31" s="22" customFormat="1" ht="45" hidden="1" customHeight="1" x14ac:dyDescent="0.25">
      <c r="A226" s="430"/>
      <c r="B226" s="66" t="s">
        <v>1507</v>
      </c>
      <c r="C226" s="570"/>
      <c r="D226" s="576"/>
      <c r="E226" s="570"/>
      <c r="F226" s="578"/>
      <c r="G226" s="570"/>
      <c r="H226" s="421"/>
      <c r="I226" s="158" t="s">
        <v>920</v>
      </c>
      <c r="J226" s="428"/>
      <c r="K226" s="428"/>
      <c r="L226" s="428">
        <v>298</v>
      </c>
      <c r="M226" s="428"/>
      <c r="N226" s="68"/>
      <c r="O226" s="68"/>
      <c r="P226" s="247">
        <v>50</v>
      </c>
      <c r="Q226" s="68"/>
      <c r="R226" s="67"/>
      <c r="S226" s="67"/>
      <c r="T226" s="67">
        <v>444.68439000000001</v>
      </c>
      <c r="U226" s="67"/>
      <c r="V226" s="99"/>
      <c r="W226" s="100"/>
      <c r="X226" s="100"/>
      <c r="Y226" s="187"/>
      <c r="Z226" s="187"/>
      <c r="AA226" s="99"/>
      <c r="AB226" s="187"/>
      <c r="AC226" s="350"/>
      <c r="AD226" s="187"/>
      <c r="AE226" s="64"/>
    </row>
    <row r="227" spans="1:31" s="22" customFormat="1" ht="45" hidden="1" customHeight="1" x14ac:dyDescent="0.25">
      <c r="A227" s="430"/>
      <c r="B227" s="66" t="s">
        <v>1504</v>
      </c>
      <c r="C227" s="570"/>
      <c r="D227" s="576"/>
      <c r="E227" s="570"/>
      <c r="F227" s="578"/>
      <c r="G227" s="570"/>
      <c r="H227" s="421"/>
      <c r="I227" s="158" t="s">
        <v>922</v>
      </c>
      <c r="J227" s="428"/>
      <c r="K227" s="428"/>
      <c r="L227" s="428">
        <v>259</v>
      </c>
      <c r="M227" s="428"/>
      <c r="N227" s="68"/>
      <c r="O227" s="68"/>
      <c r="P227" s="247">
        <v>40</v>
      </c>
      <c r="Q227" s="68"/>
      <c r="R227" s="67"/>
      <c r="S227" s="67"/>
      <c r="T227" s="67">
        <v>438.91304000000002</v>
      </c>
      <c r="U227" s="67"/>
      <c r="V227" s="99"/>
      <c r="W227" s="100"/>
      <c r="X227" s="100"/>
      <c r="Y227" s="187"/>
      <c r="Z227" s="187"/>
      <c r="AA227" s="99"/>
      <c r="AB227" s="187"/>
      <c r="AC227" s="350"/>
      <c r="AD227" s="187"/>
      <c r="AE227" s="64"/>
    </row>
    <row r="228" spans="1:31" s="22" customFormat="1" ht="30" hidden="1" customHeight="1" x14ac:dyDescent="0.25">
      <c r="A228" s="430"/>
      <c r="B228" s="430">
        <v>2490</v>
      </c>
      <c r="C228" s="570"/>
      <c r="D228" s="576"/>
      <c r="E228" s="570"/>
      <c r="F228" s="578"/>
      <c r="G228" s="570"/>
      <c r="H228" s="421"/>
      <c r="I228" s="158" t="s">
        <v>1073</v>
      </c>
      <c r="J228" s="428"/>
      <c r="K228" s="428"/>
      <c r="L228" s="428">
        <v>300</v>
      </c>
      <c r="M228" s="428"/>
      <c r="N228" s="68"/>
      <c r="O228" s="68"/>
      <c r="P228" s="247">
        <v>15</v>
      </c>
      <c r="Q228" s="68"/>
      <c r="R228" s="67"/>
      <c r="S228" s="67"/>
      <c r="T228" s="67">
        <v>331.03699999999998</v>
      </c>
      <c r="U228" s="67"/>
      <c r="V228" s="99"/>
      <c r="W228" s="187"/>
      <c r="X228" s="187"/>
      <c r="Y228" s="187"/>
      <c r="Z228" s="187"/>
      <c r="AA228" s="99"/>
      <c r="AB228" s="187"/>
      <c r="AC228" s="350"/>
      <c r="AD228" s="187"/>
      <c r="AE228" s="64"/>
    </row>
    <row r="229" spans="1:31" s="22" customFormat="1" ht="45" hidden="1" customHeight="1" x14ac:dyDescent="0.25">
      <c r="A229" s="430"/>
      <c r="B229" s="430">
        <v>2717</v>
      </c>
      <c r="C229" s="570"/>
      <c r="D229" s="576"/>
      <c r="E229" s="570"/>
      <c r="F229" s="578"/>
      <c r="G229" s="570"/>
      <c r="H229" s="421"/>
      <c r="I229" s="158" t="s">
        <v>1074</v>
      </c>
      <c r="J229" s="428"/>
      <c r="K229" s="428"/>
      <c r="L229" s="428">
        <v>20</v>
      </c>
      <c r="M229" s="428"/>
      <c r="N229" s="68"/>
      <c r="O229" s="68"/>
      <c r="P229" s="247">
        <v>35</v>
      </c>
      <c r="Q229" s="68"/>
      <c r="R229" s="67"/>
      <c r="S229" s="67"/>
      <c r="T229" s="67">
        <v>50.408000000000001</v>
      </c>
      <c r="U229" s="67"/>
      <c r="V229" s="99"/>
      <c r="W229" s="187"/>
      <c r="X229" s="187"/>
      <c r="Y229" s="187"/>
      <c r="Z229" s="187"/>
      <c r="AA229" s="99"/>
      <c r="AB229" s="187"/>
      <c r="AC229" s="350"/>
      <c r="AD229" s="187"/>
      <c r="AE229" s="64"/>
    </row>
    <row r="230" spans="1:31" s="22" customFormat="1" ht="45" hidden="1" customHeight="1" x14ac:dyDescent="0.25">
      <c r="A230" s="430"/>
      <c r="B230" s="66" t="s">
        <v>1669</v>
      </c>
      <c r="C230" s="570"/>
      <c r="D230" s="576"/>
      <c r="E230" s="570"/>
      <c r="F230" s="578"/>
      <c r="G230" s="570"/>
      <c r="H230" s="421"/>
      <c r="I230" s="158" t="s">
        <v>1169</v>
      </c>
      <c r="J230" s="428"/>
      <c r="K230" s="428"/>
      <c r="L230" s="428">
        <v>223</v>
      </c>
      <c r="M230" s="428"/>
      <c r="N230" s="68"/>
      <c r="O230" s="68"/>
      <c r="P230" s="247">
        <v>5</v>
      </c>
      <c r="Q230" s="68"/>
      <c r="R230" s="67"/>
      <c r="S230" s="67"/>
      <c r="T230" s="67">
        <v>257.49299999999999</v>
      </c>
      <c r="U230" s="67"/>
      <c r="V230" s="99"/>
      <c r="W230" s="100"/>
      <c r="X230" s="100"/>
      <c r="Y230" s="187"/>
      <c r="Z230" s="187"/>
      <c r="AA230" s="99"/>
      <c r="AB230" s="187"/>
      <c r="AC230" s="350"/>
      <c r="AD230" s="187"/>
      <c r="AE230" s="64"/>
    </row>
    <row r="231" spans="1:31" s="22" customFormat="1" hidden="1" x14ac:dyDescent="0.25">
      <c r="A231" s="430"/>
      <c r="B231" s="430"/>
      <c r="C231" s="570"/>
      <c r="D231" s="576"/>
      <c r="E231" s="570"/>
      <c r="F231" s="578"/>
      <c r="G231" s="723" t="s">
        <v>1445</v>
      </c>
      <c r="H231" s="426"/>
      <c r="I231" s="250"/>
      <c r="J231" s="246">
        <f>J232</f>
        <v>0</v>
      </c>
      <c r="K231" s="246">
        <f t="shared" ref="K231:U231" si="5">K232</f>
        <v>123</v>
      </c>
      <c r="L231" s="246">
        <f t="shared" si="5"/>
        <v>0</v>
      </c>
      <c r="M231" s="246">
        <f t="shared" si="5"/>
        <v>0</v>
      </c>
      <c r="N231" s="246">
        <f t="shared" si="5"/>
        <v>0</v>
      </c>
      <c r="O231" s="246">
        <f t="shared" si="5"/>
        <v>5</v>
      </c>
      <c r="P231" s="246">
        <f t="shared" si="5"/>
        <v>0</v>
      </c>
      <c r="Q231" s="246">
        <f t="shared" si="5"/>
        <v>0</v>
      </c>
      <c r="R231" s="273">
        <f t="shared" si="5"/>
        <v>0</v>
      </c>
      <c r="S231" s="273">
        <f t="shared" si="5"/>
        <v>66.539000000000001</v>
      </c>
      <c r="T231" s="273">
        <f t="shared" si="5"/>
        <v>0</v>
      </c>
      <c r="U231" s="273">
        <f t="shared" si="5"/>
        <v>0</v>
      </c>
      <c r="V231" s="301">
        <f>((S231*$X$13/100)/(K231/1000))/1*$Y$13/100*$Z$13/100</f>
        <v>629.9630645699458</v>
      </c>
      <c r="W231" s="430"/>
      <c r="X231" s="430"/>
      <c r="Y231" s="430"/>
      <c r="Z231" s="430"/>
      <c r="AA231" s="118">
        <f>AA13</f>
        <v>1128.57476</v>
      </c>
      <c r="AB231" s="111">
        <f t="shared" si="4"/>
        <v>1181.1413073763911</v>
      </c>
      <c r="AC231" s="352">
        <f t="shared" si="1"/>
        <v>0.5333511415067268</v>
      </c>
      <c r="AD231" s="187"/>
      <c r="AE231" s="64"/>
    </row>
    <row r="232" spans="1:31" s="22" customFormat="1" ht="60" hidden="1" customHeight="1" x14ac:dyDescent="0.25">
      <c r="A232" s="430">
        <v>131</v>
      </c>
      <c r="B232" s="430"/>
      <c r="C232" s="570"/>
      <c r="D232" s="576"/>
      <c r="E232" s="570"/>
      <c r="F232" s="578"/>
      <c r="G232" s="570"/>
      <c r="H232" s="421"/>
      <c r="I232" s="158" t="s">
        <v>293</v>
      </c>
      <c r="J232" s="428"/>
      <c r="K232" s="428">
        <v>123</v>
      </c>
      <c r="L232" s="428"/>
      <c r="M232" s="428"/>
      <c r="N232" s="68"/>
      <c r="O232" s="68">
        <v>5</v>
      </c>
      <c r="P232" s="68"/>
      <c r="Q232" s="68"/>
      <c r="R232" s="67"/>
      <c r="S232" s="67">
        <v>66.539000000000001</v>
      </c>
      <c r="T232" s="67"/>
      <c r="U232" s="67"/>
      <c r="V232" s="99"/>
      <c r="W232" s="100"/>
      <c r="X232" s="100"/>
      <c r="Y232" s="100"/>
      <c r="Z232" s="100"/>
      <c r="AA232" s="187"/>
      <c r="AB232" s="187"/>
      <c r="AC232" s="187"/>
      <c r="AD232" s="187"/>
      <c r="AE232" s="64"/>
    </row>
    <row r="233" spans="1:31" s="22" customFormat="1" ht="15" hidden="1" customHeight="1" x14ac:dyDescent="0.25">
      <c r="A233" s="4"/>
      <c r="B233" s="4"/>
      <c r="C233" s="570"/>
      <c r="D233" s="576"/>
      <c r="E233" s="570"/>
      <c r="F233" s="578" t="s">
        <v>65</v>
      </c>
      <c r="G233" s="421" t="s">
        <v>59</v>
      </c>
      <c r="H233" s="421"/>
      <c r="I233" s="140"/>
      <c r="J233" s="428"/>
      <c r="K233" s="428"/>
      <c r="L233" s="428"/>
      <c r="M233" s="428"/>
      <c r="N233" s="428"/>
      <c r="O233" s="428"/>
      <c r="P233" s="428"/>
      <c r="Q233" s="428"/>
      <c r="R233" s="184"/>
      <c r="S233" s="184"/>
      <c r="T233" s="184"/>
      <c r="U233" s="184"/>
      <c r="V233" s="320"/>
      <c r="W233" s="4"/>
      <c r="X233" s="4"/>
      <c r="Y233" s="4"/>
      <c r="Z233" s="4"/>
      <c r="AA233" s="4"/>
      <c r="AB233" s="442">
        <f t="shared" si="4"/>
        <v>0</v>
      </c>
      <c r="AC233" s="442"/>
      <c r="AD233" s="5"/>
    </row>
    <row r="234" spans="1:31" s="22" customFormat="1" ht="15" hidden="1" customHeight="1" x14ac:dyDescent="0.25">
      <c r="A234" s="4"/>
      <c r="B234" s="4"/>
      <c r="C234" s="570"/>
      <c r="D234" s="576"/>
      <c r="E234" s="570"/>
      <c r="F234" s="578"/>
      <c r="G234" s="421" t="s">
        <v>60</v>
      </c>
      <c r="H234" s="421"/>
      <c r="I234" s="140"/>
      <c r="J234" s="428"/>
      <c r="K234" s="428"/>
      <c r="L234" s="428"/>
      <c r="M234" s="428"/>
      <c r="N234" s="428"/>
      <c r="O234" s="428"/>
      <c r="P234" s="428"/>
      <c r="Q234" s="428"/>
      <c r="R234" s="184"/>
      <c r="S234" s="184"/>
      <c r="T234" s="184"/>
      <c r="U234" s="184"/>
      <c r="V234" s="320"/>
      <c r="W234" s="4"/>
      <c r="X234" s="4"/>
      <c r="Y234" s="4"/>
      <c r="Z234" s="4"/>
      <c r="AA234" s="4"/>
      <c r="AB234" s="442">
        <f t="shared" si="4"/>
        <v>0</v>
      </c>
      <c r="AC234" s="442"/>
      <c r="AD234" s="5"/>
    </row>
    <row r="235" spans="1:31" s="22" customFormat="1" ht="15" hidden="1" customHeight="1" x14ac:dyDescent="0.25">
      <c r="A235" s="4"/>
      <c r="B235" s="4"/>
      <c r="C235" s="570"/>
      <c r="D235" s="576"/>
      <c r="E235" s="570"/>
      <c r="F235" s="578"/>
      <c r="G235" s="421" t="s">
        <v>61</v>
      </c>
      <c r="H235" s="421"/>
      <c r="I235" s="140"/>
      <c r="J235" s="428"/>
      <c r="K235" s="428"/>
      <c r="L235" s="428"/>
      <c r="M235" s="428"/>
      <c r="N235" s="428"/>
      <c r="O235" s="428"/>
      <c r="P235" s="428"/>
      <c r="Q235" s="428"/>
      <c r="R235" s="184"/>
      <c r="S235" s="184"/>
      <c r="T235" s="184"/>
      <c r="U235" s="184"/>
      <c r="V235" s="320"/>
      <c r="W235" s="4"/>
      <c r="X235" s="4"/>
      <c r="Y235" s="4"/>
      <c r="Z235" s="4"/>
      <c r="AA235" s="4"/>
      <c r="AB235" s="442">
        <f t="shared" si="4"/>
        <v>0</v>
      </c>
      <c r="AC235" s="442"/>
      <c r="AD235" s="5"/>
    </row>
    <row r="236" spans="1:31" s="22" customFormat="1" ht="15.75" hidden="1" customHeight="1" x14ac:dyDescent="0.25">
      <c r="A236" s="4"/>
      <c r="B236" s="4"/>
      <c r="C236" s="570"/>
      <c r="D236" s="576"/>
      <c r="E236" s="570"/>
      <c r="F236" s="578"/>
      <c r="G236" s="421" t="s">
        <v>62</v>
      </c>
      <c r="H236" s="421"/>
      <c r="I236" s="140"/>
      <c r="J236" s="145"/>
      <c r="K236" s="145"/>
      <c r="L236" s="145"/>
      <c r="M236" s="145"/>
      <c r="N236" s="145"/>
      <c r="O236" s="145"/>
      <c r="P236" s="442"/>
      <c r="Q236" s="442"/>
      <c r="R236" s="184"/>
      <c r="S236" s="184"/>
      <c r="T236" s="184"/>
      <c r="U236" s="184"/>
      <c r="V236" s="320"/>
      <c r="W236" s="4"/>
      <c r="X236" s="4"/>
      <c r="Y236" s="4"/>
      <c r="Z236" s="4"/>
      <c r="AA236" s="4"/>
      <c r="AB236" s="442">
        <f t="shared" si="4"/>
        <v>0</v>
      </c>
      <c r="AC236" s="442"/>
      <c r="AD236" s="5"/>
    </row>
    <row r="237" spans="1:31" s="22" customFormat="1" ht="15" hidden="1" customHeight="1" x14ac:dyDescent="0.25">
      <c r="A237" s="4"/>
      <c r="B237" s="4"/>
      <c r="C237" s="570"/>
      <c r="D237" s="576"/>
      <c r="E237" s="570"/>
      <c r="F237" s="578"/>
      <c r="G237" s="428" t="s">
        <v>63</v>
      </c>
      <c r="H237" s="428"/>
      <c r="I237" s="434"/>
      <c r="J237" s="145"/>
      <c r="K237" s="145"/>
      <c r="L237" s="145"/>
      <c r="M237" s="145"/>
      <c r="N237" s="145"/>
      <c r="O237" s="145"/>
      <c r="P237" s="442"/>
      <c r="Q237" s="442"/>
      <c r="R237" s="184"/>
      <c r="S237" s="184"/>
      <c r="T237" s="184"/>
      <c r="U237" s="184"/>
      <c r="V237" s="320"/>
      <c r="W237" s="4"/>
      <c r="X237" s="4"/>
      <c r="Y237" s="4"/>
      <c r="Z237" s="4"/>
      <c r="AA237" s="4"/>
      <c r="AB237" s="442">
        <f t="shared" si="4"/>
        <v>0</v>
      </c>
      <c r="AC237" s="442"/>
      <c r="AD237" s="5"/>
    </row>
    <row r="238" spans="1:31" s="22" customFormat="1" ht="15" hidden="1" customHeight="1" x14ac:dyDescent="0.25">
      <c r="A238" s="4"/>
      <c r="B238" s="4"/>
      <c r="C238" s="570"/>
      <c r="D238" s="576"/>
      <c r="E238" s="570"/>
      <c r="F238" s="578"/>
      <c r="G238" s="428" t="s">
        <v>68</v>
      </c>
      <c r="H238" s="428"/>
      <c r="I238" s="434"/>
      <c r="J238" s="145"/>
      <c r="K238" s="145"/>
      <c r="L238" s="145"/>
      <c r="M238" s="145"/>
      <c r="N238" s="145"/>
      <c r="O238" s="145"/>
      <c r="P238" s="442"/>
      <c r="Q238" s="442"/>
      <c r="R238" s="184"/>
      <c r="S238" s="184"/>
      <c r="T238" s="184"/>
      <c r="U238" s="184"/>
      <c r="V238" s="320"/>
      <c r="W238" s="4"/>
      <c r="X238" s="4"/>
      <c r="Y238" s="4"/>
      <c r="Z238" s="4"/>
      <c r="AA238" s="4"/>
      <c r="AB238" s="442">
        <f t="shared" si="4"/>
        <v>0</v>
      </c>
      <c r="AC238" s="442"/>
      <c r="AD238" s="5"/>
    </row>
    <row r="239" spans="1:31" s="120" customFormat="1" ht="15" hidden="1" customHeight="1" x14ac:dyDescent="0.2">
      <c r="A239" s="128"/>
      <c r="B239" s="128"/>
      <c r="C239" s="570"/>
      <c r="D239" s="576"/>
      <c r="E239" s="570" t="s">
        <v>67</v>
      </c>
      <c r="F239" s="578" t="s">
        <v>64</v>
      </c>
      <c r="G239" s="421" t="s">
        <v>59</v>
      </c>
      <c r="H239" s="329"/>
      <c r="I239" s="317"/>
      <c r="J239" s="340"/>
      <c r="K239" s="340"/>
      <c r="L239" s="340"/>
      <c r="M239" s="340"/>
      <c r="N239" s="340"/>
      <c r="O239" s="340"/>
      <c r="P239" s="340"/>
      <c r="Q239" s="340"/>
      <c r="R239" s="340"/>
      <c r="S239" s="340"/>
      <c r="T239" s="340"/>
      <c r="U239" s="340"/>
      <c r="V239" s="301"/>
      <c r="W239" s="128"/>
      <c r="X239" s="128"/>
      <c r="Y239" s="128"/>
      <c r="Z239" s="128"/>
      <c r="AA239" s="118"/>
      <c r="AB239" s="122"/>
      <c r="AC239" s="122"/>
      <c r="AD239" s="124"/>
    </row>
    <row r="240" spans="1:31" s="22" customFormat="1" ht="15" hidden="1" customHeight="1" x14ac:dyDescent="0.25">
      <c r="A240" s="4"/>
      <c r="B240" s="4"/>
      <c r="C240" s="570"/>
      <c r="D240" s="576"/>
      <c r="E240" s="570"/>
      <c r="F240" s="578"/>
      <c r="G240" s="421" t="s">
        <v>60</v>
      </c>
      <c r="H240" s="421"/>
      <c r="I240" s="140"/>
      <c r="J240" s="145"/>
      <c r="K240" s="145"/>
      <c r="L240" s="145"/>
      <c r="M240" s="145"/>
      <c r="N240" s="145"/>
      <c r="O240" s="145"/>
      <c r="P240" s="442"/>
      <c r="Q240" s="442"/>
      <c r="R240" s="184"/>
      <c r="S240" s="184"/>
      <c r="T240" s="184"/>
      <c r="U240" s="184"/>
      <c r="V240" s="320"/>
      <c r="W240" s="4"/>
      <c r="X240" s="4"/>
      <c r="Y240" s="4"/>
      <c r="Z240" s="4"/>
      <c r="AA240" s="4"/>
      <c r="AB240" s="442">
        <f t="shared" si="4"/>
        <v>0</v>
      </c>
      <c r="AC240" s="442" t="e">
        <f t="shared" si="1"/>
        <v>#DIV/0!</v>
      </c>
      <c r="AD240" s="5"/>
    </row>
    <row r="241" spans="1:31" s="22" customFormat="1" ht="15" hidden="1" customHeight="1" x14ac:dyDescent="0.25">
      <c r="A241" s="4"/>
      <c r="B241" s="4"/>
      <c r="C241" s="570"/>
      <c r="D241" s="576"/>
      <c r="E241" s="570"/>
      <c r="F241" s="578"/>
      <c r="G241" s="421" t="s">
        <v>61</v>
      </c>
      <c r="H241" s="421"/>
      <c r="I241" s="140"/>
      <c r="J241" s="145"/>
      <c r="K241" s="145"/>
      <c r="L241" s="145"/>
      <c r="M241" s="145"/>
      <c r="N241" s="145"/>
      <c r="O241" s="145"/>
      <c r="P241" s="442"/>
      <c r="Q241" s="442"/>
      <c r="R241" s="184"/>
      <c r="S241" s="184"/>
      <c r="T241" s="184"/>
      <c r="U241" s="184"/>
      <c r="V241" s="320"/>
      <c r="W241" s="4"/>
      <c r="X241" s="4"/>
      <c r="Y241" s="4"/>
      <c r="Z241" s="4"/>
      <c r="AA241" s="4"/>
      <c r="AB241" s="442">
        <f t="shared" si="4"/>
        <v>0</v>
      </c>
      <c r="AC241" s="442" t="e">
        <f t="shared" si="1"/>
        <v>#DIV/0!</v>
      </c>
      <c r="AD241" s="5"/>
    </row>
    <row r="242" spans="1:31" s="22" customFormat="1" ht="15" hidden="1" customHeight="1" x14ac:dyDescent="0.25">
      <c r="A242" s="4"/>
      <c r="B242" s="4"/>
      <c r="C242" s="570"/>
      <c r="D242" s="576"/>
      <c r="E242" s="570"/>
      <c r="F242" s="578"/>
      <c r="G242" s="421" t="s">
        <v>62</v>
      </c>
      <c r="H242" s="421"/>
      <c r="I242" s="140"/>
      <c r="J242" s="145"/>
      <c r="K242" s="145"/>
      <c r="L242" s="145"/>
      <c r="M242" s="145"/>
      <c r="N242" s="145"/>
      <c r="O242" s="145"/>
      <c r="P242" s="442"/>
      <c r="Q242" s="442"/>
      <c r="R242" s="184"/>
      <c r="S242" s="184"/>
      <c r="T242" s="184"/>
      <c r="U242" s="184"/>
      <c r="V242" s="320"/>
      <c r="W242" s="4"/>
      <c r="X242" s="4"/>
      <c r="Y242" s="4"/>
      <c r="Z242" s="4"/>
      <c r="AA242" s="4"/>
      <c r="AB242" s="442">
        <f t="shared" si="4"/>
        <v>0</v>
      </c>
      <c r="AC242" s="442" t="e">
        <f t="shared" si="1"/>
        <v>#DIV/0!</v>
      </c>
      <c r="AD242" s="5"/>
    </row>
    <row r="243" spans="1:31" s="22" customFormat="1" ht="15" hidden="1" customHeight="1" x14ac:dyDescent="0.25">
      <c r="A243" s="4"/>
      <c r="B243" s="4"/>
      <c r="C243" s="570"/>
      <c r="D243" s="576"/>
      <c r="E243" s="570"/>
      <c r="F243" s="578"/>
      <c r="G243" s="428" t="s">
        <v>63</v>
      </c>
      <c r="H243" s="428"/>
      <c r="I243" s="434"/>
      <c r="J243" s="146"/>
      <c r="K243" s="146"/>
      <c r="L243" s="146"/>
      <c r="M243" s="146"/>
      <c r="N243" s="146"/>
      <c r="O243" s="146"/>
      <c r="P243" s="442"/>
      <c r="Q243" s="442"/>
      <c r="R243" s="184"/>
      <c r="S243" s="184"/>
      <c r="T243" s="184"/>
      <c r="U243" s="184"/>
      <c r="V243" s="320"/>
      <c r="W243" s="4"/>
      <c r="X243" s="4"/>
      <c r="Y243" s="4"/>
      <c r="Z243" s="4"/>
      <c r="AA243" s="4"/>
      <c r="AB243" s="442">
        <f t="shared" si="4"/>
        <v>0</v>
      </c>
      <c r="AC243" s="442" t="e">
        <f t="shared" si="1"/>
        <v>#DIV/0!</v>
      </c>
      <c r="AD243" s="5"/>
    </row>
    <row r="244" spans="1:31" s="22" customFormat="1" ht="15.75" hidden="1" customHeight="1" x14ac:dyDescent="0.25">
      <c r="A244" s="4"/>
      <c r="B244" s="4"/>
      <c r="C244" s="570"/>
      <c r="D244" s="576"/>
      <c r="E244" s="570"/>
      <c r="F244" s="578"/>
      <c r="G244" s="428" t="s">
        <v>68</v>
      </c>
      <c r="H244" s="428"/>
      <c r="I244" s="434"/>
      <c r="J244" s="442"/>
      <c r="K244" s="442"/>
      <c r="L244" s="442"/>
      <c r="M244" s="442"/>
      <c r="N244" s="442"/>
      <c r="O244" s="442"/>
      <c r="P244" s="442"/>
      <c r="Q244" s="442"/>
      <c r="R244" s="184"/>
      <c r="S244" s="184"/>
      <c r="T244" s="184"/>
      <c r="U244" s="184"/>
      <c r="V244" s="320"/>
      <c r="W244" s="4"/>
      <c r="X244" s="4"/>
      <c r="Y244" s="4"/>
      <c r="Z244" s="4"/>
      <c r="AA244" s="4"/>
      <c r="AB244" s="442">
        <f t="shared" si="4"/>
        <v>0</v>
      </c>
      <c r="AC244" s="442" t="e">
        <f t="shared" si="1"/>
        <v>#DIV/0!</v>
      </c>
      <c r="AD244" s="5"/>
    </row>
    <row r="245" spans="1:31" s="22" customFormat="1" ht="15" hidden="1" customHeight="1" x14ac:dyDescent="0.25">
      <c r="A245" s="4"/>
      <c r="B245" s="4"/>
      <c r="C245" s="570"/>
      <c r="D245" s="576"/>
      <c r="E245" s="570"/>
      <c r="F245" s="578" t="s">
        <v>65</v>
      </c>
      <c r="G245" s="421" t="s">
        <v>59</v>
      </c>
      <c r="H245" s="421"/>
      <c r="I245" s="140"/>
      <c r="J245" s="442"/>
      <c r="K245" s="442"/>
      <c r="L245" s="442"/>
      <c r="M245" s="442"/>
      <c r="N245" s="442"/>
      <c r="O245" s="442"/>
      <c r="P245" s="442"/>
      <c r="Q245" s="442"/>
      <c r="R245" s="184"/>
      <c r="S245" s="184"/>
      <c r="T245" s="184"/>
      <c r="U245" s="184"/>
      <c r="V245" s="320"/>
      <c r="W245" s="4"/>
      <c r="X245" s="4"/>
      <c r="Y245" s="4"/>
      <c r="Z245" s="4"/>
      <c r="AA245" s="4"/>
      <c r="AB245" s="442">
        <f t="shared" si="4"/>
        <v>0</v>
      </c>
      <c r="AC245" s="442" t="e">
        <f t="shared" si="1"/>
        <v>#DIV/0!</v>
      </c>
      <c r="AD245" s="5"/>
    </row>
    <row r="246" spans="1:31" s="22" customFormat="1" ht="15" hidden="1" customHeight="1" x14ac:dyDescent="0.25">
      <c r="A246" s="4"/>
      <c r="B246" s="4"/>
      <c r="C246" s="570"/>
      <c r="D246" s="576"/>
      <c r="E246" s="570"/>
      <c r="F246" s="578"/>
      <c r="G246" s="421" t="s">
        <v>60</v>
      </c>
      <c r="H246" s="421"/>
      <c r="I246" s="140"/>
      <c r="J246" s="442"/>
      <c r="K246" s="442"/>
      <c r="L246" s="442"/>
      <c r="M246" s="442"/>
      <c r="N246" s="442"/>
      <c r="O246" s="442"/>
      <c r="P246" s="442"/>
      <c r="Q246" s="442"/>
      <c r="R246" s="184"/>
      <c r="S246" s="184"/>
      <c r="T246" s="184"/>
      <c r="U246" s="184"/>
      <c r="V246" s="320"/>
      <c r="W246" s="4"/>
      <c r="X246" s="4"/>
      <c r="Y246" s="4"/>
      <c r="Z246" s="4"/>
      <c r="AA246" s="4"/>
      <c r="AB246" s="442">
        <f t="shared" si="4"/>
        <v>0</v>
      </c>
      <c r="AC246" s="442" t="e">
        <f t="shared" si="1"/>
        <v>#DIV/0!</v>
      </c>
      <c r="AD246" s="5"/>
    </row>
    <row r="247" spans="1:31" s="22" customFormat="1" ht="15" hidden="1" customHeight="1" x14ac:dyDescent="0.25">
      <c r="A247" s="4"/>
      <c r="B247" s="4"/>
      <c r="C247" s="570"/>
      <c r="D247" s="576"/>
      <c r="E247" s="570"/>
      <c r="F247" s="578"/>
      <c r="G247" s="421" t="s">
        <v>61</v>
      </c>
      <c r="H247" s="421"/>
      <c r="I247" s="140"/>
      <c r="J247" s="442"/>
      <c r="K247" s="442"/>
      <c r="L247" s="442"/>
      <c r="M247" s="442"/>
      <c r="N247" s="442"/>
      <c r="O247" s="442"/>
      <c r="P247" s="442"/>
      <c r="Q247" s="442"/>
      <c r="R247" s="184"/>
      <c r="S247" s="184"/>
      <c r="T247" s="184"/>
      <c r="U247" s="184"/>
      <c r="V247" s="320"/>
      <c r="W247" s="4"/>
      <c r="X247" s="4"/>
      <c r="Y247" s="4"/>
      <c r="Z247" s="4"/>
      <c r="AA247" s="4"/>
      <c r="AB247" s="442">
        <f t="shared" si="4"/>
        <v>0</v>
      </c>
      <c r="AC247" s="442" t="e">
        <f t="shared" si="1"/>
        <v>#DIV/0!</v>
      </c>
      <c r="AD247" s="5"/>
    </row>
    <row r="248" spans="1:31" s="22" customFormat="1" ht="15" hidden="1" customHeight="1" x14ac:dyDescent="0.25">
      <c r="A248" s="4"/>
      <c r="B248" s="4"/>
      <c r="C248" s="570"/>
      <c r="D248" s="576"/>
      <c r="E248" s="570"/>
      <c r="F248" s="578"/>
      <c r="G248" s="421" t="s">
        <v>62</v>
      </c>
      <c r="H248" s="421"/>
      <c r="I248" s="140"/>
      <c r="J248" s="442"/>
      <c r="K248" s="442"/>
      <c r="L248" s="442"/>
      <c r="M248" s="442"/>
      <c r="N248" s="442"/>
      <c r="O248" s="442"/>
      <c r="P248" s="442"/>
      <c r="Q248" s="442"/>
      <c r="R248" s="184"/>
      <c r="S248" s="184"/>
      <c r="T248" s="184"/>
      <c r="U248" s="184"/>
      <c r="V248" s="320"/>
      <c r="W248" s="4"/>
      <c r="X248" s="4"/>
      <c r="Y248" s="4"/>
      <c r="Z248" s="4"/>
      <c r="AA248" s="4"/>
      <c r="AB248" s="442">
        <f t="shared" si="4"/>
        <v>0</v>
      </c>
      <c r="AC248" s="442" t="e">
        <f t="shared" si="1"/>
        <v>#DIV/0!</v>
      </c>
      <c r="AD248" s="5"/>
    </row>
    <row r="249" spans="1:31" s="22" customFormat="1" ht="15" hidden="1" customHeight="1" x14ac:dyDescent="0.25">
      <c r="A249" s="4"/>
      <c r="B249" s="4"/>
      <c r="C249" s="570"/>
      <c r="D249" s="576"/>
      <c r="E249" s="570"/>
      <c r="F249" s="578"/>
      <c r="G249" s="428" t="s">
        <v>63</v>
      </c>
      <c r="H249" s="428"/>
      <c r="I249" s="434"/>
      <c r="J249" s="442"/>
      <c r="K249" s="442"/>
      <c r="L249" s="442"/>
      <c r="M249" s="442"/>
      <c r="N249" s="442"/>
      <c r="O249" s="442"/>
      <c r="P249" s="442"/>
      <c r="Q249" s="442"/>
      <c r="R249" s="184"/>
      <c r="S249" s="184"/>
      <c r="T249" s="184"/>
      <c r="U249" s="184"/>
      <c r="V249" s="320"/>
      <c r="W249" s="4"/>
      <c r="X249" s="4"/>
      <c r="Y249" s="4"/>
      <c r="Z249" s="4"/>
      <c r="AA249" s="4"/>
      <c r="AB249" s="442">
        <f t="shared" si="4"/>
        <v>0</v>
      </c>
      <c r="AC249" s="442" t="e">
        <f t="shared" si="1"/>
        <v>#DIV/0!</v>
      </c>
      <c r="AD249" s="5"/>
    </row>
    <row r="250" spans="1:31" s="22" customFormat="1" ht="15.75" hidden="1" customHeight="1" x14ac:dyDescent="0.25">
      <c r="A250" s="4"/>
      <c r="B250" s="4"/>
      <c r="C250" s="570"/>
      <c r="D250" s="576"/>
      <c r="E250" s="570"/>
      <c r="F250" s="578"/>
      <c r="G250" s="388" t="s">
        <v>68</v>
      </c>
      <c r="H250" s="428"/>
      <c r="I250" s="434"/>
      <c r="J250" s="442"/>
      <c r="K250" s="442"/>
      <c r="L250" s="442"/>
      <c r="M250" s="442"/>
      <c r="N250" s="442"/>
      <c r="O250" s="442"/>
      <c r="P250" s="442"/>
      <c r="Q250" s="442"/>
      <c r="R250" s="184"/>
      <c r="S250" s="184"/>
      <c r="T250" s="184"/>
      <c r="U250" s="184"/>
      <c r="V250" s="320"/>
      <c r="W250" s="4"/>
      <c r="X250" s="4"/>
      <c r="Y250" s="4"/>
      <c r="Z250" s="4"/>
      <c r="AA250" s="4"/>
      <c r="AB250" s="442">
        <f t="shared" si="4"/>
        <v>0</v>
      </c>
      <c r="AC250" s="442" t="e">
        <f t="shared" si="1"/>
        <v>#DIV/0!</v>
      </c>
      <c r="AD250" s="5"/>
    </row>
    <row r="251" spans="1:31" s="22" customFormat="1" hidden="1" x14ac:dyDescent="0.25">
      <c r="A251" s="4"/>
      <c r="B251" s="4"/>
      <c r="C251" s="570" t="s">
        <v>79</v>
      </c>
      <c r="D251" s="576" t="s">
        <v>81</v>
      </c>
      <c r="E251" s="570" t="s">
        <v>66</v>
      </c>
      <c r="F251" s="578" t="s">
        <v>64</v>
      </c>
      <c r="G251" s="570" t="s">
        <v>59</v>
      </c>
      <c r="H251" s="426"/>
      <c r="I251" s="250"/>
      <c r="J251" s="398">
        <f t="shared" ref="J251:U251" si="6">SUM(J252:J445)</f>
        <v>21134</v>
      </c>
      <c r="K251" s="398">
        <f t="shared" si="6"/>
        <v>2820</v>
      </c>
      <c r="L251" s="252">
        <f t="shared" si="6"/>
        <v>1186</v>
      </c>
      <c r="M251" s="252">
        <f t="shared" si="6"/>
        <v>0</v>
      </c>
      <c r="N251" s="252">
        <f t="shared" si="6"/>
        <v>1884.8999999999999</v>
      </c>
      <c r="O251" s="252">
        <f t="shared" si="6"/>
        <v>390</v>
      </c>
      <c r="P251" s="252">
        <f t="shared" si="6"/>
        <v>93.2</v>
      </c>
      <c r="Q251" s="252">
        <f t="shared" si="6"/>
        <v>0</v>
      </c>
      <c r="R251" s="299">
        <f t="shared" si="6"/>
        <v>18462.070890000003</v>
      </c>
      <c r="S251" s="299">
        <f t="shared" si="6"/>
        <v>2593.723</v>
      </c>
      <c r="T251" s="299">
        <f t="shared" si="6"/>
        <v>1114.76</v>
      </c>
      <c r="U251" s="299">
        <f t="shared" si="6"/>
        <v>0</v>
      </c>
      <c r="V251" s="272">
        <f t="shared" si="3"/>
        <v>1058.5826546188284</v>
      </c>
      <c r="W251" s="4"/>
      <c r="X251" s="4"/>
      <c r="Y251" s="4"/>
      <c r="Z251" s="4"/>
      <c r="AA251" s="118">
        <f>AA13</f>
        <v>1128.57476</v>
      </c>
      <c r="AB251" s="122">
        <f t="shared" si="4"/>
        <v>1181.1413073763911</v>
      </c>
      <c r="AC251" s="349">
        <f t="shared" si="1"/>
        <v>0.89623709543289454</v>
      </c>
      <c r="AD251" s="5"/>
    </row>
    <row r="252" spans="1:31" s="22" customFormat="1" ht="75" hidden="1" customHeight="1" x14ac:dyDescent="0.25">
      <c r="A252" s="448" t="s">
        <v>170</v>
      </c>
      <c r="B252" s="448"/>
      <c r="C252" s="720"/>
      <c r="D252" s="722"/>
      <c r="E252" s="720"/>
      <c r="F252" s="583"/>
      <c r="G252" s="720"/>
      <c r="H252" s="425"/>
      <c r="I252" s="326" t="s">
        <v>294</v>
      </c>
      <c r="J252" s="448">
        <v>40</v>
      </c>
      <c r="K252" s="448"/>
      <c r="L252" s="448"/>
      <c r="M252" s="448"/>
      <c r="N252" s="74">
        <v>8</v>
      </c>
      <c r="O252" s="74"/>
      <c r="P252" s="74"/>
      <c r="Q252" s="74"/>
      <c r="R252" s="74">
        <v>65</v>
      </c>
      <c r="S252" s="74"/>
      <c r="T252" s="74"/>
      <c r="U252" s="74"/>
      <c r="V252" s="99"/>
      <c r="W252" s="100"/>
      <c r="X252" s="100"/>
      <c r="Y252" s="100"/>
      <c r="Z252" s="100"/>
      <c r="AA252" s="118"/>
      <c r="AB252" s="187"/>
      <c r="AC252" s="350"/>
      <c r="AD252" s="187"/>
      <c r="AE252" s="64"/>
    </row>
    <row r="253" spans="1:31" s="22" customFormat="1" ht="60" hidden="1" customHeight="1" x14ac:dyDescent="0.25">
      <c r="A253" s="430" t="s">
        <v>170</v>
      </c>
      <c r="B253" s="430"/>
      <c r="C253" s="570"/>
      <c r="D253" s="576"/>
      <c r="E253" s="570"/>
      <c r="F253" s="578"/>
      <c r="G253" s="570"/>
      <c r="H253" s="421"/>
      <c r="I253" s="158" t="s">
        <v>295</v>
      </c>
      <c r="J253" s="430">
        <v>306</v>
      </c>
      <c r="K253" s="430"/>
      <c r="L253" s="430"/>
      <c r="M253" s="430"/>
      <c r="N253" s="67">
        <v>15</v>
      </c>
      <c r="O253" s="67"/>
      <c r="P253" s="67"/>
      <c r="Q253" s="67"/>
      <c r="R253" s="67">
        <v>180</v>
      </c>
      <c r="S253" s="67"/>
      <c r="T253" s="67"/>
      <c r="U253" s="67"/>
      <c r="V253" s="99"/>
      <c r="W253" s="100"/>
      <c r="X253" s="100"/>
      <c r="Y253" s="100"/>
      <c r="Z253" s="100"/>
      <c r="AA253" s="118"/>
      <c r="AB253" s="187"/>
      <c r="AC253" s="350"/>
      <c r="AD253" s="187"/>
      <c r="AE253" s="64"/>
    </row>
    <row r="254" spans="1:31" s="22" customFormat="1" ht="60" hidden="1" customHeight="1" x14ac:dyDescent="0.25">
      <c r="A254" s="430" t="s">
        <v>170</v>
      </c>
      <c r="B254" s="430"/>
      <c r="C254" s="570"/>
      <c r="D254" s="576"/>
      <c r="E254" s="570"/>
      <c r="F254" s="578"/>
      <c r="G254" s="570"/>
      <c r="H254" s="421"/>
      <c r="I254" s="158" t="s">
        <v>296</v>
      </c>
      <c r="J254" s="430">
        <v>58</v>
      </c>
      <c r="K254" s="430"/>
      <c r="L254" s="430"/>
      <c r="M254" s="430"/>
      <c r="N254" s="67">
        <v>5</v>
      </c>
      <c r="O254" s="67"/>
      <c r="P254" s="67"/>
      <c r="Q254" s="67"/>
      <c r="R254" s="67">
        <v>76</v>
      </c>
      <c r="S254" s="67"/>
      <c r="T254" s="67"/>
      <c r="U254" s="67"/>
      <c r="V254" s="99"/>
      <c r="W254" s="100"/>
      <c r="X254" s="100"/>
      <c r="Y254" s="100"/>
      <c r="Z254" s="100"/>
      <c r="AA254" s="118"/>
      <c r="AB254" s="187"/>
      <c r="AC254" s="350"/>
      <c r="AD254" s="187"/>
      <c r="AE254" s="64"/>
    </row>
    <row r="255" spans="1:31" s="22" customFormat="1" ht="60" hidden="1" customHeight="1" x14ac:dyDescent="0.25">
      <c r="A255" s="430" t="s">
        <v>170</v>
      </c>
      <c r="B255" s="430"/>
      <c r="C255" s="570"/>
      <c r="D255" s="576"/>
      <c r="E255" s="570"/>
      <c r="F255" s="578"/>
      <c r="G255" s="570"/>
      <c r="H255" s="421"/>
      <c r="I255" s="158" t="s">
        <v>297</v>
      </c>
      <c r="J255" s="430">
        <v>75</v>
      </c>
      <c r="K255" s="430"/>
      <c r="L255" s="430"/>
      <c r="M255" s="430"/>
      <c r="N255" s="67">
        <v>15</v>
      </c>
      <c r="O255" s="67"/>
      <c r="P255" s="67"/>
      <c r="Q255" s="67"/>
      <c r="R255" s="67">
        <v>100</v>
      </c>
      <c r="S255" s="67"/>
      <c r="T255" s="67"/>
      <c r="U255" s="67"/>
      <c r="V255" s="99"/>
      <c r="W255" s="100"/>
      <c r="X255" s="100"/>
      <c r="Y255" s="100"/>
      <c r="Z255" s="100"/>
      <c r="AA255" s="118"/>
      <c r="AB255" s="187"/>
      <c r="AC255" s="350"/>
      <c r="AD255" s="187"/>
      <c r="AE255" s="64"/>
    </row>
    <row r="256" spans="1:31" s="22" customFormat="1" ht="75" hidden="1" customHeight="1" x14ac:dyDescent="0.25">
      <c r="A256" s="430" t="s">
        <v>170</v>
      </c>
      <c r="B256" s="430"/>
      <c r="C256" s="570"/>
      <c r="D256" s="576"/>
      <c r="E256" s="570"/>
      <c r="F256" s="578"/>
      <c r="G256" s="570"/>
      <c r="H256" s="421"/>
      <c r="I256" s="158" t="s">
        <v>298</v>
      </c>
      <c r="J256" s="430">
        <v>88</v>
      </c>
      <c r="K256" s="430"/>
      <c r="L256" s="430"/>
      <c r="M256" s="430"/>
      <c r="N256" s="67">
        <v>15</v>
      </c>
      <c r="O256" s="67"/>
      <c r="P256" s="67"/>
      <c r="Q256" s="67"/>
      <c r="R256" s="67">
        <v>157</v>
      </c>
      <c r="S256" s="67"/>
      <c r="T256" s="67"/>
      <c r="U256" s="67"/>
      <c r="V256" s="99"/>
      <c r="W256" s="100"/>
      <c r="X256" s="100"/>
      <c r="Y256" s="100"/>
      <c r="Z256" s="100"/>
      <c r="AA256" s="118"/>
      <c r="AB256" s="187"/>
      <c r="AC256" s="350"/>
      <c r="AD256" s="187"/>
      <c r="AE256" s="64"/>
    </row>
    <row r="257" spans="1:31" s="22" customFormat="1" ht="45" hidden="1" customHeight="1" x14ac:dyDescent="0.25">
      <c r="A257" s="430" t="s">
        <v>170</v>
      </c>
      <c r="B257" s="430"/>
      <c r="C257" s="570"/>
      <c r="D257" s="576"/>
      <c r="E257" s="570"/>
      <c r="F257" s="578"/>
      <c r="G257" s="570"/>
      <c r="H257" s="421"/>
      <c r="I257" s="158" t="s">
        <v>299</v>
      </c>
      <c r="J257" s="430">
        <v>79</v>
      </c>
      <c r="K257" s="430"/>
      <c r="L257" s="430"/>
      <c r="M257" s="430"/>
      <c r="N257" s="67">
        <v>1.5</v>
      </c>
      <c r="O257" s="67"/>
      <c r="P257" s="67"/>
      <c r="Q257" s="67"/>
      <c r="R257" s="67">
        <v>80</v>
      </c>
      <c r="S257" s="67"/>
      <c r="T257" s="67"/>
      <c r="U257" s="67"/>
      <c r="V257" s="99"/>
      <c r="W257" s="100"/>
      <c r="X257" s="100"/>
      <c r="Y257" s="100"/>
      <c r="Z257" s="100"/>
      <c r="AA257" s="118"/>
      <c r="AB257" s="187"/>
      <c r="AC257" s="350"/>
      <c r="AD257" s="187"/>
      <c r="AE257" s="64"/>
    </row>
    <row r="258" spans="1:31" s="22" customFormat="1" ht="63" hidden="1" customHeight="1" x14ac:dyDescent="0.25">
      <c r="A258" s="430" t="s">
        <v>170</v>
      </c>
      <c r="B258" s="430"/>
      <c r="C258" s="570"/>
      <c r="D258" s="576"/>
      <c r="E258" s="570"/>
      <c r="F258" s="578"/>
      <c r="G258" s="570"/>
      <c r="H258" s="421"/>
      <c r="I258" s="158" t="s">
        <v>300</v>
      </c>
      <c r="J258" s="430">
        <v>409</v>
      </c>
      <c r="K258" s="430"/>
      <c r="L258" s="430"/>
      <c r="M258" s="430"/>
      <c r="N258" s="67">
        <v>13.7</v>
      </c>
      <c r="O258" s="67"/>
      <c r="P258" s="67"/>
      <c r="Q258" s="67"/>
      <c r="R258" s="67">
        <v>269</v>
      </c>
      <c r="S258" s="67"/>
      <c r="T258" s="67"/>
      <c r="U258" s="67"/>
      <c r="V258" s="99"/>
      <c r="W258" s="100"/>
      <c r="X258" s="100"/>
      <c r="Y258" s="100"/>
      <c r="Z258" s="100"/>
      <c r="AA258" s="118"/>
      <c r="AB258" s="187"/>
      <c r="AC258" s="350"/>
      <c r="AD258" s="187"/>
      <c r="AE258" s="64"/>
    </row>
    <row r="259" spans="1:31" s="22" customFormat="1" ht="45" hidden="1" customHeight="1" x14ac:dyDescent="0.25">
      <c r="A259" s="430" t="s">
        <v>170</v>
      </c>
      <c r="B259" s="430"/>
      <c r="C259" s="570"/>
      <c r="D259" s="576"/>
      <c r="E259" s="570"/>
      <c r="F259" s="578"/>
      <c r="G259" s="570"/>
      <c r="H259" s="421"/>
      <c r="I259" s="158" t="s">
        <v>301</v>
      </c>
      <c r="J259" s="430">
        <v>213</v>
      </c>
      <c r="K259" s="430"/>
      <c r="L259" s="430"/>
      <c r="M259" s="430"/>
      <c r="N259" s="67">
        <v>15</v>
      </c>
      <c r="O259" s="67"/>
      <c r="P259" s="67"/>
      <c r="Q259" s="67"/>
      <c r="R259" s="67">
        <v>92</v>
      </c>
      <c r="S259" s="67"/>
      <c r="T259" s="67"/>
      <c r="U259" s="67"/>
      <c r="V259" s="99"/>
      <c r="W259" s="100"/>
      <c r="X259" s="100"/>
      <c r="Y259" s="100"/>
      <c r="Z259" s="100"/>
      <c r="AA259" s="118"/>
      <c r="AB259" s="187"/>
      <c r="AC259" s="350"/>
      <c r="AD259" s="187"/>
      <c r="AE259" s="64"/>
    </row>
    <row r="260" spans="1:31" s="22" customFormat="1" ht="45" hidden="1" customHeight="1" x14ac:dyDescent="0.25">
      <c r="A260" s="430" t="s">
        <v>170</v>
      </c>
      <c r="B260" s="430"/>
      <c r="C260" s="570"/>
      <c r="D260" s="576"/>
      <c r="E260" s="570"/>
      <c r="F260" s="578"/>
      <c r="G260" s="570"/>
      <c r="H260" s="421"/>
      <c r="I260" s="158" t="s">
        <v>302</v>
      </c>
      <c r="J260" s="430">
        <v>270</v>
      </c>
      <c r="K260" s="430"/>
      <c r="L260" s="430"/>
      <c r="M260" s="430"/>
      <c r="N260" s="67">
        <v>15</v>
      </c>
      <c r="O260" s="67"/>
      <c r="P260" s="67"/>
      <c r="Q260" s="67"/>
      <c r="R260" s="67">
        <v>42</v>
      </c>
      <c r="S260" s="67"/>
      <c r="T260" s="67"/>
      <c r="U260" s="67"/>
      <c r="V260" s="99"/>
      <c r="W260" s="100"/>
      <c r="X260" s="100"/>
      <c r="Y260" s="100"/>
      <c r="Z260" s="100"/>
      <c r="AA260" s="118"/>
      <c r="AB260" s="187"/>
      <c r="AC260" s="350"/>
      <c r="AD260" s="187"/>
      <c r="AE260" s="64"/>
    </row>
    <row r="261" spans="1:31" s="22" customFormat="1" ht="45" hidden="1" customHeight="1" x14ac:dyDescent="0.25">
      <c r="A261" s="430" t="s">
        <v>170</v>
      </c>
      <c r="B261" s="430"/>
      <c r="C261" s="570"/>
      <c r="D261" s="576"/>
      <c r="E261" s="570"/>
      <c r="F261" s="578"/>
      <c r="G261" s="570"/>
      <c r="H261" s="421"/>
      <c r="I261" s="158" t="s">
        <v>303</v>
      </c>
      <c r="J261" s="430">
        <v>22</v>
      </c>
      <c r="K261" s="430"/>
      <c r="L261" s="430"/>
      <c r="M261" s="430"/>
      <c r="N261" s="67">
        <v>15</v>
      </c>
      <c r="O261" s="67"/>
      <c r="P261" s="67"/>
      <c r="Q261" s="67"/>
      <c r="R261" s="67">
        <v>27</v>
      </c>
      <c r="S261" s="67"/>
      <c r="T261" s="67"/>
      <c r="U261" s="67"/>
      <c r="V261" s="99"/>
      <c r="W261" s="100"/>
      <c r="X261" s="100"/>
      <c r="Y261" s="100"/>
      <c r="Z261" s="100"/>
      <c r="AA261" s="118"/>
      <c r="AB261" s="187"/>
      <c r="AC261" s="350"/>
      <c r="AD261" s="187"/>
      <c r="AE261" s="64"/>
    </row>
    <row r="262" spans="1:31" s="22" customFormat="1" ht="45" hidden="1" customHeight="1" x14ac:dyDescent="0.25">
      <c r="A262" s="430" t="s">
        <v>170</v>
      </c>
      <c r="B262" s="430"/>
      <c r="C262" s="570"/>
      <c r="D262" s="576"/>
      <c r="E262" s="570"/>
      <c r="F262" s="578"/>
      <c r="G262" s="570"/>
      <c r="H262" s="421"/>
      <c r="I262" s="158" t="s">
        <v>304</v>
      </c>
      <c r="J262" s="430">
        <v>130</v>
      </c>
      <c r="K262" s="430"/>
      <c r="L262" s="430"/>
      <c r="M262" s="430"/>
      <c r="N262" s="67">
        <v>15</v>
      </c>
      <c r="O262" s="67"/>
      <c r="P262" s="67"/>
      <c r="Q262" s="67"/>
      <c r="R262" s="67">
        <v>68</v>
      </c>
      <c r="S262" s="67"/>
      <c r="T262" s="67"/>
      <c r="U262" s="67"/>
      <c r="V262" s="99"/>
      <c r="W262" s="100"/>
      <c r="X262" s="100"/>
      <c r="Y262" s="100"/>
      <c r="Z262" s="100"/>
      <c r="AA262" s="118"/>
      <c r="AB262" s="187"/>
      <c r="AC262" s="350"/>
      <c r="AD262" s="187"/>
      <c r="AE262" s="64"/>
    </row>
    <row r="263" spans="1:31" s="22" customFormat="1" ht="44.25" hidden="1" customHeight="1" x14ac:dyDescent="0.25">
      <c r="A263" s="430" t="s">
        <v>170</v>
      </c>
      <c r="B263" s="430"/>
      <c r="C263" s="570"/>
      <c r="D263" s="576"/>
      <c r="E263" s="570"/>
      <c r="F263" s="578"/>
      <c r="G263" s="570"/>
      <c r="H263" s="421"/>
      <c r="I263" s="158" t="s">
        <v>1765</v>
      </c>
      <c r="J263" s="430">
        <v>17</v>
      </c>
      <c r="K263" s="430"/>
      <c r="L263" s="430"/>
      <c r="M263" s="430"/>
      <c r="N263" s="67">
        <v>15</v>
      </c>
      <c r="O263" s="67"/>
      <c r="P263" s="67"/>
      <c r="Q263" s="67"/>
      <c r="R263" s="67">
        <v>63</v>
      </c>
      <c r="S263" s="67"/>
      <c r="T263" s="67"/>
      <c r="U263" s="67"/>
      <c r="V263" s="99"/>
      <c r="W263" s="100"/>
      <c r="X263" s="100"/>
      <c r="Y263" s="100"/>
      <c r="Z263" s="100"/>
      <c r="AA263" s="118"/>
      <c r="AB263" s="187"/>
      <c r="AC263" s="350"/>
      <c r="AD263" s="187"/>
      <c r="AE263" s="64"/>
    </row>
    <row r="264" spans="1:31" s="22" customFormat="1" ht="45" hidden="1" customHeight="1" x14ac:dyDescent="0.25">
      <c r="A264" s="430" t="s">
        <v>170</v>
      </c>
      <c r="B264" s="430"/>
      <c r="C264" s="570"/>
      <c r="D264" s="576"/>
      <c r="E264" s="570"/>
      <c r="F264" s="578"/>
      <c r="G264" s="570"/>
      <c r="H264" s="421"/>
      <c r="I264" s="158" t="s">
        <v>305</v>
      </c>
      <c r="J264" s="430">
        <v>13</v>
      </c>
      <c r="K264" s="430"/>
      <c r="L264" s="430"/>
      <c r="M264" s="430"/>
      <c r="N264" s="67">
        <v>15</v>
      </c>
      <c r="O264" s="67"/>
      <c r="P264" s="67"/>
      <c r="Q264" s="67"/>
      <c r="R264" s="67">
        <v>71</v>
      </c>
      <c r="S264" s="67"/>
      <c r="T264" s="67"/>
      <c r="U264" s="67"/>
      <c r="V264" s="99"/>
      <c r="W264" s="100"/>
      <c r="X264" s="100"/>
      <c r="Y264" s="100"/>
      <c r="Z264" s="100"/>
      <c r="AA264" s="118"/>
      <c r="AB264" s="187"/>
      <c r="AC264" s="350"/>
      <c r="AD264" s="187"/>
      <c r="AE264" s="64"/>
    </row>
    <row r="265" spans="1:31" s="22" customFormat="1" ht="60" hidden="1" customHeight="1" x14ac:dyDescent="0.25">
      <c r="A265" s="430" t="s">
        <v>170</v>
      </c>
      <c r="B265" s="430"/>
      <c r="C265" s="570"/>
      <c r="D265" s="576"/>
      <c r="E265" s="570"/>
      <c r="F265" s="578"/>
      <c r="G265" s="570"/>
      <c r="H265" s="421"/>
      <c r="I265" s="158" t="s">
        <v>306</v>
      </c>
      <c r="J265" s="430">
        <v>35</v>
      </c>
      <c r="K265" s="430"/>
      <c r="L265" s="430"/>
      <c r="M265" s="430"/>
      <c r="N265" s="67">
        <v>3</v>
      </c>
      <c r="O265" s="67"/>
      <c r="P265" s="67"/>
      <c r="Q265" s="67"/>
      <c r="R265" s="67">
        <v>67</v>
      </c>
      <c r="S265" s="67"/>
      <c r="T265" s="67"/>
      <c r="U265" s="67"/>
      <c r="V265" s="99"/>
      <c r="W265" s="100"/>
      <c r="X265" s="100"/>
      <c r="Y265" s="100"/>
      <c r="Z265" s="100"/>
      <c r="AA265" s="118"/>
      <c r="AB265" s="187"/>
      <c r="AC265" s="350"/>
      <c r="AD265" s="187"/>
      <c r="AE265" s="64"/>
    </row>
    <row r="266" spans="1:31" s="22" customFormat="1" ht="44.25" hidden="1" customHeight="1" x14ac:dyDescent="0.25">
      <c r="A266" s="430" t="s">
        <v>170</v>
      </c>
      <c r="B266" s="430"/>
      <c r="C266" s="570"/>
      <c r="D266" s="576"/>
      <c r="E266" s="570"/>
      <c r="F266" s="578"/>
      <c r="G266" s="570"/>
      <c r="H266" s="421"/>
      <c r="I266" s="158" t="s">
        <v>307</v>
      </c>
      <c r="J266" s="430">
        <v>46</v>
      </c>
      <c r="K266" s="430"/>
      <c r="L266" s="430"/>
      <c r="M266" s="430"/>
      <c r="N266" s="67">
        <v>10</v>
      </c>
      <c r="O266" s="67"/>
      <c r="P266" s="67"/>
      <c r="Q266" s="67"/>
      <c r="R266" s="67">
        <v>53</v>
      </c>
      <c r="S266" s="67"/>
      <c r="T266" s="67"/>
      <c r="U266" s="67"/>
      <c r="V266" s="99"/>
      <c r="W266" s="100"/>
      <c r="X266" s="100"/>
      <c r="Y266" s="100"/>
      <c r="Z266" s="100"/>
      <c r="AA266" s="118"/>
      <c r="AB266" s="187"/>
      <c r="AC266" s="350"/>
      <c r="AD266" s="187"/>
      <c r="AE266" s="64"/>
    </row>
    <row r="267" spans="1:31" s="22" customFormat="1" ht="60" hidden="1" customHeight="1" x14ac:dyDescent="0.25">
      <c r="A267" s="430" t="s">
        <v>170</v>
      </c>
      <c r="B267" s="430"/>
      <c r="C267" s="570"/>
      <c r="D267" s="576"/>
      <c r="E267" s="570"/>
      <c r="F267" s="578"/>
      <c r="G267" s="570"/>
      <c r="H267" s="421"/>
      <c r="I267" s="158" t="s">
        <v>308</v>
      </c>
      <c r="J267" s="430">
        <v>14</v>
      </c>
      <c r="K267" s="430"/>
      <c r="L267" s="430"/>
      <c r="M267" s="430"/>
      <c r="N267" s="67">
        <v>15</v>
      </c>
      <c r="O267" s="67"/>
      <c r="P267" s="67"/>
      <c r="Q267" s="67"/>
      <c r="R267" s="67">
        <v>19</v>
      </c>
      <c r="S267" s="67"/>
      <c r="T267" s="67"/>
      <c r="U267" s="67"/>
      <c r="V267" s="99"/>
      <c r="W267" s="100"/>
      <c r="X267" s="100"/>
      <c r="Y267" s="100"/>
      <c r="Z267" s="100"/>
      <c r="AA267" s="118"/>
      <c r="AB267" s="187"/>
      <c r="AC267" s="350"/>
      <c r="AD267" s="187"/>
      <c r="AE267" s="64"/>
    </row>
    <row r="268" spans="1:31" s="22" customFormat="1" ht="60" hidden="1" customHeight="1" x14ac:dyDescent="0.25">
      <c r="A268" s="430" t="s">
        <v>170</v>
      </c>
      <c r="B268" s="430"/>
      <c r="C268" s="570"/>
      <c r="D268" s="576"/>
      <c r="E268" s="570"/>
      <c r="F268" s="578"/>
      <c r="G268" s="570"/>
      <c r="H268" s="421"/>
      <c r="I268" s="158" t="s">
        <v>309</v>
      </c>
      <c r="J268" s="430">
        <v>13</v>
      </c>
      <c r="K268" s="430"/>
      <c r="L268" s="430"/>
      <c r="M268" s="430"/>
      <c r="N268" s="67">
        <v>15</v>
      </c>
      <c r="O268" s="67"/>
      <c r="P268" s="67"/>
      <c r="Q268" s="67"/>
      <c r="R268" s="67">
        <v>66</v>
      </c>
      <c r="S268" s="67"/>
      <c r="T268" s="67"/>
      <c r="U268" s="67"/>
      <c r="V268" s="99"/>
      <c r="W268" s="100"/>
      <c r="X268" s="100"/>
      <c r="Y268" s="100"/>
      <c r="Z268" s="100"/>
      <c r="AA268" s="118"/>
      <c r="AB268" s="187"/>
      <c r="AC268" s="350"/>
      <c r="AD268" s="187"/>
      <c r="AE268" s="64"/>
    </row>
    <row r="269" spans="1:31" s="22" customFormat="1" ht="60" hidden="1" customHeight="1" x14ac:dyDescent="0.25">
      <c r="A269" s="430" t="s">
        <v>170</v>
      </c>
      <c r="B269" s="430"/>
      <c r="C269" s="570"/>
      <c r="D269" s="576"/>
      <c r="E269" s="570"/>
      <c r="F269" s="578"/>
      <c r="G269" s="570"/>
      <c r="H269" s="421"/>
      <c r="I269" s="158" t="s">
        <v>310</v>
      </c>
      <c r="J269" s="430">
        <v>700</v>
      </c>
      <c r="K269" s="430"/>
      <c r="L269" s="430"/>
      <c r="M269" s="430"/>
      <c r="N269" s="67">
        <v>15</v>
      </c>
      <c r="O269" s="67"/>
      <c r="P269" s="67"/>
      <c r="Q269" s="67"/>
      <c r="R269" s="67">
        <v>117</v>
      </c>
      <c r="S269" s="67"/>
      <c r="T269" s="67"/>
      <c r="U269" s="67"/>
      <c r="V269" s="99"/>
      <c r="W269" s="100"/>
      <c r="X269" s="100"/>
      <c r="Y269" s="100"/>
      <c r="Z269" s="100"/>
      <c r="AA269" s="118"/>
      <c r="AB269" s="187"/>
      <c r="AC269" s="350"/>
      <c r="AD269" s="187"/>
      <c r="AE269" s="64"/>
    </row>
    <row r="270" spans="1:31" s="22" customFormat="1" ht="90" hidden="1" customHeight="1" x14ac:dyDescent="0.25">
      <c r="A270" s="430" t="s">
        <v>170</v>
      </c>
      <c r="B270" s="430"/>
      <c r="C270" s="570"/>
      <c r="D270" s="576"/>
      <c r="E270" s="570"/>
      <c r="F270" s="578"/>
      <c r="G270" s="570"/>
      <c r="H270" s="421"/>
      <c r="I270" s="158" t="s">
        <v>311</v>
      </c>
      <c r="J270" s="430">
        <v>12</v>
      </c>
      <c r="K270" s="430"/>
      <c r="L270" s="430"/>
      <c r="M270" s="430"/>
      <c r="N270" s="67">
        <v>5</v>
      </c>
      <c r="O270" s="67"/>
      <c r="P270" s="67"/>
      <c r="Q270" s="67"/>
      <c r="R270" s="67">
        <v>58</v>
      </c>
      <c r="S270" s="67"/>
      <c r="T270" s="67"/>
      <c r="U270" s="67"/>
      <c r="V270" s="99"/>
      <c r="W270" s="100"/>
      <c r="X270" s="100"/>
      <c r="Y270" s="100"/>
      <c r="Z270" s="100"/>
      <c r="AA270" s="118"/>
      <c r="AB270" s="187"/>
      <c r="AC270" s="350"/>
      <c r="AD270" s="187"/>
      <c r="AE270" s="64"/>
    </row>
    <row r="271" spans="1:31" s="22" customFormat="1" ht="60" hidden="1" customHeight="1" x14ac:dyDescent="0.25">
      <c r="A271" s="430" t="s">
        <v>170</v>
      </c>
      <c r="B271" s="430"/>
      <c r="C271" s="570"/>
      <c r="D271" s="576"/>
      <c r="E271" s="570"/>
      <c r="F271" s="578"/>
      <c r="G271" s="570"/>
      <c r="H271" s="421"/>
      <c r="I271" s="158" t="s">
        <v>312</v>
      </c>
      <c r="J271" s="430">
        <v>23</v>
      </c>
      <c r="K271" s="430"/>
      <c r="L271" s="430"/>
      <c r="M271" s="430"/>
      <c r="N271" s="67">
        <v>15</v>
      </c>
      <c r="O271" s="67"/>
      <c r="P271" s="67"/>
      <c r="Q271" s="67"/>
      <c r="R271" s="67">
        <v>154</v>
      </c>
      <c r="S271" s="67"/>
      <c r="T271" s="67"/>
      <c r="U271" s="67"/>
      <c r="V271" s="99"/>
      <c r="W271" s="100"/>
      <c r="X271" s="100"/>
      <c r="Y271" s="100"/>
      <c r="Z271" s="100"/>
      <c r="AA271" s="118"/>
      <c r="AB271" s="187"/>
      <c r="AC271" s="350"/>
      <c r="AD271" s="187"/>
      <c r="AE271" s="64"/>
    </row>
    <row r="272" spans="1:31" s="22" customFormat="1" ht="60" hidden="1" customHeight="1" x14ac:dyDescent="0.25">
      <c r="A272" s="430" t="s">
        <v>170</v>
      </c>
      <c r="B272" s="430"/>
      <c r="C272" s="570"/>
      <c r="D272" s="576"/>
      <c r="E272" s="570"/>
      <c r="F272" s="578"/>
      <c r="G272" s="570"/>
      <c r="H272" s="421"/>
      <c r="I272" s="158" t="s">
        <v>313</v>
      </c>
      <c r="J272" s="430">
        <v>100</v>
      </c>
      <c r="K272" s="430"/>
      <c r="L272" s="430"/>
      <c r="M272" s="430"/>
      <c r="N272" s="67">
        <v>15</v>
      </c>
      <c r="O272" s="67"/>
      <c r="P272" s="67"/>
      <c r="Q272" s="67"/>
      <c r="R272" s="67">
        <v>113</v>
      </c>
      <c r="S272" s="67"/>
      <c r="T272" s="67"/>
      <c r="U272" s="67"/>
      <c r="V272" s="99"/>
      <c r="W272" s="100"/>
      <c r="X272" s="100"/>
      <c r="Y272" s="100"/>
      <c r="Z272" s="100"/>
      <c r="AA272" s="118"/>
      <c r="AB272" s="187"/>
      <c r="AC272" s="350"/>
      <c r="AD272" s="187"/>
      <c r="AE272" s="64"/>
    </row>
    <row r="273" spans="1:31" s="22" customFormat="1" ht="45" hidden="1" customHeight="1" x14ac:dyDescent="0.25">
      <c r="A273" s="430" t="s">
        <v>170</v>
      </c>
      <c r="B273" s="430"/>
      <c r="C273" s="570"/>
      <c r="D273" s="576"/>
      <c r="E273" s="570"/>
      <c r="F273" s="578"/>
      <c r="G273" s="570"/>
      <c r="H273" s="421"/>
      <c r="I273" s="158" t="s">
        <v>314</v>
      </c>
      <c r="J273" s="430">
        <v>30</v>
      </c>
      <c r="K273" s="430"/>
      <c r="L273" s="430"/>
      <c r="M273" s="430"/>
      <c r="N273" s="67">
        <v>15</v>
      </c>
      <c r="O273" s="67"/>
      <c r="P273" s="67"/>
      <c r="Q273" s="67"/>
      <c r="R273" s="67">
        <v>101</v>
      </c>
      <c r="S273" s="67"/>
      <c r="T273" s="67"/>
      <c r="U273" s="67"/>
      <c r="V273" s="99"/>
      <c r="W273" s="100"/>
      <c r="X273" s="100"/>
      <c r="Y273" s="100"/>
      <c r="Z273" s="100"/>
      <c r="AA273" s="118"/>
      <c r="AB273" s="187"/>
      <c r="AC273" s="350"/>
      <c r="AD273" s="187"/>
      <c r="AE273" s="64"/>
    </row>
    <row r="274" spans="1:31" s="22" customFormat="1" ht="51.75" hidden="1" customHeight="1" x14ac:dyDescent="0.25">
      <c r="A274" s="430" t="s">
        <v>170</v>
      </c>
      <c r="B274" s="430"/>
      <c r="C274" s="570"/>
      <c r="D274" s="576"/>
      <c r="E274" s="570"/>
      <c r="F274" s="578"/>
      <c r="G274" s="570"/>
      <c r="H274" s="421"/>
      <c r="I274" s="158" t="s">
        <v>1766</v>
      </c>
      <c r="J274" s="430">
        <v>20</v>
      </c>
      <c r="K274" s="430"/>
      <c r="L274" s="430"/>
      <c r="M274" s="430"/>
      <c r="N274" s="67">
        <v>6</v>
      </c>
      <c r="O274" s="67"/>
      <c r="P274" s="67"/>
      <c r="Q274" s="67"/>
      <c r="R274" s="67">
        <v>63</v>
      </c>
      <c r="S274" s="67"/>
      <c r="T274" s="67"/>
      <c r="U274" s="67"/>
      <c r="V274" s="99"/>
      <c r="W274" s="100"/>
      <c r="X274" s="100"/>
      <c r="Y274" s="100"/>
      <c r="Z274" s="100"/>
      <c r="AA274" s="118"/>
      <c r="AB274" s="187"/>
      <c r="AC274" s="350"/>
      <c r="AD274" s="187"/>
      <c r="AE274" s="64"/>
    </row>
    <row r="275" spans="1:31" s="22" customFormat="1" ht="60" hidden="1" customHeight="1" x14ac:dyDescent="0.25">
      <c r="A275" s="430" t="s">
        <v>170</v>
      </c>
      <c r="B275" s="430"/>
      <c r="C275" s="570"/>
      <c r="D275" s="576"/>
      <c r="E275" s="570"/>
      <c r="F275" s="578"/>
      <c r="G275" s="570"/>
      <c r="H275" s="421"/>
      <c r="I275" s="158" t="s">
        <v>315</v>
      </c>
      <c r="J275" s="430">
        <v>36</v>
      </c>
      <c r="K275" s="430"/>
      <c r="L275" s="430"/>
      <c r="M275" s="430"/>
      <c r="N275" s="67">
        <v>5</v>
      </c>
      <c r="O275" s="67"/>
      <c r="P275" s="67"/>
      <c r="Q275" s="67"/>
      <c r="R275" s="67">
        <v>74</v>
      </c>
      <c r="S275" s="67"/>
      <c r="T275" s="67"/>
      <c r="U275" s="67"/>
      <c r="V275" s="99"/>
      <c r="W275" s="100"/>
      <c r="X275" s="100"/>
      <c r="Y275" s="100"/>
      <c r="Z275" s="100"/>
      <c r="AA275" s="118"/>
      <c r="AB275" s="187"/>
      <c r="AC275" s="350"/>
      <c r="AD275" s="187"/>
      <c r="AE275" s="64"/>
    </row>
    <row r="276" spans="1:31" s="22" customFormat="1" ht="45" hidden="1" customHeight="1" x14ac:dyDescent="0.25">
      <c r="A276" s="430" t="s">
        <v>170</v>
      </c>
      <c r="B276" s="430"/>
      <c r="C276" s="570"/>
      <c r="D276" s="576"/>
      <c r="E276" s="570"/>
      <c r="F276" s="578"/>
      <c r="G276" s="570"/>
      <c r="H276" s="421"/>
      <c r="I276" s="158" t="s">
        <v>316</v>
      </c>
      <c r="J276" s="430">
        <v>26</v>
      </c>
      <c r="K276" s="430"/>
      <c r="L276" s="430"/>
      <c r="M276" s="430"/>
      <c r="N276" s="67">
        <v>15</v>
      </c>
      <c r="O276" s="67"/>
      <c r="P276" s="67"/>
      <c r="Q276" s="67"/>
      <c r="R276" s="67">
        <v>80</v>
      </c>
      <c r="S276" s="67"/>
      <c r="T276" s="67"/>
      <c r="U276" s="67"/>
      <c r="V276" s="99"/>
      <c r="W276" s="100"/>
      <c r="X276" s="100"/>
      <c r="Y276" s="100"/>
      <c r="Z276" s="100"/>
      <c r="AA276" s="118"/>
      <c r="AB276" s="187"/>
      <c r="AC276" s="350"/>
      <c r="AD276" s="187"/>
      <c r="AE276" s="64"/>
    </row>
    <row r="277" spans="1:31" s="22" customFormat="1" ht="60" hidden="1" customHeight="1" x14ac:dyDescent="0.25">
      <c r="A277" s="430" t="s">
        <v>170</v>
      </c>
      <c r="B277" s="430"/>
      <c r="C277" s="570"/>
      <c r="D277" s="576"/>
      <c r="E277" s="570"/>
      <c r="F277" s="578"/>
      <c r="G277" s="570"/>
      <c r="H277" s="421"/>
      <c r="I277" s="158" t="s">
        <v>317</v>
      </c>
      <c r="J277" s="430">
        <v>22</v>
      </c>
      <c r="K277" s="430"/>
      <c r="L277" s="430"/>
      <c r="M277" s="430"/>
      <c r="N277" s="67">
        <v>15</v>
      </c>
      <c r="O277" s="67"/>
      <c r="P277" s="67"/>
      <c r="Q277" s="67"/>
      <c r="R277" s="67">
        <v>63</v>
      </c>
      <c r="S277" s="67"/>
      <c r="T277" s="67"/>
      <c r="U277" s="67"/>
      <c r="V277" s="99"/>
      <c r="W277" s="100"/>
      <c r="X277" s="100"/>
      <c r="Y277" s="100"/>
      <c r="Z277" s="100"/>
      <c r="AA277" s="118"/>
      <c r="AB277" s="187"/>
      <c r="AC277" s="350"/>
      <c r="AD277" s="187"/>
      <c r="AE277" s="64"/>
    </row>
    <row r="278" spans="1:31" s="22" customFormat="1" ht="60" hidden="1" customHeight="1" x14ac:dyDescent="0.25">
      <c r="A278" s="430" t="s">
        <v>170</v>
      </c>
      <c r="B278" s="430"/>
      <c r="C278" s="570"/>
      <c r="D278" s="576"/>
      <c r="E278" s="570"/>
      <c r="F278" s="578"/>
      <c r="G278" s="570"/>
      <c r="H278" s="421"/>
      <c r="I278" s="158" t="s">
        <v>318</v>
      </c>
      <c r="J278" s="430">
        <v>25</v>
      </c>
      <c r="K278" s="430"/>
      <c r="L278" s="430"/>
      <c r="M278" s="430"/>
      <c r="N278" s="67">
        <v>13</v>
      </c>
      <c r="O278" s="67"/>
      <c r="P278" s="67"/>
      <c r="Q278" s="67"/>
      <c r="R278" s="67">
        <v>39</v>
      </c>
      <c r="S278" s="67"/>
      <c r="T278" s="67"/>
      <c r="U278" s="67"/>
      <c r="V278" s="99"/>
      <c r="W278" s="100"/>
      <c r="X278" s="100"/>
      <c r="Y278" s="100"/>
      <c r="Z278" s="100"/>
      <c r="AA278" s="118"/>
      <c r="AB278" s="187"/>
      <c r="AC278" s="350"/>
      <c r="AD278" s="187"/>
      <c r="AE278" s="64"/>
    </row>
    <row r="279" spans="1:31" s="22" customFormat="1" ht="60" hidden="1" customHeight="1" x14ac:dyDescent="0.25">
      <c r="A279" s="430" t="s">
        <v>170</v>
      </c>
      <c r="B279" s="430"/>
      <c r="C279" s="570"/>
      <c r="D279" s="576"/>
      <c r="E279" s="570"/>
      <c r="F279" s="578"/>
      <c r="G279" s="570"/>
      <c r="H279" s="421"/>
      <c r="I279" s="158" t="s">
        <v>319</v>
      </c>
      <c r="J279" s="430">
        <v>125</v>
      </c>
      <c r="K279" s="430"/>
      <c r="L279" s="430"/>
      <c r="M279" s="430"/>
      <c r="N279" s="67">
        <v>15</v>
      </c>
      <c r="O279" s="67"/>
      <c r="P279" s="67"/>
      <c r="Q279" s="67"/>
      <c r="R279" s="67">
        <v>164</v>
      </c>
      <c r="S279" s="67"/>
      <c r="T279" s="67"/>
      <c r="U279" s="67"/>
      <c r="V279" s="99"/>
      <c r="W279" s="100"/>
      <c r="X279" s="100"/>
      <c r="Y279" s="100"/>
      <c r="Z279" s="100"/>
      <c r="AA279" s="118"/>
      <c r="AB279" s="187"/>
      <c r="AC279" s="350"/>
      <c r="AD279" s="187"/>
      <c r="AE279" s="64"/>
    </row>
    <row r="280" spans="1:31" s="22" customFormat="1" ht="60" hidden="1" customHeight="1" x14ac:dyDescent="0.25">
      <c r="A280" s="430" t="s">
        <v>170</v>
      </c>
      <c r="B280" s="430"/>
      <c r="C280" s="570"/>
      <c r="D280" s="576"/>
      <c r="E280" s="570"/>
      <c r="F280" s="578"/>
      <c r="G280" s="570"/>
      <c r="H280" s="421"/>
      <c r="I280" s="158" t="s">
        <v>320</v>
      </c>
      <c r="J280" s="430">
        <v>180</v>
      </c>
      <c r="K280" s="430"/>
      <c r="L280" s="430"/>
      <c r="M280" s="430"/>
      <c r="N280" s="67">
        <v>6</v>
      </c>
      <c r="O280" s="67"/>
      <c r="P280" s="67"/>
      <c r="Q280" s="67"/>
      <c r="R280" s="67">
        <v>120</v>
      </c>
      <c r="S280" s="67"/>
      <c r="T280" s="67"/>
      <c r="U280" s="67"/>
      <c r="V280" s="99"/>
      <c r="W280" s="100"/>
      <c r="X280" s="100"/>
      <c r="Y280" s="100"/>
      <c r="Z280" s="100"/>
      <c r="AA280" s="118"/>
      <c r="AB280" s="187"/>
      <c r="AC280" s="350"/>
      <c r="AD280" s="187"/>
      <c r="AE280" s="64"/>
    </row>
    <row r="281" spans="1:31" s="22" customFormat="1" ht="60" hidden="1" customHeight="1" x14ac:dyDescent="0.25">
      <c r="A281" s="430" t="s">
        <v>170</v>
      </c>
      <c r="B281" s="430"/>
      <c r="C281" s="570"/>
      <c r="D281" s="576"/>
      <c r="E281" s="570"/>
      <c r="F281" s="578"/>
      <c r="G281" s="570"/>
      <c r="H281" s="421"/>
      <c r="I281" s="158" t="s">
        <v>321</v>
      </c>
      <c r="J281" s="430">
        <v>110</v>
      </c>
      <c r="K281" s="430"/>
      <c r="L281" s="430"/>
      <c r="M281" s="430"/>
      <c r="N281" s="67">
        <v>15</v>
      </c>
      <c r="O281" s="67"/>
      <c r="P281" s="67"/>
      <c r="Q281" s="67"/>
      <c r="R281" s="67">
        <v>146</v>
      </c>
      <c r="S281" s="67"/>
      <c r="T281" s="67"/>
      <c r="U281" s="67"/>
      <c r="V281" s="99"/>
      <c r="W281" s="100"/>
      <c r="X281" s="100"/>
      <c r="Y281" s="100"/>
      <c r="Z281" s="100"/>
      <c r="AA281" s="118"/>
      <c r="AB281" s="187"/>
      <c r="AC281" s="350"/>
      <c r="AD281" s="187"/>
      <c r="AE281" s="64"/>
    </row>
    <row r="282" spans="1:31" s="22" customFormat="1" ht="60" hidden="1" customHeight="1" x14ac:dyDescent="0.25">
      <c r="A282" s="430" t="s">
        <v>170</v>
      </c>
      <c r="B282" s="430"/>
      <c r="C282" s="570"/>
      <c r="D282" s="576"/>
      <c r="E282" s="570"/>
      <c r="F282" s="578"/>
      <c r="G282" s="570"/>
      <c r="H282" s="421"/>
      <c r="I282" s="158" t="s">
        <v>322</v>
      </c>
      <c r="J282" s="430">
        <v>120</v>
      </c>
      <c r="K282" s="430"/>
      <c r="L282" s="430"/>
      <c r="M282" s="430"/>
      <c r="N282" s="67">
        <v>30</v>
      </c>
      <c r="O282" s="67"/>
      <c r="P282" s="67"/>
      <c r="Q282" s="67"/>
      <c r="R282" s="67">
        <v>58.79</v>
      </c>
      <c r="S282" s="67"/>
      <c r="T282" s="67"/>
      <c r="U282" s="67"/>
      <c r="V282" s="99"/>
      <c r="W282" s="100"/>
      <c r="X282" s="100"/>
      <c r="Y282" s="100"/>
      <c r="Z282" s="100"/>
      <c r="AA282" s="118"/>
      <c r="AB282" s="187"/>
      <c r="AC282" s="350"/>
      <c r="AD282" s="187"/>
      <c r="AE282" s="64"/>
    </row>
    <row r="283" spans="1:31" s="22" customFormat="1" ht="45" hidden="1" customHeight="1" x14ac:dyDescent="0.25">
      <c r="A283" s="430" t="s">
        <v>170</v>
      </c>
      <c r="B283" s="430"/>
      <c r="C283" s="570"/>
      <c r="D283" s="576"/>
      <c r="E283" s="570"/>
      <c r="F283" s="578"/>
      <c r="G283" s="570"/>
      <c r="H283" s="421"/>
      <c r="I283" s="158" t="s">
        <v>323</v>
      </c>
      <c r="J283" s="430">
        <v>80</v>
      </c>
      <c r="K283" s="430"/>
      <c r="L283" s="430"/>
      <c r="M283" s="430"/>
      <c r="N283" s="67">
        <v>20</v>
      </c>
      <c r="O283" s="67"/>
      <c r="P283" s="67"/>
      <c r="Q283" s="67"/>
      <c r="R283" s="67">
        <v>38.704450000000001</v>
      </c>
      <c r="S283" s="67"/>
      <c r="T283" s="67"/>
      <c r="U283" s="67"/>
      <c r="V283" s="99"/>
      <c r="W283" s="100"/>
      <c r="X283" s="100"/>
      <c r="Y283" s="100"/>
      <c r="Z283" s="100"/>
      <c r="AA283" s="118"/>
      <c r="AB283" s="187"/>
      <c r="AC283" s="350"/>
      <c r="AD283" s="187"/>
      <c r="AE283" s="64"/>
    </row>
    <row r="284" spans="1:31" s="22" customFormat="1" ht="45" hidden="1" customHeight="1" x14ac:dyDescent="0.25">
      <c r="A284" s="430" t="s">
        <v>170</v>
      </c>
      <c r="B284" s="430"/>
      <c r="C284" s="570"/>
      <c r="D284" s="576"/>
      <c r="E284" s="570"/>
      <c r="F284" s="578"/>
      <c r="G284" s="570"/>
      <c r="H284" s="421"/>
      <c r="I284" s="158" t="s">
        <v>324</v>
      </c>
      <c r="J284" s="430">
        <v>100</v>
      </c>
      <c r="K284" s="430"/>
      <c r="L284" s="430"/>
      <c r="M284" s="430"/>
      <c r="N284" s="67">
        <v>27</v>
      </c>
      <c r="O284" s="67"/>
      <c r="P284" s="67"/>
      <c r="Q284" s="67"/>
      <c r="R284" s="67">
        <v>62.513300000000001</v>
      </c>
      <c r="S284" s="67"/>
      <c r="T284" s="67"/>
      <c r="U284" s="67"/>
      <c r="V284" s="99"/>
      <c r="W284" s="100"/>
      <c r="X284" s="100"/>
      <c r="Y284" s="100"/>
      <c r="Z284" s="100"/>
      <c r="AA284" s="118"/>
      <c r="AB284" s="187"/>
      <c r="AC284" s="350"/>
      <c r="AD284" s="187"/>
      <c r="AE284" s="64"/>
    </row>
    <row r="285" spans="1:31" s="22" customFormat="1" ht="45" hidden="1" customHeight="1" x14ac:dyDescent="0.25">
      <c r="A285" s="430" t="s">
        <v>170</v>
      </c>
      <c r="B285" s="430"/>
      <c r="C285" s="570"/>
      <c r="D285" s="576"/>
      <c r="E285" s="570"/>
      <c r="F285" s="578"/>
      <c r="G285" s="570"/>
      <c r="H285" s="421"/>
      <c r="I285" s="158" t="s">
        <v>325</v>
      </c>
      <c r="J285" s="430">
        <v>60</v>
      </c>
      <c r="K285" s="430"/>
      <c r="L285" s="430"/>
      <c r="M285" s="430"/>
      <c r="N285" s="67">
        <v>10</v>
      </c>
      <c r="O285" s="67"/>
      <c r="P285" s="67"/>
      <c r="Q285" s="67"/>
      <c r="R285" s="67">
        <v>24.54</v>
      </c>
      <c r="S285" s="67"/>
      <c r="T285" s="67"/>
      <c r="U285" s="67"/>
      <c r="V285" s="99"/>
      <c r="W285" s="100"/>
      <c r="X285" s="100"/>
      <c r="Y285" s="100"/>
      <c r="Z285" s="100"/>
      <c r="AA285" s="118"/>
      <c r="AB285" s="187"/>
      <c r="AC285" s="350"/>
      <c r="AD285" s="187"/>
      <c r="AE285" s="64"/>
    </row>
    <row r="286" spans="1:31" s="22" customFormat="1" ht="45" hidden="1" customHeight="1" x14ac:dyDescent="0.25">
      <c r="A286" s="430" t="s">
        <v>170</v>
      </c>
      <c r="B286" s="430"/>
      <c r="C286" s="570"/>
      <c r="D286" s="576"/>
      <c r="E286" s="570"/>
      <c r="F286" s="578"/>
      <c r="G286" s="570"/>
      <c r="H286" s="421"/>
      <c r="I286" s="158" t="s">
        <v>326</v>
      </c>
      <c r="J286" s="430">
        <v>112</v>
      </c>
      <c r="K286" s="430"/>
      <c r="L286" s="430"/>
      <c r="M286" s="430"/>
      <c r="N286" s="67">
        <v>5</v>
      </c>
      <c r="O286" s="67"/>
      <c r="P286" s="67"/>
      <c r="Q286" s="67"/>
      <c r="R286" s="67">
        <v>46.5</v>
      </c>
      <c r="S286" s="67"/>
      <c r="T286" s="67"/>
      <c r="U286" s="67"/>
      <c r="V286" s="99"/>
      <c r="W286" s="100"/>
      <c r="X286" s="100"/>
      <c r="Y286" s="100"/>
      <c r="Z286" s="100"/>
      <c r="AA286" s="118"/>
      <c r="AB286" s="187"/>
      <c r="AC286" s="350"/>
      <c r="AD286" s="187"/>
      <c r="AE286" s="64"/>
    </row>
    <row r="287" spans="1:31" s="22" customFormat="1" ht="45" hidden="1" customHeight="1" x14ac:dyDescent="0.25">
      <c r="A287" s="430" t="s">
        <v>170</v>
      </c>
      <c r="B287" s="430"/>
      <c r="C287" s="570"/>
      <c r="D287" s="576"/>
      <c r="E287" s="570"/>
      <c r="F287" s="578"/>
      <c r="G287" s="570"/>
      <c r="H287" s="421"/>
      <c r="I287" s="158" t="s">
        <v>327</v>
      </c>
      <c r="J287" s="430">
        <v>30</v>
      </c>
      <c r="K287" s="430"/>
      <c r="L287" s="430"/>
      <c r="M287" s="430"/>
      <c r="N287" s="67">
        <v>5</v>
      </c>
      <c r="O287" s="67"/>
      <c r="P287" s="67"/>
      <c r="Q287" s="67"/>
      <c r="R287" s="67">
        <v>33.986820000000002</v>
      </c>
      <c r="S287" s="67"/>
      <c r="T287" s="67"/>
      <c r="U287" s="67"/>
      <c r="V287" s="99"/>
      <c r="W287" s="100"/>
      <c r="X287" s="100"/>
      <c r="Y287" s="100"/>
      <c r="Z287" s="100"/>
      <c r="AA287" s="118"/>
      <c r="AB287" s="187"/>
      <c r="AC287" s="350"/>
      <c r="AD287" s="187"/>
      <c r="AE287" s="64"/>
    </row>
    <row r="288" spans="1:31" s="22" customFormat="1" ht="44.25" hidden="1" customHeight="1" x14ac:dyDescent="0.25">
      <c r="A288" s="430" t="s">
        <v>170</v>
      </c>
      <c r="B288" s="430"/>
      <c r="C288" s="570"/>
      <c r="D288" s="576"/>
      <c r="E288" s="570"/>
      <c r="F288" s="578"/>
      <c r="G288" s="570"/>
      <c r="H288" s="421"/>
      <c r="I288" s="158" t="s">
        <v>328</v>
      </c>
      <c r="J288" s="430">
        <v>27</v>
      </c>
      <c r="K288" s="430"/>
      <c r="L288" s="430"/>
      <c r="M288" s="430"/>
      <c r="N288" s="67">
        <v>5</v>
      </c>
      <c r="O288" s="67"/>
      <c r="P288" s="67"/>
      <c r="Q288" s="67"/>
      <c r="R288" s="67">
        <v>34.551029999999997</v>
      </c>
      <c r="S288" s="67"/>
      <c r="T288" s="67"/>
      <c r="U288" s="67"/>
      <c r="V288" s="99"/>
      <c r="W288" s="100"/>
      <c r="X288" s="100"/>
      <c r="Y288" s="100"/>
      <c r="Z288" s="100"/>
      <c r="AA288" s="118"/>
      <c r="AB288" s="187"/>
      <c r="AC288" s="350"/>
      <c r="AD288" s="187"/>
      <c r="AE288" s="64"/>
    </row>
    <row r="289" spans="1:31" s="22" customFormat="1" ht="60" hidden="1" customHeight="1" x14ac:dyDescent="0.25">
      <c r="A289" s="430" t="s">
        <v>170</v>
      </c>
      <c r="B289" s="430"/>
      <c r="C289" s="570"/>
      <c r="D289" s="576"/>
      <c r="E289" s="570"/>
      <c r="F289" s="578"/>
      <c r="G289" s="570"/>
      <c r="H289" s="421"/>
      <c r="I289" s="158" t="s">
        <v>329</v>
      </c>
      <c r="J289" s="430">
        <v>70</v>
      </c>
      <c r="K289" s="430"/>
      <c r="L289" s="430"/>
      <c r="M289" s="430"/>
      <c r="N289" s="67">
        <v>12.5</v>
      </c>
      <c r="O289" s="67"/>
      <c r="P289" s="67"/>
      <c r="Q289" s="67"/>
      <c r="R289" s="67">
        <v>19.739999999999998</v>
      </c>
      <c r="S289" s="67"/>
      <c r="T289" s="67"/>
      <c r="U289" s="67"/>
      <c r="V289" s="99"/>
      <c r="W289" s="100"/>
      <c r="X289" s="100"/>
      <c r="Y289" s="100"/>
      <c r="Z289" s="100"/>
      <c r="AA289" s="118"/>
      <c r="AB289" s="187"/>
      <c r="AC289" s="350"/>
      <c r="AD289" s="187"/>
      <c r="AE289" s="64"/>
    </row>
    <row r="290" spans="1:31" s="22" customFormat="1" ht="45" hidden="1" customHeight="1" x14ac:dyDescent="0.25">
      <c r="A290" s="430" t="s">
        <v>170</v>
      </c>
      <c r="B290" s="430"/>
      <c r="C290" s="570"/>
      <c r="D290" s="576"/>
      <c r="E290" s="570"/>
      <c r="F290" s="578"/>
      <c r="G290" s="570"/>
      <c r="H290" s="421"/>
      <c r="I290" s="158" t="s">
        <v>330</v>
      </c>
      <c r="J290" s="430">
        <v>55</v>
      </c>
      <c r="K290" s="430"/>
      <c r="L290" s="430"/>
      <c r="M290" s="430"/>
      <c r="N290" s="67">
        <v>15</v>
      </c>
      <c r="O290" s="67"/>
      <c r="P290" s="67"/>
      <c r="Q290" s="67"/>
      <c r="R290" s="67">
        <v>81.894369999999995</v>
      </c>
      <c r="S290" s="67"/>
      <c r="T290" s="67"/>
      <c r="U290" s="67"/>
      <c r="V290" s="99"/>
      <c r="W290" s="100"/>
      <c r="X290" s="100"/>
      <c r="Y290" s="100"/>
      <c r="Z290" s="100"/>
      <c r="AA290" s="118"/>
      <c r="AB290" s="187"/>
      <c r="AC290" s="350"/>
      <c r="AD290" s="187"/>
      <c r="AE290" s="64"/>
    </row>
    <row r="291" spans="1:31" s="22" customFormat="1" ht="135" hidden="1" customHeight="1" x14ac:dyDescent="0.25">
      <c r="A291" s="430" t="s">
        <v>170</v>
      </c>
      <c r="B291" s="430"/>
      <c r="C291" s="570"/>
      <c r="D291" s="576"/>
      <c r="E291" s="570"/>
      <c r="F291" s="578"/>
      <c r="G291" s="570"/>
      <c r="H291" s="421"/>
      <c r="I291" s="158" t="s">
        <v>331</v>
      </c>
      <c r="J291" s="430">
        <v>30</v>
      </c>
      <c r="K291" s="430"/>
      <c r="L291" s="430"/>
      <c r="M291" s="430"/>
      <c r="N291" s="67">
        <v>15</v>
      </c>
      <c r="O291" s="67"/>
      <c r="P291" s="67"/>
      <c r="Q291" s="67"/>
      <c r="R291" s="67">
        <v>73.058400000000006</v>
      </c>
      <c r="S291" s="67"/>
      <c r="T291" s="67"/>
      <c r="U291" s="67"/>
      <c r="V291" s="99"/>
      <c r="W291" s="100"/>
      <c r="X291" s="100"/>
      <c r="Y291" s="100"/>
      <c r="Z291" s="100"/>
      <c r="AA291" s="118"/>
      <c r="AB291" s="187"/>
      <c r="AC291" s="350"/>
      <c r="AD291" s="187"/>
      <c r="AE291" s="64"/>
    </row>
    <row r="292" spans="1:31" s="22" customFormat="1" ht="75" hidden="1" customHeight="1" x14ac:dyDescent="0.25">
      <c r="A292" s="430" t="s">
        <v>170</v>
      </c>
      <c r="B292" s="430"/>
      <c r="C292" s="570"/>
      <c r="D292" s="576"/>
      <c r="E292" s="570"/>
      <c r="F292" s="578"/>
      <c r="G292" s="570"/>
      <c r="H292" s="421"/>
      <c r="I292" s="158" t="s">
        <v>332</v>
      </c>
      <c r="J292" s="430">
        <v>40</v>
      </c>
      <c r="K292" s="430"/>
      <c r="L292" s="430"/>
      <c r="M292" s="430"/>
      <c r="N292" s="67">
        <v>6</v>
      </c>
      <c r="O292" s="67"/>
      <c r="P292" s="67"/>
      <c r="Q292" s="67"/>
      <c r="R292" s="67">
        <v>40.809489999999997</v>
      </c>
      <c r="S292" s="67"/>
      <c r="T292" s="67"/>
      <c r="U292" s="67"/>
      <c r="V292" s="99"/>
      <c r="W292" s="100"/>
      <c r="X292" s="100"/>
      <c r="Y292" s="100"/>
      <c r="Z292" s="100"/>
      <c r="AA292" s="118"/>
      <c r="AB292" s="187"/>
      <c r="AC292" s="350"/>
      <c r="AD292" s="187"/>
      <c r="AE292" s="64"/>
    </row>
    <row r="293" spans="1:31" s="22" customFormat="1" ht="75" hidden="1" customHeight="1" x14ac:dyDescent="0.25">
      <c r="A293" s="430" t="s">
        <v>170</v>
      </c>
      <c r="B293" s="430"/>
      <c r="C293" s="570"/>
      <c r="D293" s="576"/>
      <c r="E293" s="570"/>
      <c r="F293" s="578"/>
      <c r="G293" s="570"/>
      <c r="H293" s="421"/>
      <c r="I293" s="158" t="s">
        <v>333</v>
      </c>
      <c r="J293" s="430">
        <v>23</v>
      </c>
      <c r="K293" s="430"/>
      <c r="L293" s="430"/>
      <c r="M293" s="430"/>
      <c r="N293" s="67">
        <v>7.5</v>
      </c>
      <c r="O293" s="67"/>
      <c r="P293" s="67"/>
      <c r="Q293" s="67"/>
      <c r="R293" s="67">
        <v>43.998179999999998</v>
      </c>
      <c r="S293" s="67"/>
      <c r="T293" s="67"/>
      <c r="U293" s="67"/>
      <c r="V293" s="99"/>
      <c r="W293" s="100"/>
      <c r="X293" s="100"/>
      <c r="Y293" s="100"/>
      <c r="Z293" s="100"/>
      <c r="AA293" s="118"/>
      <c r="AB293" s="187"/>
      <c r="AC293" s="350"/>
      <c r="AD293" s="187"/>
      <c r="AE293" s="64"/>
    </row>
    <row r="294" spans="1:31" s="22" customFormat="1" ht="45" hidden="1" customHeight="1" x14ac:dyDescent="0.25">
      <c r="A294" s="430" t="s">
        <v>170</v>
      </c>
      <c r="B294" s="430"/>
      <c r="C294" s="570"/>
      <c r="D294" s="576"/>
      <c r="E294" s="570"/>
      <c r="F294" s="578"/>
      <c r="G294" s="570"/>
      <c r="H294" s="421"/>
      <c r="I294" s="158" t="s">
        <v>334</v>
      </c>
      <c r="J294" s="430">
        <v>60</v>
      </c>
      <c r="K294" s="430"/>
      <c r="L294" s="430"/>
      <c r="M294" s="430"/>
      <c r="N294" s="67">
        <v>14</v>
      </c>
      <c r="O294" s="67"/>
      <c r="P294" s="67"/>
      <c r="Q294" s="67"/>
      <c r="R294" s="67">
        <v>45.951349999999998</v>
      </c>
      <c r="S294" s="67"/>
      <c r="T294" s="67"/>
      <c r="U294" s="67"/>
      <c r="V294" s="99"/>
      <c r="W294" s="100"/>
      <c r="X294" s="100"/>
      <c r="Y294" s="100"/>
      <c r="Z294" s="100"/>
      <c r="AA294" s="118"/>
      <c r="AB294" s="187"/>
      <c r="AC294" s="350"/>
      <c r="AD294" s="187"/>
      <c r="AE294" s="64"/>
    </row>
    <row r="295" spans="1:31" s="22" customFormat="1" ht="45" hidden="1" customHeight="1" x14ac:dyDescent="0.25">
      <c r="A295" s="430" t="s">
        <v>170</v>
      </c>
      <c r="B295" s="430"/>
      <c r="C295" s="570"/>
      <c r="D295" s="576"/>
      <c r="E295" s="570"/>
      <c r="F295" s="578"/>
      <c r="G295" s="570"/>
      <c r="H295" s="421"/>
      <c r="I295" s="158" t="s">
        <v>335</v>
      </c>
      <c r="J295" s="430">
        <v>90</v>
      </c>
      <c r="K295" s="430"/>
      <c r="L295" s="430"/>
      <c r="M295" s="430"/>
      <c r="N295" s="67">
        <v>5</v>
      </c>
      <c r="O295" s="67"/>
      <c r="P295" s="67"/>
      <c r="Q295" s="67"/>
      <c r="R295" s="67">
        <v>54.077910000000003</v>
      </c>
      <c r="S295" s="67"/>
      <c r="T295" s="67"/>
      <c r="U295" s="67"/>
      <c r="V295" s="99"/>
      <c r="W295" s="100"/>
      <c r="X295" s="100"/>
      <c r="Y295" s="100"/>
      <c r="Z295" s="100"/>
      <c r="AA295" s="118"/>
      <c r="AB295" s="187"/>
      <c r="AC295" s="350"/>
      <c r="AD295" s="187"/>
      <c r="AE295" s="64"/>
    </row>
    <row r="296" spans="1:31" s="22" customFormat="1" ht="45" hidden="1" customHeight="1" x14ac:dyDescent="0.25">
      <c r="A296" s="430" t="s">
        <v>170</v>
      </c>
      <c r="B296" s="430"/>
      <c r="C296" s="570"/>
      <c r="D296" s="576"/>
      <c r="E296" s="570"/>
      <c r="F296" s="578"/>
      <c r="G296" s="570"/>
      <c r="H296" s="421"/>
      <c r="I296" s="158" t="s">
        <v>336</v>
      </c>
      <c r="J296" s="430">
        <v>30</v>
      </c>
      <c r="K296" s="430"/>
      <c r="L296" s="430"/>
      <c r="M296" s="430"/>
      <c r="N296" s="67">
        <v>15</v>
      </c>
      <c r="O296" s="67"/>
      <c r="P296" s="67"/>
      <c r="Q296" s="67"/>
      <c r="R296" s="67">
        <v>31.34299</v>
      </c>
      <c r="S296" s="67"/>
      <c r="T296" s="67"/>
      <c r="U296" s="67"/>
      <c r="V296" s="99"/>
      <c r="W296" s="100"/>
      <c r="X296" s="100"/>
      <c r="Y296" s="100"/>
      <c r="Z296" s="100"/>
      <c r="AA296" s="118"/>
      <c r="AB296" s="187"/>
      <c r="AC296" s="350"/>
      <c r="AD296" s="187"/>
      <c r="AE296" s="64"/>
    </row>
    <row r="297" spans="1:31" s="22" customFormat="1" ht="60" hidden="1" customHeight="1" x14ac:dyDescent="0.25">
      <c r="A297" s="430" t="s">
        <v>170</v>
      </c>
      <c r="B297" s="430"/>
      <c r="C297" s="570"/>
      <c r="D297" s="576"/>
      <c r="E297" s="570"/>
      <c r="F297" s="578"/>
      <c r="G297" s="570"/>
      <c r="H297" s="421"/>
      <c r="I297" s="158" t="s">
        <v>337</v>
      </c>
      <c r="J297" s="430">
        <v>72</v>
      </c>
      <c r="K297" s="430"/>
      <c r="L297" s="430"/>
      <c r="M297" s="430"/>
      <c r="N297" s="67">
        <v>5</v>
      </c>
      <c r="O297" s="67"/>
      <c r="P297" s="67"/>
      <c r="Q297" s="67"/>
      <c r="R297" s="67">
        <v>43.42906</v>
      </c>
      <c r="S297" s="67"/>
      <c r="T297" s="67"/>
      <c r="U297" s="67"/>
      <c r="V297" s="99"/>
      <c r="W297" s="100"/>
      <c r="X297" s="100"/>
      <c r="Y297" s="100"/>
      <c r="Z297" s="100"/>
      <c r="AA297" s="118"/>
      <c r="AB297" s="187"/>
      <c r="AC297" s="350"/>
      <c r="AD297" s="187"/>
      <c r="AE297" s="64"/>
    </row>
    <row r="298" spans="1:31" s="22" customFormat="1" ht="60" hidden="1" customHeight="1" x14ac:dyDescent="0.25">
      <c r="A298" s="430" t="s">
        <v>170</v>
      </c>
      <c r="B298" s="430"/>
      <c r="C298" s="570"/>
      <c r="D298" s="576"/>
      <c r="E298" s="570"/>
      <c r="F298" s="578"/>
      <c r="G298" s="570"/>
      <c r="H298" s="421"/>
      <c r="I298" s="158" t="s">
        <v>338</v>
      </c>
      <c r="J298" s="430">
        <v>33</v>
      </c>
      <c r="K298" s="430"/>
      <c r="L298" s="430"/>
      <c r="M298" s="430"/>
      <c r="N298" s="67">
        <v>5</v>
      </c>
      <c r="O298" s="67"/>
      <c r="P298" s="67"/>
      <c r="Q298" s="67"/>
      <c r="R298" s="67">
        <v>33.052149999999997</v>
      </c>
      <c r="S298" s="67"/>
      <c r="T298" s="67"/>
      <c r="U298" s="67"/>
      <c r="V298" s="99"/>
      <c r="W298" s="100"/>
      <c r="X298" s="100"/>
      <c r="Y298" s="100"/>
      <c r="Z298" s="100"/>
      <c r="AA298" s="118"/>
      <c r="AB298" s="187"/>
      <c r="AC298" s="350"/>
      <c r="AD298" s="187"/>
      <c r="AE298" s="64"/>
    </row>
    <row r="299" spans="1:31" s="22" customFormat="1" ht="60" hidden="1" customHeight="1" x14ac:dyDescent="0.25">
      <c r="A299" s="430" t="s">
        <v>170</v>
      </c>
      <c r="B299" s="430"/>
      <c r="C299" s="570"/>
      <c r="D299" s="576"/>
      <c r="E299" s="570"/>
      <c r="F299" s="578"/>
      <c r="G299" s="570"/>
      <c r="H299" s="421"/>
      <c r="I299" s="158" t="s">
        <v>339</v>
      </c>
      <c r="J299" s="430">
        <v>20</v>
      </c>
      <c r="K299" s="430"/>
      <c r="L299" s="430"/>
      <c r="M299" s="430"/>
      <c r="N299" s="67">
        <v>5</v>
      </c>
      <c r="O299" s="67"/>
      <c r="P299" s="67"/>
      <c r="Q299" s="67"/>
      <c r="R299" s="67">
        <v>32.426969999999997</v>
      </c>
      <c r="S299" s="67"/>
      <c r="T299" s="67"/>
      <c r="U299" s="67"/>
      <c r="V299" s="99"/>
      <c r="W299" s="100"/>
      <c r="X299" s="100"/>
      <c r="Y299" s="100"/>
      <c r="Z299" s="100"/>
      <c r="AA299" s="118"/>
      <c r="AB299" s="187"/>
      <c r="AC299" s="350"/>
      <c r="AD299" s="187"/>
      <c r="AE299" s="64"/>
    </row>
    <row r="300" spans="1:31" s="22" customFormat="1" ht="45" hidden="1" customHeight="1" x14ac:dyDescent="0.25">
      <c r="A300" s="430" t="s">
        <v>170</v>
      </c>
      <c r="B300" s="430"/>
      <c r="C300" s="570"/>
      <c r="D300" s="576"/>
      <c r="E300" s="570"/>
      <c r="F300" s="578"/>
      <c r="G300" s="570"/>
      <c r="H300" s="421"/>
      <c r="I300" s="158" t="s">
        <v>340</v>
      </c>
      <c r="J300" s="430">
        <v>90</v>
      </c>
      <c r="K300" s="430"/>
      <c r="L300" s="430"/>
      <c r="M300" s="430"/>
      <c r="N300" s="67">
        <v>15</v>
      </c>
      <c r="O300" s="67"/>
      <c r="P300" s="67"/>
      <c r="Q300" s="67"/>
      <c r="R300" s="67">
        <v>26.35</v>
      </c>
      <c r="S300" s="67"/>
      <c r="T300" s="67"/>
      <c r="U300" s="67"/>
      <c r="V300" s="99"/>
      <c r="W300" s="100"/>
      <c r="X300" s="100"/>
      <c r="Y300" s="100"/>
      <c r="Z300" s="100"/>
      <c r="AA300" s="118"/>
      <c r="AB300" s="187"/>
      <c r="AC300" s="350"/>
      <c r="AD300" s="187"/>
      <c r="AE300" s="64"/>
    </row>
    <row r="301" spans="1:31" s="22" customFormat="1" ht="60" hidden="1" customHeight="1" x14ac:dyDescent="0.25">
      <c r="A301" s="430" t="s">
        <v>170</v>
      </c>
      <c r="B301" s="430"/>
      <c r="C301" s="570"/>
      <c r="D301" s="576"/>
      <c r="E301" s="570"/>
      <c r="F301" s="578"/>
      <c r="G301" s="570"/>
      <c r="H301" s="421"/>
      <c r="I301" s="158" t="s">
        <v>341</v>
      </c>
      <c r="J301" s="430">
        <v>100</v>
      </c>
      <c r="K301" s="430"/>
      <c r="L301" s="430"/>
      <c r="M301" s="430"/>
      <c r="N301" s="67">
        <v>5</v>
      </c>
      <c r="O301" s="67"/>
      <c r="P301" s="67"/>
      <c r="Q301" s="67"/>
      <c r="R301" s="67">
        <v>30.03</v>
      </c>
      <c r="S301" s="67"/>
      <c r="T301" s="67"/>
      <c r="U301" s="67"/>
      <c r="V301" s="99"/>
      <c r="W301" s="100"/>
      <c r="X301" s="100"/>
      <c r="Y301" s="100"/>
      <c r="Z301" s="100"/>
      <c r="AA301" s="118"/>
      <c r="AB301" s="187"/>
      <c r="AC301" s="350"/>
      <c r="AD301" s="187"/>
      <c r="AE301" s="64"/>
    </row>
    <row r="302" spans="1:31" s="22" customFormat="1" ht="60" hidden="1" customHeight="1" x14ac:dyDescent="0.25">
      <c r="A302" s="430" t="s">
        <v>170</v>
      </c>
      <c r="B302" s="430"/>
      <c r="C302" s="570"/>
      <c r="D302" s="576"/>
      <c r="E302" s="570"/>
      <c r="F302" s="578"/>
      <c r="G302" s="570"/>
      <c r="H302" s="421"/>
      <c r="I302" s="158" t="s">
        <v>342</v>
      </c>
      <c r="J302" s="430">
        <v>125</v>
      </c>
      <c r="K302" s="430"/>
      <c r="L302" s="430"/>
      <c r="M302" s="430"/>
      <c r="N302" s="67">
        <v>15</v>
      </c>
      <c r="O302" s="67"/>
      <c r="P302" s="67"/>
      <c r="Q302" s="67"/>
      <c r="R302" s="67">
        <v>100</v>
      </c>
      <c r="S302" s="67"/>
      <c r="T302" s="67"/>
      <c r="U302" s="67"/>
      <c r="V302" s="99"/>
      <c r="W302" s="100"/>
      <c r="X302" s="100"/>
      <c r="Y302" s="100"/>
      <c r="Z302" s="100"/>
      <c r="AA302" s="118"/>
      <c r="AB302" s="187"/>
      <c r="AC302" s="350"/>
      <c r="AD302" s="187"/>
      <c r="AE302" s="64"/>
    </row>
    <row r="303" spans="1:31" s="22" customFormat="1" ht="45" hidden="1" customHeight="1" x14ac:dyDescent="0.25">
      <c r="A303" s="430" t="s">
        <v>170</v>
      </c>
      <c r="B303" s="430"/>
      <c r="C303" s="570"/>
      <c r="D303" s="576"/>
      <c r="E303" s="570"/>
      <c r="F303" s="578"/>
      <c r="G303" s="570"/>
      <c r="H303" s="421"/>
      <c r="I303" s="158" t="s">
        <v>343</v>
      </c>
      <c r="J303" s="430">
        <v>22</v>
      </c>
      <c r="K303" s="430"/>
      <c r="L303" s="430"/>
      <c r="M303" s="430"/>
      <c r="N303" s="67">
        <v>5</v>
      </c>
      <c r="O303" s="67"/>
      <c r="P303" s="67"/>
      <c r="Q303" s="67"/>
      <c r="R303" s="67">
        <v>72</v>
      </c>
      <c r="S303" s="67"/>
      <c r="T303" s="67"/>
      <c r="U303" s="67"/>
      <c r="V303" s="99"/>
      <c r="W303" s="100"/>
      <c r="X303" s="100"/>
      <c r="Y303" s="100"/>
      <c r="Z303" s="100"/>
      <c r="AA303" s="118"/>
      <c r="AB303" s="187"/>
      <c r="AC303" s="350"/>
      <c r="AD303" s="187"/>
      <c r="AE303" s="64"/>
    </row>
    <row r="304" spans="1:31" s="22" customFormat="1" ht="45" hidden="1" customHeight="1" x14ac:dyDescent="0.25">
      <c r="A304" s="430" t="s">
        <v>170</v>
      </c>
      <c r="B304" s="430"/>
      <c r="C304" s="570"/>
      <c r="D304" s="576"/>
      <c r="E304" s="570"/>
      <c r="F304" s="578"/>
      <c r="G304" s="570"/>
      <c r="H304" s="421"/>
      <c r="I304" s="158" t="s">
        <v>344</v>
      </c>
      <c r="J304" s="430">
        <v>25</v>
      </c>
      <c r="K304" s="430"/>
      <c r="L304" s="430"/>
      <c r="M304" s="430"/>
      <c r="N304" s="67">
        <v>15</v>
      </c>
      <c r="O304" s="67"/>
      <c r="P304" s="67"/>
      <c r="Q304" s="67"/>
      <c r="R304" s="67">
        <v>44</v>
      </c>
      <c r="S304" s="67"/>
      <c r="T304" s="67"/>
      <c r="U304" s="67"/>
      <c r="V304" s="99"/>
      <c r="W304" s="100"/>
      <c r="X304" s="100"/>
      <c r="Y304" s="100"/>
      <c r="Z304" s="100"/>
      <c r="AA304" s="118"/>
      <c r="AB304" s="187"/>
      <c r="AC304" s="350"/>
      <c r="AD304" s="187"/>
      <c r="AE304" s="64"/>
    </row>
    <row r="305" spans="1:31" s="22" customFormat="1" ht="75" hidden="1" customHeight="1" x14ac:dyDescent="0.25">
      <c r="A305" s="430" t="s">
        <v>170</v>
      </c>
      <c r="B305" s="430"/>
      <c r="C305" s="570"/>
      <c r="D305" s="576"/>
      <c r="E305" s="570"/>
      <c r="F305" s="578"/>
      <c r="G305" s="570"/>
      <c r="H305" s="421"/>
      <c r="I305" s="158" t="s">
        <v>345</v>
      </c>
      <c r="J305" s="430">
        <v>30</v>
      </c>
      <c r="K305" s="430"/>
      <c r="L305" s="430"/>
      <c r="M305" s="430"/>
      <c r="N305" s="67">
        <v>3</v>
      </c>
      <c r="O305" s="67"/>
      <c r="P305" s="67"/>
      <c r="Q305" s="67"/>
      <c r="R305" s="67">
        <v>24</v>
      </c>
      <c r="S305" s="67"/>
      <c r="T305" s="67"/>
      <c r="U305" s="67"/>
      <c r="V305" s="99"/>
      <c r="W305" s="100"/>
      <c r="X305" s="100"/>
      <c r="Y305" s="100"/>
      <c r="Z305" s="100"/>
      <c r="AA305" s="118"/>
      <c r="AB305" s="187"/>
      <c r="AC305" s="350"/>
      <c r="AD305" s="187"/>
      <c r="AE305" s="64"/>
    </row>
    <row r="306" spans="1:31" s="22" customFormat="1" ht="45" hidden="1" customHeight="1" x14ac:dyDescent="0.25">
      <c r="A306" s="430" t="s">
        <v>170</v>
      </c>
      <c r="B306" s="430"/>
      <c r="C306" s="570"/>
      <c r="D306" s="576"/>
      <c r="E306" s="570"/>
      <c r="F306" s="578"/>
      <c r="G306" s="570"/>
      <c r="H306" s="421"/>
      <c r="I306" s="158" t="s">
        <v>346</v>
      </c>
      <c r="J306" s="430">
        <v>20</v>
      </c>
      <c r="K306" s="430"/>
      <c r="L306" s="430"/>
      <c r="M306" s="430"/>
      <c r="N306" s="67">
        <v>5</v>
      </c>
      <c r="O306" s="67"/>
      <c r="P306" s="67"/>
      <c r="Q306" s="67"/>
      <c r="R306" s="67">
        <v>27</v>
      </c>
      <c r="S306" s="67"/>
      <c r="T306" s="67"/>
      <c r="U306" s="67"/>
      <c r="V306" s="99"/>
      <c r="W306" s="100"/>
      <c r="X306" s="100"/>
      <c r="Y306" s="100"/>
      <c r="Z306" s="100"/>
      <c r="AA306" s="118"/>
      <c r="AB306" s="187"/>
      <c r="AC306" s="350"/>
      <c r="AD306" s="187"/>
      <c r="AE306" s="64"/>
    </row>
    <row r="307" spans="1:31" s="22" customFormat="1" ht="60" hidden="1" customHeight="1" x14ac:dyDescent="0.25">
      <c r="A307" s="430" t="s">
        <v>170</v>
      </c>
      <c r="B307" s="430"/>
      <c r="C307" s="570"/>
      <c r="D307" s="576"/>
      <c r="E307" s="570"/>
      <c r="F307" s="578"/>
      <c r="G307" s="570"/>
      <c r="H307" s="421"/>
      <c r="I307" s="158" t="s">
        <v>347</v>
      </c>
      <c r="J307" s="430">
        <v>29</v>
      </c>
      <c r="K307" s="430"/>
      <c r="L307" s="430"/>
      <c r="M307" s="430"/>
      <c r="N307" s="67">
        <v>15</v>
      </c>
      <c r="O307" s="67"/>
      <c r="P307" s="67"/>
      <c r="Q307" s="67"/>
      <c r="R307" s="67">
        <v>78.819329999999994</v>
      </c>
      <c r="S307" s="67"/>
      <c r="T307" s="67"/>
      <c r="U307" s="67"/>
      <c r="V307" s="99"/>
      <c r="W307" s="100"/>
      <c r="X307" s="100"/>
      <c r="Y307" s="100"/>
      <c r="Z307" s="100"/>
      <c r="AA307" s="118"/>
      <c r="AB307" s="187"/>
      <c r="AC307" s="350"/>
      <c r="AD307" s="187"/>
      <c r="AE307" s="64"/>
    </row>
    <row r="308" spans="1:31" s="22" customFormat="1" ht="45" hidden="1" customHeight="1" x14ac:dyDescent="0.25">
      <c r="A308" s="430" t="s">
        <v>170</v>
      </c>
      <c r="B308" s="430"/>
      <c r="C308" s="570"/>
      <c r="D308" s="576"/>
      <c r="E308" s="570"/>
      <c r="F308" s="578"/>
      <c r="G308" s="570"/>
      <c r="H308" s="421"/>
      <c r="I308" s="158" t="s">
        <v>348</v>
      </c>
      <c r="J308" s="430">
        <v>25</v>
      </c>
      <c r="K308" s="430"/>
      <c r="L308" s="430"/>
      <c r="M308" s="430"/>
      <c r="N308" s="67">
        <v>15</v>
      </c>
      <c r="O308" s="67"/>
      <c r="P308" s="67"/>
      <c r="Q308" s="67"/>
      <c r="R308" s="67">
        <v>13.301729999999999</v>
      </c>
      <c r="S308" s="67"/>
      <c r="T308" s="67"/>
      <c r="U308" s="67"/>
      <c r="V308" s="99"/>
      <c r="W308" s="100"/>
      <c r="X308" s="100"/>
      <c r="Y308" s="100"/>
      <c r="Z308" s="100"/>
      <c r="AA308" s="118"/>
      <c r="AB308" s="187"/>
      <c r="AC308" s="350"/>
      <c r="AD308" s="187"/>
      <c r="AE308" s="64"/>
    </row>
    <row r="309" spans="1:31" s="22" customFormat="1" ht="45" hidden="1" customHeight="1" x14ac:dyDescent="0.25">
      <c r="A309" s="430" t="s">
        <v>170</v>
      </c>
      <c r="B309" s="430"/>
      <c r="C309" s="570"/>
      <c r="D309" s="576"/>
      <c r="E309" s="570"/>
      <c r="F309" s="578"/>
      <c r="G309" s="570"/>
      <c r="H309" s="421"/>
      <c r="I309" s="158" t="s">
        <v>349</v>
      </c>
      <c r="J309" s="430">
        <v>57</v>
      </c>
      <c r="K309" s="430"/>
      <c r="L309" s="430"/>
      <c r="M309" s="430"/>
      <c r="N309" s="67">
        <v>5</v>
      </c>
      <c r="O309" s="67"/>
      <c r="P309" s="67"/>
      <c r="Q309" s="67"/>
      <c r="R309" s="67">
        <v>144.59193999999999</v>
      </c>
      <c r="S309" s="67"/>
      <c r="T309" s="67"/>
      <c r="U309" s="67"/>
      <c r="V309" s="99"/>
      <c r="W309" s="100"/>
      <c r="X309" s="100"/>
      <c r="Y309" s="100"/>
      <c r="Z309" s="100"/>
      <c r="AA309" s="118"/>
      <c r="AB309" s="187"/>
      <c r="AC309" s="350"/>
      <c r="AD309" s="187"/>
      <c r="AE309" s="64"/>
    </row>
    <row r="310" spans="1:31" s="22" customFormat="1" ht="60" hidden="1" customHeight="1" x14ac:dyDescent="0.25">
      <c r="A310" s="430" t="s">
        <v>170</v>
      </c>
      <c r="B310" s="430"/>
      <c r="C310" s="570"/>
      <c r="D310" s="576"/>
      <c r="E310" s="570"/>
      <c r="F310" s="578"/>
      <c r="G310" s="570"/>
      <c r="H310" s="421"/>
      <c r="I310" s="158" t="s">
        <v>350</v>
      </c>
      <c r="J310" s="430">
        <v>960</v>
      </c>
      <c r="K310" s="430"/>
      <c r="L310" s="430"/>
      <c r="M310" s="430"/>
      <c r="N310" s="67">
        <v>15</v>
      </c>
      <c r="O310" s="67"/>
      <c r="P310" s="67"/>
      <c r="Q310" s="67"/>
      <c r="R310" s="67">
        <v>923.91300000000001</v>
      </c>
      <c r="S310" s="67"/>
      <c r="T310" s="67"/>
      <c r="U310" s="67"/>
      <c r="V310" s="99"/>
      <c r="W310" s="100"/>
      <c r="X310" s="100"/>
      <c r="Y310" s="100"/>
      <c r="Z310" s="100"/>
      <c r="AA310" s="118"/>
      <c r="AB310" s="187"/>
      <c r="AC310" s="350"/>
      <c r="AD310" s="187"/>
      <c r="AE310" s="64"/>
    </row>
    <row r="311" spans="1:31" s="22" customFormat="1" ht="60" hidden="1" customHeight="1" x14ac:dyDescent="0.25">
      <c r="A311" s="430" t="s">
        <v>170</v>
      </c>
      <c r="B311" s="430"/>
      <c r="C311" s="570"/>
      <c r="D311" s="576"/>
      <c r="E311" s="570"/>
      <c r="F311" s="578"/>
      <c r="G311" s="570"/>
      <c r="H311" s="421"/>
      <c r="I311" s="158" t="s">
        <v>351</v>
      </c>
      <c r="J311" s="430">
        <v>49</v>
      </c>
      <c r="K311" s="430"/>
      <c r="L311" s="430"/>
      <c r="M311" s="430"/>
      <c r="N311" s="67">
        <v>11</v>
      </c>
      <c r="O311" s="67"/>
      <c r="P311" s="67"/>
      <c r="Q311" s="67"/>
      <c r="R311" s="67">
        <v>96</v>
      </c>
      <c r="S311" s="67"/>
      <c r="T311" s="67"/>
      <c r="U311" s="67"/>
      <c r="V311" s="99"/>
      <c r="W311" s="100"/>
      <c r="X311" s="100"/>
      <c r="Y311" s="100"/>
      <c r="Z311" s="100"/>
      <c r="AA311" s="118"/>
      <c r="AB311" s="187"/>
      <c r="AC311" s="350"/>
      <c r="AD311" s="187"/>
      <c r="AE311" s="64"/>
    </row>
    <row r="312" spans="1:31" s="22" customFormat="1" ht="75" hidden="1" customHeight="1" x14ac:dyDescent="0.25">
      <c r="A312" s="430" t="s">
        <v>170</v>
      </c>
      <c r="B312" s="430"/>
      <c r="C312" s="570"/>
      <c r="D312" s="576"/>
      <c r="E312" s="570"/>
      <c r="F312" s="578"/>
      <c r="G312" s="570"/>
      <c r="H312" s="421"/>
      <c r="I312" s="158" t="s">
        <v>352</v>
      </c>
      <c r="J312" s="430">
        <v>186</v>
      </c>
      <c r="K312" s="430"/>
      <c r="L312" s="430"/>
      <c r="M312" s="430"/>
      <c r="N312" s="67">
        <v>9</v>
      </c>
      <c r="O312" s="67"/>
      <c r="P312" s="67"/>
      <c r="Q312" s="67"/>
      <c r="R312" s="67">
        <v>317</v>
      </c>
      <c r="S312" s="67"/>
      <c r="T312" s="67"/>
      <c r="U312" s="67"/>
      <c r="V312" s="99"/>
      <c r="W312" s="100"/>
      <c r="X312" s="100"/>
      <c r="Y312" s="100"/>
      <c r="Z312" s="100"/>
      <c r="AA312" s="118"/>
      <c r="AB312" s="187"/>
      <c r="AC312" s="350"/>
      <c r="AD312" s="187"/>
      <c r="AE312" s="64"/>
    </row>
    <row r="313" spans="1:31" s="22" customFormat="1" ht="75" hidden="1" customHeight="1" x14ac:dyDescent="0.25">
      <c r="A313" s="430" t="s">
        <v>170</v>
      </c>
      <c r="B313" s="430"/>
      <c r="C313" s="570"/>
      <c r="D313" s="576"/>
      <c r="E313" s="570"/>
      <c r="F313" s="578"/>
      <c r="G313" s="570"/>
      <c r="H313" s="421"/>
      <c r="I313" s="158" t="s">
        <v>353</v>
      </c>
      <c r="J313" s="430">
        <v>214</v>
      </c>
      <c r="K313" s="430"/>
      <c r="L313" s="430"/>
      <c r="M313" s="430"/>
      <c r="N313" s="67">
        <v>9</v>
      </c>
      <c r="O313" s="67"/>
      <c r="P313" s="67"/>
      <c r="Q313" s="67"/>
      <c r="R313" s="67">
        <v>61</v>
      </c>
      <c r="S313" s="67"/>
      <c r="T313" s="67"/>
      <c r="U313" s="67"/>
      <c r="V313" s="99"/>
      <c r="W313" s="100"/>
      <c r="X313" s="100"/>
      <c r="Y313" s="100"/>
      <c r="Z313" s="100"/>
      <c r="AA313" s="118"/>
      <c r="AB313" s="187"/>
      <c r="AC313" s="350"/>
      <c r="AD313" s="187"/>
      <c r="AE313" s="64"/>
    </row>
    <row r="314" spans="1:31" s="22" customFormat="1" ht="60" hidden="1" customHeight="1" x14ac:dyDescent="0.25">
      <c r="A314" s="430" t="s">
        <v>170</v>
      </c>
      <c r="B314" s="430"/>
      <c r="C314" s="570"/>
      <c r="D314" s="576"/>
      <c r="E314" s="570"/>
      <c r="F314" s="578"/>
      <c r="G314" s="570"/>
      <c r="H314" s="421"/>
      <c r="I314" s="158" t="s">
        <v>354</v>
      </c>
      <c r="J314" s="430">
        <v>322</v>
      </c>
      <c r="K314" s="430"/>
      <c r="L314" s="430"/>
      <c r="M314" s="430"/>
      <c r="N314" s="67">
        <v>15</v>
      </c>
      <c r="O314" s="67"/>
      <c r="P314" s="67"/>
      <c r="Q314" s="67"/>
      <c r="R314" s="67">
        <v>111</v>
      </c>
      <c r="S314" s="67"/>
      <c r="T314" s="67"/>
      <c r="U314" s="67"/>
      <c r="V314" s="99"/>
      <c r="W314" s="100"/>
      <c r="X314" s="100"/>
      <c r="Y314" s="100"/>
      <c r="Z314" s="100"/>
      <c r="AA314" s="118"/>
      <c r="AB314" s="187"/>
      <c r="AC314" s="350"/>
      <c r="AD314" s="187"/>
      <c r="AE314" s="64"/>
    </row>
    <row r="315" spans="1:31" s="22" customFormat="1" ht="60" hidden="1" customHeight="1" x14ac:dyDescent="0.25">
      <c r="A315" s="430" t="s">
        <v>170</v>
      </c>
      <c r="B315" s="430"/>
      <c r="C315" s="570"/>
      <c r="D315" s="576"/>
      <c r="E315" s="570"/>
      <c r="F315" s="578"/>
      <c r="G315" s="570"/>
      <c r="H315" s="421"/>
      <c r="I315" s="158" t="s">
        <v>355</v>
      </c>
      <c r="J315" s="430">
        <v>180</v>
      </c>
      <c r="K315" s="430"/>
      <c r="L315" s="430"/>
      <c r="M315" s="430"/>
      <c r="N315" s="67">
        <v>15</v>
      </c>
      <c r="O315" s="67"/>
      <c r="P315" s="67"/>
      <c r="Q315" s="67"/>
      <c r="R315" s="67">
        <v>147</v>
      </c>
      <c r="S315" s="67"/>
      <c r="T315" s="67"/>
      <c r="U315" s="67"/>
      <c r="V315" s="99"/>
      <c r="W315" s="100"/>
      <c r="X315" s="100"/>
      <c r="Y315" s="100"/>
      <c r="Z315" s="100"/>
      <c r="AA315" s="118"/>
      <c r="AB315" s="187"/>
      <c r="AC315" s="350"/>
      <c r="AD315" s="187"/>
      <c r="AE315" s="64"/>
    </row>
    <row r="316" spans="1:31" s="22" customFormat="1" ht="77.25" hidden="1" customHeight="1" x14ac:dyDescent="0.25">
      <c r="A316" s="430" t="s">
        <v>170</v>
      </c>
      <c r="B316" s="430"/>
      <c r="C316" s="570"/>
      <c r="D316" s="576"/>
      <c r="E316" s="570"/>
      <c r="F316" s="578"/>
      <c r="G316" s="570"/>
      <c r="H316" s="421"/>
      <c r="I316" s="158" t="s">
        <v>356</v>
      </c>
      <c r="J316" s="430">
        <v>140</v>
      </c>
      <c r="K316" s="430"/>
      <c r="L316" s="430"/>
      <c r="M316" s="430"/>
      <c r="N316" s="67">
        <v>10</v>
      </c>
      <c r="O316" s="67"/>
      <c r="P316" s="67"/>
      <c r="Q316" s="67"/>
      <c r="R316" s="67">
        <v>60</v>
      </c>
      <c r="S316" s="67"/>
      <c r="T316" s="67"/>
      <c r="U316" s="67"/>
      <c r="V316" s="99"/>
      <c r="W316" s="100"/>
      <c r="X316" s="100"/>
      <c r="Y316" s="100"/>
      <c r="Z316" s="100"/>
      <c r="AA316" s="118"/>
      <c r="AB316" s="187"/>
      <c r="AC316" s="350"/>
      <c r="AD316" s="187"/>
      <c r="AE316" s="64"/>
    </row>
    <row r="317" spans="1:31" s="22" customFormat="1" ht="60" hidden="1" customHeight="1" x14ac:dyDescent="0.25">
      <c r="A317" s="430" t="s">
        <v>170</v>
      </c>
      <c r="B317" s="430"/>
      <c r="C317" s="570"/>
      <c r="D317" s="576"/>
      <c r="E317" s="570"/>
      <c r="F317" s="578"/>
      <c r="G317" s="570"/>
      <c r="H317" s="421"/>
      <c r="I317" s="158" t="s">
        <v>357</v>
      </c>
      <c r="J317" s="430">
        <v>112</v>
      </c>
      <c r="K317" s="430"/>
      <c r="L317" s="430"/>
      <c r="M317" s="430"/>
      <c r="N317" s="67">
        <v>15</v>
      </c>
      <c r="O317" s="67"/>
      <c r="P317" s="67"/>
      <c r="Q317" s="67"/>
      <c r="R317" s="67">
        <v>132</v>
      </c>
      <c r="S317" s="67"/>
      <c r="T317" s="67"/>
      <c r="U317" s="67"/>
      <c r="V317" s="99"/>
      <c r="W317" s="100"/>
      <c r="X317" s="100"/>
      <c r="Y317" s="100"/>
      <c r="Z317" s="100"/>
      <c r="AA317" s="118"/>
      <c r="AB317" s="187"/>
      <c r="AC317" s="350"/>
      <c r="AD317" s="187"/>
      <c r="AE317" s="64"/>
    </row>
    <row r="318" spans="1:31" s="22" customFormat="1" ht="60" hidden="1" customHeight="1" x14ac:dyDescent="0.25">
      <c r="A318" s="430" t="s">
        <v>170</v>
      </c>
      <c r="B318" s="430"/>
      <c r="C318" s="570"/>
      <c r="D318" s="576"/>
      <c r="E318" s="570"/>
      <c r="F318" s="578"/>
      <c r="G318" s="570"/>
      <c r="H318" s="421"/>
      <c r="I318" s="158" t="s">
        <v>358</v>
      </c>
      <c r="J318" s="430">
        <v>284</v>
      </c>
      <c r="K318" s="430"/>
      <c r="L318" s="430"/>
      <c r="M318" s="430"/>
      <c r="N318" s="67">
        <v>5</v>
      </c>
      <c r="O318" s="67"/>
      <c r="P318" s="67"/>
      <c r="Q318" s="67"/>
      <c r="R318" s="67">
        <v>294</v>
      </c>
      <c r="S318" s="67"/>
      <c r="T318" s="67"/>
      <c r="U318" s="67"/>
      <c r="V318" s="99"/>
      <c r="W318" s="100"/>
      <c r="X318" s="100"/>
      <c r="Y318" s="100"/>
      <c r="Z318" s="100"/>
      <c r="AA318" s="118"/>
      <c r="AB318" s="187"/>
      <c r="AC318" s="350"/>
      <c r="AD318" s="187"/>
      <c r="AE318" s="64"/>
    </row>
    <row r="319" spans="1:31" s="22" customFormat="1" ht="75" hidden="1" customHeight="1" x14ac:dyDescent="0.25">
      <c r="A319" s="430" t="s">
        <v>170</v>
      </c>
      <c r="B319" s="430"/>
      <c r="C319" s="570"/>
      <c r="D319" s="576"/>
      <c r="E319" s="570"/>
      <c r="F319" s="578"/>
      <c r="G319" s="570"/>
      <c r="H319" s="421"/>
      <c r="I319" s="158" t="s">
        <v>359</v>
      </c>
      <c r="J319" s="430">
        <v>161</v>
      </c>
      <c r="K319" s="430"/>
      <c r="L319" s="430"/>
      <c r="M319" s="430"/>
      <c r="N319" s="67">
        <v>9</v>
      </c>
      <c r="O319" s="67"/>
      <c r="P319" s="67"/>
      <c r="Q319" s="67"/>
      <c r="R319" s="67">
        <v>186</v>
      </c>
      <c r="S319" s="67"/>
      <c r="T319" s="67"/>
      <c r="U319" s="67"/>
      <c r="V319" s="99"/>
      <c r="W319" s="100"/>
      <c r="X319" s="100"/>
      <c r="Y319" s="100"/>
      <c r="Z319" s="100"/>
      <c r="AA319" s="118"/>
      <c r="AB319" s="187"/>
      <c r="AC319" s="350"/>
      <c r="AD319" s="187"/>
      <c r="AE319" s="64"/>
    </row>
    <row r="320" spans="1:31" s="22" customFormat="1" ht="75" hidden="1" customHeight="1" x14ac:dyDescent="0.25">
      <c r="A320" s="430" t="s">
        <v>170</v>
      </c>
      <c r="B320" s="430"/>
      <c r="C320" s="570"/>
      <c r="D320" s="576"/>
      <c r="E320" s="570"/>
      <c r="F320" s="578"/>
      <c r="G320" s="570"/>
      <c r="H320" s="421"/>
      <c r="I320" s="158" t="s">
        <v>360</v>
      </c>
      <c r="J320" s="430">
        <v>321</v>
      </c>
      <c r="K320" s="430"/>
      <c r="L320" s="430"/>
      <c r="M320" s="430"/>
      <c r="N320" s="67">
        <v>7</v>
      </c>
      <c r="O320" s="67"/>
      <c r="P320" s="67"/>
      <c r="Q320" s="67"/>
      <c r="R320" s="67">
        <v>218</v>
      </c>
      <c r="S320" s="67"/>
      <c r="T320" s="67"/>
      <c r="U320" s="67"/>
      <c r="V320" s="99"/>
      <c r="W320" s="100"/>
      <c r="X320" s="100"/>
      <c r="Y320" s="100"/>
      <c r="Z320" s="100"/>
      <c r="AA320" s="118"/>
      <c r="AB320" s="187"/>
      <c r="AC320" s="350"/>
      <c r="AD320" s="187"/>
      <c r="AE320" s="64"/>
    </row>
    <row r="321" spans="1:31" s="22" customFormat="1" ht="60" hidden="1" customHeight="1" x14ac:dyDescent="0.25">
      <c r="A321" s="430" t="s">
        <v>170</v>
      </c>
      <c r="B321" s="430"/>
      <c r="C321" s="570"/>
      <c r="D321" s="576"/>
      <c r="E321" s="570"/>
      <c r="F321" s="578"/>
      <c r="G321" s="570"/>
      <c r="H321" s="421"/>
      <c r="I321" s="158" t="s">
        <v>361</v>
      </c>
      <c r="J321" s="430">
        <v>90</v>
      </c>
      <c r="K321" s="430"/>
      <c r="L321" s="430"/>
      <c r="M321" s="430"/>
      <c r="N321" s="67">
        <v>15</v>
      </c>
      <c r="O321" s="67"/>
      <c r="P321" s="67"/>
      <c r="Q321" s="67"/>
      <c r="R321" s="67">
        <v>189</v>
      </c>
      <c r="S321" s="67"/>
      <c r="T321" s="67"/>
      <c r="U321" s="67"/>
      <c r="V321" s="99"/>
      <c r="W321" s="100"/>
      <c r="X321" s="100"/>
      <c r="Y321" s="100"/>
      <c r="Z321" s="100"/>
      <c r="AA321" s="118"/>
      <c r="AB321" s="187"/>
      <c r="AC321" s="350"/>
      <c r="AD321" s="187"/>
      <c r="AE321" s="64"/>
    </row>
    <row r="322" spans="1:31" s="22" customFormat="1" ht="45" hidden="1" customHeight="1" x14ac:dyDescent="0.25">
      <c r="A322" s="430" t="s">
        <v>170</v>
      </c>
      <c r="B322" s="430"/>
      <c r="C322" s="570"/>
      <c r="D322" s="576"/>
      <c r="E322" s="570"/>
      <c r="F322" s="578"/>
      <c r="G322" s="570"/>
      <c r="H322" s="421"/>
      <c r="I322" s="158" t="s">
        <v>362</v>
      </c>
      <c r="J322" s="430">
        <v>100</v>
      </c>
      <c r="K322" s="430"/>
      <c r="L322" s="430"/>
      <c r="M322" s="430"/>
      <c r="N322" s="67">
        <v>5.42</v>
      </c>
      <c r="O322" s="67"/>
      <c r="P322" s="67"/>
      <c r="Q322" s="67"/>
      <c r="R322" s="67">
        <v>60</v>
      </c>
      <c r="S322" s="67"/>
      <c r="T322" s="67"/>
      <c r="U322" s="67"/>
      <c r="V322" s="99"/>
      <c r="W322" s="100"/>
      <c r="X322" s="100"/>
      <c r="Y322" s="100"/>
      <c r="Z322" s="100"/>
      <c r="AA322" s="118"/>
      <c r="AB322" s="187"/>
      <c r="AC322" s="350"/>
      <c r="AD322" s="187"/>
      <c r="AE322" s="64"/>
    </row>
    <row r="323" spans="1:31" s="22" customFormat="1" ht="75" hidden="1" customHeight="1" x14ac:dyDescent="0.25">
      <c r="A323" s="430" t="s">
        <v>170</v>
      </c>
      <c r="B323" s="430"/>
      <c r="C323" s="570"/>
      <c r="D323" s="576"/>
      <c r="E323" s="570"/>
      <c r="F323" s="578"/>
      <c r="G323" s="570"/>
      <c r="H323" s="421"/>
      <c r="I323" s="158" t="s">
        <v>363</v>
      </c>
      <c r="J323" s="430">
        <v>30</v>
      </c>
      <c r="K323" s="430"/>
      <c r="L323" s="430"/>
      <c r="M323" s="430"/>
      <c r="N323" s="67">
        <v>15</v>
      </c>
      <c r="O323" s="67"/>
      <c r="P323" s="67"/>
      <c r="Q323" s="67"/>
      <c r="R323" s="67">
        <v>67</v>
      </c>
      <c r="S323" s="67"/>
      <c r="T323" s="67"/>
      <c r="U323" s="67"/>
      <c r="V323" s="99"/>
      <c r="W323" s="100"/>
      <c r="X323" s="100"/>
      <c r="Y323" s="100"/>
      <c r="Z323" s="100"/>
      <c r="AA323" s="118"/>
      <c r="AB323" s="187"/>
      <c r="AC323" s="350"/>
      <c r="AD323" s="187"/>
      <c r="AE323" s="64"/>
    </row>
    <row r="324" spans="1:31" s="22" customFormat="1" ht="90" hidden="1" customHeight="1" x14ac:dyDescent="0.25">
      <c r="A324" s="430" t="s">
        <v>170</v>
      </c>
      <c r="B324" s="430"/>
      <c r="C324" s="570"/>
      <c r="D324" s="576"/>
      <c r="E324" s="570"/>
      <c r="F324" s="578"/>
      <c r="G324" s="570"/>
      <c r="H324" s="421"/>
      <c r="I324" s="158" t="s">
        <v>364</v>
      </c>
      <c r="J324" s="430">
        <v>598</v>
      </c>
      <c r="K324" s="430"/>
      <c r="L324" s="430"/>
      <c r="M324" s="430"/>
      <c r="N324" s="67">
        <v>22.5</v>
      </c>
      <c r="O324" s="67"/>
      <c r="P324" s="67"/>
      <c r="Q324" s="67"/>
      <c r="R324" s="67">
        <v>568</v>
      </c>
      <c r="S324" s="67"/>
      <c r="T324" s="67"/>
      <c r="U324" s="67"/>
      <c r="V324" s="99"/>
      <c r="W324" s="100"/>
      <c r="X324" s="100"/>
      <c r="Y324" s="100"/>
      <c r="Z324" s="100"/>
      <c r="AA324" s="118"/>
      <c r="AB324" s="187"/>
      <c r="AC324" s="350"/>
      <c r="AD324" s="187"/>
      <c r="AE324" s="64"/>
    </row>
    <row r="325" spans="1:31" s="22" customFormat="1" ht="90" hidden="1" customHeight="1" x14ac:dyDescent="0.25">
      <c r="A325" s="430" t="s">
        <v>170</v>
      </c>
      <c r="B325" s="430"/>
      <c r="C325" s="570"/>
      <c r="D325" s="576"/>
      <c r="E325" s="570"/>
      <c r="F325" s="578"/>
      <c r="G325" s="570"/>
      <c r="H325" s="421"/>
      <c r="I325" s="158" t="s">
        <v>365</v>
      </c>
      <c r="J325" s="430">
        <v>676</v>
      </c>
      <c r="K325" s="430"/>
      <c r="L325" s="430"/>
      <c r="M325" s="430"/>
      <c r="N325" s="67">
        <v>10</v>
      </c>
      <c r="O325" s="67"/>
      <c r="P325" s="67"/>
      <c r="Q325" s="67"/>
      <c r="R325" s="67">
        <v>92</v>
      </c>
      <c r="S325" s="67"/>
      <c r="T325" s="67"/>
      <c r="U325" s="67"/>
      <c r="V325" s="99"/>
      <c r="W325" s="100"/>
      <c r="X325" s="100"/>
      <c r="Y325" s="100"/>
      <c r="Z325" s="100"/>
      <c r="AA325" s="118"/>
      <c r="AB325" s="187"/>
      <c r="AC325" s="350"/>
      <c r="AD325" s="187"/>
      <c r="AE325" s="64"/>
    </row>
    <row r="326" spans="1:31" s="22" customFormat="1" ht="60" hidden="1" customHeight="1" x14ac:dyDescent="0.25">
      <c r="A326" s="430" t="s">
        <v>170</v>
      </c>
      <c r="B326" s="430"/>
      <c r="C326" s="570"/>
      <c r="D326" s="576"/>
      <c r="E326" s="570"/>
      <c r="F326" s="578"/>
      <c r="G326" s="570"/>
      <c r="H326" s="421"/>
      <c r="I326" s="158" t="s">
        <v>366</v>
      </c>
      <c r="J326" s="430">
        <v>40</v>
      </c>
      <c r="K326" s="430"/>
      <c r="L326" s="430"/>
      <c r="M326" s="430"/>
      <c r="N326" s="67">
        <v>15</v>
      </c>
      <c r="O326" s="67"/>
      <c r="P326" s="67"/>
      <c r="Q326" s="67"/>
      <c r="R326" s="67">
        <v>51</v>
      </c>
      <c r="S326" s="67"/>
      <c r="T326" s="67"/>
      <c r="U326" s="67"/>
      <c r="V326" s="99"/>
      <c r="W326" s="100"/>
      <c r="X326" s="100"/>
      <c r="Y326" s="100"/>
      <c r="Z326" s="100"/>
      <c r="AA326" s="118"/>
      <c r="AB326" s="187"/>
      <c r="AC326" s="350"/>
      <c r="AD326" s="187"/>
      <c r="AE326" s="64"/>
    </row>
    <row r="327" spans="1:31" s="22" customFormat="1" ht="60" hidden="1" customHeight="1" x14ac:dyDescent="0.25">
      <c r="A327" s="430" t="s">
        <v>170</v>
      </c>
      <c r="B327" s="430"/>
      <c r="C327" s="570"/>
      <c r="D327" s="576"/>
      <c r="E327" s="570"/>
      <c r="F327" s="578"/>
      <c r="G327" s="570"/>
      <c r="H327" s="421"/>
      <c r="I327" s="158" t="s">
        <v>367</v>
      </c>
      <c r="J327" s="430">
        <v>53</v>
      </c>
      <c r="K327" s="430"/>
      <c r="L327" s="430"/>
      <c r="M327" s="430"/>
      <c r="N327" s="67">
        <v>5</v>
      </c>
      <c r="O327" s="67"/>
      <c r="P327" s="67"/>
      <c r="Q327" s="67"/>
      <c r="R327" s="67">
        <v>19</v>
      </c>
      <c r="S327" s="67"/>
      <c r="T327" s="67"/>
      <c r="U327" s="67"/>
      <c r="V327" s="99"/>
      <c r="W327" s="100"/>
      <c r="X327" s="100"/>
      <c r="Y327" s="100"/>
      <c r="Z327" s="100"/>
      <c r="AA327" s="118"/>
      <c r="AB327" s="187"/>
      <c r="AC327" s="350"/>
      <c r="AD327" s="187"/>
      <c r="AE327" s="64"/>
    </row>
    <row r="328" spans="1:31" s="22" customFormat="1" ht="75" hidden="1" customHeight="1" x14ac:dyDescent="0.25">
      <c r="A328" s="430" t="s">
        <v>170</v>
      </c>
      <c r="B328" s="430"/>
      <c r="C328" s="570"/>
      <c r="D328" s="576"/>
      <c r="E328" s="570"/>
      <c r="F328" s="578"/>
      <c r="G328" s="570"/>
      <c r="H328" s="421"/>
      <c r="I328" s="158" t="s">
        <v>368</v>
      </c>
      <c r="J328" s="430">
        <v>89</v>
      </c>
      <c r="K328" s="430"/>
      <c r="L328" s="430"/>
      <c r="M328" s="430"/>
      <c r="N328" s="67">
        <v>15</v>
      </c>
      <c r="O328" s="67"/>
      <c r="P328" s="67"/>
      <c r="Q328" s="67"/>
      <c r="R328" s="67">
        <v>115</v>
      </c>
      <c r="S328" s="67"/>
      <c r="T328" s="67"/>
      <c r="U328" s="67"/>
      <c r="V328" s="99"/>
      <c r="W328" s="100"/>
      <c r="X328" s="100"/>
      <c r="Y328" s="100"/>
      <c r="Z328" s="100"/>
      <c r="AA328" s="118"/>
      <c r="AB328" s="187"/>
      <c r="AC328" s="350"/>
      <c r="AD328" s="187"/>
      <c r="AE328" s="64"/>
    </row>
    <row r="329" spans="1:31" s="22" customFormat="1" ht="60" hidden="1" customHeight="1" x14ac:dyDescent="0.25">
      <c r="A329" s="430" t="s">
        <v>170</v>
      </c>
      <c r="B329" s="430"/>
      <c r="C329" s="570"/>
      <c r="D329" s="576"/>
      <c r="E329" s="570"/>
      <c r="F329" s="578"/>
      <c r="G329" s="570"/>
      <c r="H329" s="421"/>
      <c r="I329" s="158" t="s">
        <v>369</v>
      </c>
      <c r="J329" s="430">
        <v>116</v>
      </c>
      <c r="K329" s="430"/>
      <c r="L329" s="430"/>
      <c r="M329" s="430"/>
      <c r="N329" s="67">
        <v>10</v>
      </c>
      <c r="O329" s="67"/>
      <c r="P329" s="67"/>
      <c r="Q329" s="67"/>
      <c r="R329" s="67">
        <v>120</v>
      </c>
      <c r="S329" s="67"/>
      <c r="T329" s="67"/>
      <c r="U329" s="67"/>
      <c r="V329" s="99"/>
      <c r="W329" s="100"/>
      <c r="X329" s="100"/>
      <c r="Y329" s="100"/>
      <c r="Z329" s="100"/>
      <c r="AA329" s="118"/>
      <c r="AB329" s="187"/>
      <c r="AC329" s="350"/>
      <c r="AD329" s="187"/>
      <c r="AE329" s="64"/>
    </row>
    <row r="330" spans="1:31" s="22" customFormat="1" ht="60" hidden="1" customHeight="1" x14ac:dyDescent="0.25">
      <c r="A330" s="430" t="s">
        <v>170</v>
      </c>
      <c r="B330" s="430"/>
      <c r="C330" s="570"/>
      <c r="D330" s="576"/>
      <c r="E330" s="570"/>
      <c r="F330" s="578"/>
      <c r="G330" s="570"/>
      <c r="H330" s="421"/>
      <c r="I330" s="158" t="s">
        <v>358</v>
      </c>
      <c r="J330" s="430">
        <v>284</v>
      </c>
      <c r="K330" s="430"/>
      <c r="L330" s="430"/>
      <c r="M330" s="430"/>
      <c r="N330" s="67">
        <v>5</v>
      </c>
      <c r="O330" s="67"/>
      <c r="P330" s="67"/>
      <c r="Q330" s="67"/>
      <c r="R330" s="67">
        <v>294</v>
      </c>
      <c r="S330" s="67"/>
      <c r="T330" s="67"/>
      <c r="U330" s="67"/>
      <c r="V330" s="99"/>
      <c r="W330" s="100"/>
      <c r="X330" s="100"/>
      <c r="Y330" s="100"/>
      <c r="Z330" s="100"/>
      <c r="AA330" s="118"/>
      <c r="AB330" s="187"/>
      <c r="AC330" s="350"/>
      <c r="AD330" s="187"/>
      <c r="AE330" s="64"/>
    </row>
    <row r="331" spans="1:31" s="22" customFormat="1" ht="105" hidden="1" customHeight="1" x14ac:dyDescent="0.25">
      <c r="A331" s="430" t="s">
        <v>170</v>
      </c>
      <c r="B331" s="430"/>
      <c r="C331" s="570"/>
      <c r="D331" s="576"/>
      <c r="E331" s="570"/>
      <c r="F331" s="578"/>
      <c r="G331" s="570"/>
      <c r="H331" s="421"/>
      <c r="I331" s="158" t="s">
        <v>370</v>
      </c>
      <c r="J331" s="430">
        <v>250</v>
      </c>
      <c r="K331" s="430"/>
      <c r="L331" s="430"/>
      <c r="M331" s="430"/>
      <c r="N331" s="67">
        <v>15</v>
      </c>
      <c r="O331" s="67"/>
      <c r="P331" s="67"/>
      <c r="Q331" s="67"/>
      <c r="R331" s="67">
        <v>230</v>
      </c>
      <c r="S331" s="67"/>
      <c r="T331" s="67"/>
      <c r="U331" s="67"/>
      <c r="V331" s="99"/>
      <c r="W331" s="100"/>
      <c r="X331" s="100"/>
      <c r="Y331" s="100"/>
      <c r="Z331" s="100"/>
      <c r="AA331" s="118"/>
      <c r="AB331" s="187"/>
      <c r="AC331" s="350"/>
      <c r="AD331" s="187"/>
      <c r="AE331" s="64"/>
    </row>
    <row r="332" spans="1:31" s="22" customFormat="1" ht="45" hidden="1" customHeight="1" x14ac:dyDescent="0.25">
      <c r="A332" s="430" t="s">
        <v>170</v>
      </c>
      <c r="B332" s="430"/>
      <c r="C332" s="570"/>
      <c r="D332" s="576"/>
      <c r="E332" s="570"/>
      <c r="F332" s="578"/>
      <c r="G332" s="570"/>
      <c r="H332" s="421"/>
      <c r="I332" s="158" t="s">
        <v>371</v>
      </c>
      <c r="J332" s="430">
        <v>25</v>
      </c>
      <c r="K332" s="430"/>
      <c r="L332" s="430"/>
      <c r="M332" s="430"/>
      <c r="N332" s="67">
        <v>5</v>
      </c>
      <c r="O332" s="67"/>
      <c r="P332" s="67"/>
      <c r="Q332" s="67"/>
      <c r="R332" s="67">
        <v>73</v>
      </c>
      <c r="S332" s="67"/>
      <c r="T332" s="67"/>
      <c r="U332" s="67"/>
      <c r="V332" s="99"/>
      <c r="W332" s="100"/>
      <c r="X332" s="100"/>
      <c r="Y332" s="100"/>
      <c r="Z332" s="100"/>
      <c r="AA332" s="118"/>
      <c r="AB332" s="187"/>
      <c r="AC332" s="350"/>
      <c r="AD332" s="187"/>
      <c r="AE332" s="64"/>
    </row>
    <row r="333" spans="1:31" s="22" customFormat="1" ht="60" hidden="1" customHeight="1" x14ac:dyDescent="0.25">
      <c r="A333" s="430" t="s">
        <v>170</v>
      </c>
      <c r="B333" s="430"/>
      <c r="C333" s="570"/>
      <c r="D333" s="576"/>
      <c r="E333" s="570"/>
      <c r="F333" s="578"/>
      <c r="G333" s="570"/>
      <c r="H333" s="421"/>
      <c r="I333" s="158" t="s">
        <v>372</v>
      </c>
      <c r="J333" s="430">
        <v>33</v>
      </c>
      <c r="K333" s="430"/>
      <c r="L333" s="430"/>
      <c r="M333" s="430"/>
      <c r="N333" s="67">
        <v>5</v>
      </c>
      <c r="O333" s="67"/>
      <c r="P333" s="67"/>
      <c r="Q333" s="67"/>
      <c r="R333" s="67">
        <v>75</v>
      </c>
      <c r="S333" s="67"/>
      <c r="T333" s="67"/>
      <c r="U333" s="67"/>
      <c r="V333" s="99"/>
      <c r="W333" s="100"/>
      <c r="X333" s="100"/>
      <c r="Y333" s="100"/>
      <c r="Z333" s="100"/>
      <c r="AA333" s="118"/>
      <c r="AB333" s="187"/>
      <c r="AC333" s="350"/>
      <c r="AD333" s="187"/>
      <c r="AE333" s="64"/>
    </row>
    <row r="334" spans="1:31" s="22" customFormat="1" ht="60" hidden="1" customHeight="1" x14ac:dyDescent="0.25">
      <c r="A334" s="430" t="s">
        <v>170</v>
      </c>
      <c r="B334" s="430"/>
      <c r="C334" s="570"/>
      <c r="D334" s="576"/>
      <c r="E334" s="570"/>
      <c r="F334" s="578"/>
      <c r="G334" s="570"/>
      <c r="H334" s="421"/>
      <c r="I334" s="158" t="s">
        <v>373</v>
      </c>
      <c r="J334" s="430">
        <v>27</v>
      </c>
      <c r="K334" s="430"/>
      <c r="L334" s="430"/>
      <c r="M334" s="430"/>
      <c r="N334" s="67">
        <v>5</v>
      </c>
      <c r="O334" s="67"/>
      <c r="P334" s="67"/>
      <c r="Q334" s="67"/>
      <c r="R334" s="67">
        <v>64</v>
      </c>
      <c r="S334" s="67"/>
      <c r="T334" s="67"/>
      <c r="U334" s="67"/>
      <c r="V334" s="99"/>
      <c r="W334" s="100"/>
      <c r="X334" s="100"/>
      <c r="Y334" s="100"/>
      <c r="Z334" s="100"/>
      <c r="AA334" s="118"/>
      <c r="AB334" s="187"/>
      <c r="AC334" s="350"/>
      <c r="AD334" s="187"/>
      <c r="AE334" s="64"/>
    </row>
    <row r="335" spans="1:31" s="22" customFormat="1" ht="45" hidden="1" customHeight="1" x14ac:dyDescent="0.25">
      <c r="A335" s="430" t="s">
        <v>170</v>
      </c>
      <c r="B335" s="430"/>
      <c r="C335" s="570"/>
      <c r="D335" s="576"/>
      <c r="E335" s="570"/>
      <c r="F335" s="578"/>
      <c r="G335" s="570"/>
      <c r="H335" s="421"/>
      <c r="I335" s="158" t="s">
        <v>374</v>
      </c>
      <c r="J335" s="430">
        <v>35</v>
      </c>
      <c r="K335" s="430"/>
      <c r="L335" s="430"/>
      <c r="M335" s="430"/>
      <c r="N335" s="67">
        <v>6</v>
      </c>
      <c r="O335" s="67"/>
      <c r="P335" s="67"/>
      <c r="Q335" s="67"/>
      <c r="R335" s="67">
        <v>57</v>
      </c>
      <c r="S335" s="67"/>
      <c r="T335" s="67"/>
      <c r="U335" s="67"/>
      <c r="V335" s="99"/>
      <c r="W335" s="100"/>
      <c r="X335" s="100"/>
      <c r="Y335" s="100"/>
      <c r="Z335" s="100"/>
      <c r="AA335" s="118"/>
      <c r="AB335" s="187"/>
      <c r="AC335" s="350"/>
      <c r="AD335" s="187"/>
      <c r="AE335" s="64"/>
    </row>
    <row r="336" spans="1:31" s="22" customFormat="1" ht="45" hidden="1" customHeight="1" x14ac:dyDescent="0.25">
      <c r="A336" s="430" t="s">
        <v>170</v>
      </c>
      <c r="B336" s="430"/>
      <c r="C336" s="570"/>
      <c r="D336" s="576"/>
      <c r="E336" s="570"/>
      <c r="F336" s="578"/>
      <c r="G336" s="570"/>
      <c r="H336" s="421"/>
      <c r="I336" s="158" t="s">
        <v>375</v>
      </c>
      <c r="J336" s="430">
        <v>25</v>
      </c>
      <c r="K336" s="430"/>
      <c r="L336" s="430"/>
      <c r="M336" s="430"/>
      <c r="N336" s="67">
        <v>5</v>
      </c>
      <c r="O336" s="67"/>
      <c r="P336" s="67"/>
      <c r="Q336" s="67"/>
      <c r="R336" s="67">
        <v>67</v>
      </c>
      <c r="S336" s="67"/>
      <c r="T336" s="67"/>
      <c r="U336" s="67"/>
      <c r="V336" s="99"/>
      <c r="W336" s="100"/>
      <c r="X336" s="100"/>
      <c r="Y336" s="100"/>
      <c r="Z336" s="100"/>
      <c r="AA336" s="118"/>
      <c r="AB336" s="187"/>
      <c r="AC336" s="350"/>
      <c r="AD336" s="187"/>
      <c r="AE336" s="64"/>
    </row>
    <row r="337" spans="1:31" s="22" customFormat="1" ht="45" hidden="1" customHeight="1" x14ac:dyDescent="0.25">
      <c r="A337" s="430" t="s">
        <v>170</v>
      </c>
      <c r="B337" s="430"/>
      <c r="C337" s="570"/>
      <c r="D337" s="576"/>
      <c r="E337" s="570"/>
      <c r="F337" s="578"/>
      <c r="G337" s="570"/>
      <c r="H337" s="421"/>
      <c r="I337" s="158" t="s">
        <v>376</v>
      </c>
      <c r="J337" s="430">
        <v>19</v>
      </c>
      <c r="K337" s="430"/>
      <c r="L337" s="430"/>
      <c r="M337" s="430"/>
      <c r="N337" s="67">
        <v>15</v>
      </c>
      <c r="O337" s="67"/>
      <c r="P337" s="67"/>
      <c r="Q337" s="67"/>
      <c r="R337" s="67">
        <v>74</v>
      </c>
      <c r="S337" s="67"/>
      <c r="T337" s="67"/>
      <c r="U337" s="67"/>
      <c r="V337" s="99"/>
      <c r="W337" s="100"/>
      <c r="X337" s="100"/>
      <c r="Y337" s="100"/>
      <c r="Z337" s="100"/>
      <c r="AA337" s="118"/>
      <c r="AB337" s="187"/>
      <c r="AC337" s="350"/>
      <c r="AD337" s="187"/>
      <c r="AE337" s="64"/>
    </row>
    <row r="338" spans="1:31" s="22" customFormat="1" ht="90" hidden="1" customHeight="1" x14ac:dyDescent="0.25">
      <c r="A338" s="430" t="s">
        <v>170</v>
      </c>
      <c r="B338" s="430"/>
      <c r="C338" s="570"/>
      <c r="D338" s="576"/>
      <c r="E338" s="570"/>
      <c r="F338" s="578"/>
      <c r="G338" s="570"/>
      <c r="H338" s="421"/>
      <c r="I338" s="158" t="s">
        <v>377</v>
      </c>
      <c r="J338" s="430">
        <v>676</v>
      </c>
      <c r="K338" s="430"/>
      <c r="L338" s="430"/>
      <c r="M338" s="430"/>
      <c r="N338" s="67">
        <v>15</v>
      </c>
      <c r="O338" s="67"/>
      <c r="P338" s="67"/>
      <c r="Q338" s="67"/>
      <c r="R338" s="67">
        <v>92</v>
      </c>
      <c r="S338" s="67"/>
      <c r="T338" s="67"/>
      <c r="U338" s="67"/>
      <c r="V338" s="99"/>
      <c r="W338" s="100"/>
      <c r="X338" s="100"/>
      <c r="Y338" s="100"/>
      <c r="Z338" s="100"/>
      <c r="AA338" s="118"/>
      <c r="AB338" s="187"/>
      <c r="AC338" s="350"/>
      <c r="AD338" s="187"/>
      <c r="AE338" s="64"/>
    </row>
    <row r="339" spans="1:31" s="22" customFormat="1" ht="90" hidden="1" customHeight="1" x14ac:dyDescent="0.25">
      <c r="A339" s="430" t="s">
        <v>170</v>
      </c>
      <c r="B339" s="430"/>
      <c r="C339" s="570"/>
      <c r="D339" s="576"/>
      <c r="E339" s="570"/>
      <c r="F339" s="578"/>
      <c r="G339" s="570"/>
      <c r="H339" s="421"/>
      <c r="I339" s="158" t="s">
        <v>378</v>
      </c>
      <c r="J339" s="430">
        <v>12</v>
      </c>
      <c r="K339" s="430"/>
      <c r="L339" s="430"/>
      <c r="M339" s="430"/>
      <c r="N339" s="67">
        <v>5</v>
      </c>
      <c r="O339" s="67"/>
      <c r="P339" s="67"/>
      <c r="Q339" s="67"/>
      <c r="R339" s="67">
        <v>79</v>
      </c>
      <c r="S339" s="67"/>
      <c r="T339" s="67"/>
      <c r="U339" s="67"/>
      <c r="V339" s="99"/>
      <c r="W339" s="100"/>
      <c r="X339" s="100"/>
      <c r="Y339" s="100"/>
      <c r="Z339" s="100"/>
      <c r="AA339" s="118"/>
      <c r="AB339" s="187"/>
      <c r="AC339" s="350"/>
      <c r="AD339" s="187"/>
      <c r="AE339" s="64"/>
    </row>
    <row r="340" spans="1:31" s="22" customFormat="1" ht="45" hidden="1" customHeight="1" x14ac:dyDescent="0.25">
      <c r="A340" s="430" t="s">
        <v>170</v>
      </c>
      <c r="B340" s="430"/>
      <c r="C340" s="570"/>
      <c r="D340" s="576"/>
      <c r="E340" s="570"/>
      <c r="F340" s="578"/>
      <c r="G340" s="570"/>
      <c r="H340" s="421"/>
      <c r="I340" s="158" t="s">
        <v>379</v>
      </c>
      <c r="J340" s="430">
        <v>16</v>
      </c>
      <c r="K340" s="430"/>
      <c r="L340" s="430"/>
      <c r="M340" s="430"/>
      <c r="N340" s="67">
        <v>5</v>
      </c>
      <c r="O340" s="67"/>
      <c r="P340" s="67"/>
      <c r="Q340" s="67"/>
      <c r="R340" s="67">
        <v>60</v>
      </c>
      <c r="S340" s="67"/>
      <c r="T340" s="67"/>
      <c r="U340" s="67"/>
      <c r="V340" s="99"/>
      <c r="W340" s="100"/>
      <c r="X340" s="100"/>
      <c r="Y340" s="100"/>
      <c r="Z340" s="100"/>
      <c r="AA340" s="118"/>
      <c r="AB340" s="187"/>
      <c r="AC340" s="350"/>
      <c r="AD340" s="187"/>
      <c r="AE340" s="64"/>
    </row>
    <row r="341" spans="1:31" s="22" customFormat="1" ht="45" hidden="1" customHeight="1" x14ac:dyDescent="0.25">
      <c r="A341" s="430" t="s">
        <v>170</v>
      </c>
      <c r="B341" s="430"/>
      <c r="C341" s="570"/>
      <c r="D341" s="576"/>
      <c r="E341" s="570"/>
      <c r="F341" s="578"/>
      <c r="G341" s="570"/>
      <c r="H341" s="421"/>
      <c r="I341" s="158" t="s">
        <v>380</v>
      </c>
      <c r="J341" s="430">
        <v>10</v>
      </c>
      <c r="K341" s="430"/>
      <c r="L341" s="430"/>
      <c r="M341" s="430"/>
      <c r="N341" s="67">
        <v>5</v>
      </c>
      <c r="O341" s="67"/>
      <c r="P341" s="67"/>
      <c r="Q341" s="67"/>
      <c r="R341" s="67">
        <v>67</v>
      </c>
      <c r="S341" s="67"/>
      <c r="T341" s="67"/>
      <c r="U341" s="67"/>
      <c r="V341" s="99"/>
      <c r="W341" s="100"/>
      <c r="X341" s="100"/>
      <c r="Y341" s="100"/>
      <c r="Z341" s="100"/>
      <c r="AA341" s="118"/>
      <c r="AB341" s="187"/>
      <c r="AC341" s="350"/>
      <c r="AD341" s="187"/>
      <c r="AE341" s="64"/>
    </row>
    <row r="342" spans="1:31" s="22" customFormat="1" ht="137.25" hidden="1" customHeight="1" x14ac:dyDescent="0.25">
      <c r="A342" s="430" t="s">
        <v>170</v>
      </c>
      <c r="B342" s="430"/>
      <c r="C342" s="570"/>
      <c r="D342" s="576"/>
      <c r="E342" s="570"/>
      <c r="F342" s="578"/>
      <c r="G342" s="570"/>
      <c r="H342" s="421"/>
      <c r="I342" s="158" t="s">
        <v>1774</v>
      </c>
      <c r="J342" s="430">
        <v>501</v>
      </c>
      <c r="K342" s="430"/>
      <c r="L342" s="430"/>
      <c r="M342" s="430"/>
      <c r="N342" s="67">
        <v>15</v>
      </c>
      <c r="O342" s="67"/>
      <c r="P342" s="67"/>
      <c r="Q342" s="67"/>
      <c r="R342" s="67">
        <v>155</v>
      </c>
      <c r="S342" s="67"/>
      <c r="T342" s="67"/>
      <c r="U342" s="67"/>
      <c r="V342" s="99"/>
      <c r="W342" s="100"/>
      <c r="X342" s="100"/>
      <c r="Y342" s="100"/>
      <c r="Z342" s="100"/>
      <c r="AA342" s="118"/>
      <c r="AB342" s="187"/>
      <c r="AC342" s="350"/>
      <c r="AD342" s="187"/>
      <c r="AE342" s="64"/>
    </row>
    <row r="343" spans="1:31" s="22" customFormat="1" ht="60" hidden="1" customHeight="1" x14ac:dyDescent="0.25">
      <c r="A343" s="430" t="s">
        <v>170</v>
      </c>
      <c r="B343" s="430"/>
      <c r="C343" s="570"/>
      <c r="D343" s="576"/>
      <c r="E343" s="570"/>
      <c r="F343" s="578"/>
      <c r="G343" s="570"/>
      <c r="H343" s="421"/>
      <c r="I343" s="158" t="s">
        <v>381</v>
      </c>
      <c r="J343" s="430">
        <v>93</v>
      </c>
      <c r="K343" s="430"/>
      <c r="L343" s="430"/>
      <c r="M343" s="430"/>
      <c r="N343" s="67">
        <v>26</v>
      </c>
      <c r="O343" s="67"/>
      <c r="P343" s="67"/>
      <c r="Q343" s="67"/>
      <c r="R343" s="67">
        <v>76.739469999999997</v>
      </c>
      <c r="S343" s="67"/>
      <c r="T343" s="67"/>
      <c r="U343" s="67"/>
      <c r="V343" s="99"/>
      <c r="W343" s="100"/>
      <c r="X343" s="100"/>
      <c r="Y343" s="100"/>
      <c r="Z343" s="100"/>
      <c r="AA343" s="118"/>
      <c r="AB343" s="187"/>
      <c r="AC343" s="350"/>
      <c r="AD343" s="187"/>
      <c r="AE343" s="64"/>
    </row>
    <row r="344" spans="1:31" s="22" customFormat="1" ht="45" hidden="1" customHeight="1" x14ac:dyDescent="0.25">
      <c r="A344" s="430" t="s">
        <v>170</v>
      </c>
      <c r="B344" s="430"/>
      <c r="C344" s="570"/>
      <c r="D344" s="576"/>
      <c r="E344" s="570"/>
      <c r="F344" s="578"/>
      <c r="G344" s="570"/>
      <c r="H344" s="421"/>
      <c r="I344" s="158" t="s">
        <v>382</v>
      </c>
      <c r="J344" s="430">
        <v>186</v>
      </c>
      <c r="K344" s="430"/>
      <c r="L344" s="430"/>
      <c r="M344" s="430"/>
      <c r="N344" s="67">
        <v>18</v>
      </c>
      <c r="O344" s="67"/>
      <c r="P344" s="67"/>
      <c r="Q344" s="67"/>
      <c r="R344" s="67">
        <v>176.41346999999999</v>
      </c>
      <c r="S344" s="67"/>
      <c r="T344" s="67"/>
      <c r="U344" s="67"/>
      <c r="V344" s="99"/>
      <c r="W344" s="100"/>
      <c r="X344" s="100"/>
      <c r="Y344" s="100"/>
      <c r="Z344" s="100"/>
      <c r="AA344" s="118"/>
      <c r="AB344" s="187"/>
      <c r="AC344" s="350"/>
      <c r="AD344" s="187"/>
      <c r="AE344" s="64"/>
    </row>
    <row r="345" spans="1:31" s="22" customFormat="1" ht="60" hidden="1" customHeight="1" x14ac:dyDescent="0.25">
      <c r="A345" s="430" t="s">
        <v>170</v>
      </c>
      <c r="B345" s="430"/>
      <c r="C345" s="570"/>
      <c r="D345" s="576"/>
      <c r="E345" s="570"/>
      <c r="F345" s="578"/>
      <c r="G345" s="570"/>
      <c r="H345" s="421"/>
      <c r="I345" s="158" t="s">
        <v>383</v>
      </c>
      <c r="J345" s="430">
        <v>258</v>
      </c>
      <c r="K345" s="430"/>
      <c r="L345" s="430"/>
      <c r="M345" s="430"/>
      <c r="N345" s="67">
        <v>15</v>
      </c>
      <c r="O345" s="67"/>
      <c r="P345" s="67"/>
      <c r="Q345" s="67"/>
      <c r="R345" s="67">
        <v>239.72484</v>
      </c>
      <c r="S345" s="67"/>
      <c r="T345" s="67"/>
      <c r="U345" s="67"/>
      <c r="V345" s="99"/>
      <c r="W345" s="100"/>
      <c r="X345" s="100"/>
      <c r="Y345" s="100"/>
      <c r="Z345" s="100"/>
      <c r="AA345" s="118"/>
      <c r="AB345" s="187"/>
      <c r="AC345" s="350"/>
      <c r="AD345" s="187"/>
      <c r="AE345" s="64"/>
    </row>
    <row r="346" spans="1:31" s="22" customFormat="1" ht="45" hidden="1" customHeight="1" x14ac:dyDescent="0.25">
      <c r="A346" s="430" t="s">
        <v>170</v>
      </c>
      <c r="B346" s="430"/>
      <c r="C346" s="570"/>
      <c r="D346" s="576"/>
      <c r="E346" s="570"/>
      <c r="F346" s="578"/>
      <c r="G346" s="570"/>
      <c r="H346" s="421"/>
      <c r="I346" s="158" t="s">
        <v>384</v>
      </c>
      <c r="J346" s="430">
        <v>200</v>
      </c>
      <c r="K346" s="430"/>
      <c r="L346" s="430"/>
      <c r="M346" s="430"/>
      <c r="N346" s="67">
        <v>10</v>
      </c>
      <c r="O346" s="67"/>
      <c r="P346" s="67"/>
      <c r="Q346" s="67"/>
      <c r="R346" s="67">
        <v>128.22837999999999</v>
      </c>
      <c r="S346" s="67"/>
      <c r="T346" s="67"/>
      <c r="U346" s="67"/>
      <c r="V346" s="99"/>
      <c r="W346" s="100"/>
      <c r="X346" s="100"/>
      <c r="Y346" s="100"/>
      <c r="Z346" s="100"/>
      <c r="AA346" s="118"/>
      <c r="AB346" s="187"/>
      <c r="AC346" s="350"/>
      <c r="AD346" s="187"/>
      <c r="AE346" s="64"/>
    </row>
    <row r="347" spans="1:31" s="22" customFormat="1" ht="60" hidden="1" customHeight="1" x14ac:dyDescent="0.25">
      <c r="A347" s="430" t="s">
        <v>170</v>
      </c>
      <c r="B347" s="430"/>
      <c r="C347" s="570"/>
      <c r="D347" s="576"/>
      <c r="E347" s="570"/>
      <c r="F347" s="578"/>
      <c r="G347" s="570"/>
      <c r="H347" s="421"/>
      <c r="I347" s="158" t="s">
        <v>385</v>
      </c>
      <c r="J347" s="430">
        <v>140</v>
      </c>
      <c r="K347" s="430"/>
      <c r="L347" s="430"/>
      <c r="M347" s="430"/>
      <c r="N347" s="67">
        <v>6</v>
      </c>
      <c r="O347" s="67"/>
      <c r="P347" s="67"/>
      <c r="Q347" s="67"/>
      <c r="R347" s="67">
        <v>109.92095999999999</v>
      </c>
      <c r="S347" s="67"/>
      <c r="T347" s="67"/>
      <c r="U347" s="67"/>
      <c r="V347" s="99"/>
      <c r="W347" s="100"/>
      <c r="X347" s="100"/>
      <c r="Y347" s="100"/>
      <c r="Z347" s="100"/>
      <c r="AA347" s="118"/>
      <c r="AB347" s="187"/>
      <c r="AC347" s="350"/>
      <c r="AD347" s="187"/>
      <c r="AE347" s="64"/>
    </row>
    <row r="348" spans="1:31" s="22" customFormat="1" ht="45" hidden="1" customHeight="1" x14ac:dyDescent="0.25">
      <c r="A348" s="430" t="s">
        <v>170</v>
      </c>
      <c r="B348" s="430"/>
      <c r="C348" s="570"/>
      <c r="D348" s="576"/>
      <c r="E348" s="570"/>
      <c r="F348" s="578"/>
      <c r="G348" s="570"/>
      <c r="H348" s="421"/>
      <c r="I348" s="158" t="s">
        <v>386</v>
      </c>
      <c r="J348" s="430">
        <v>350</v>
      </c>
      <c r="K348" s="430"/>
      <c r="L348" s="430"/>
      <c r="M348" s="430"/>
      <c r="N348" s="67">
        <v>15</v>
      </c>
      <c r="O348" s="67"/>
      <c r="P348" s="67"/>
      <c r="Q348" s="67"/>
      <c r="R348" s="67">
        <v>363.64256</v>
      </c>
      <c r="S348" s="67"/>
      <c r="T348" s="67"/>
      <c r="U348" s="67"/>
      <c r="V348" s="99"/>
      <c r="W348" s="100"/>
      <c r="X348" s="100"/>
      <c r="Y348" s="100"/>
      <c r="Z348" s="100"/>
      <c r="AA348" s="118"/>
      <c r="AB348" s="187"/>
      <c r="AC348" s="350"/>
      <c r="AD348" s="187"/>
      <c r="AE348" s="64"/>
    </row>
    <row r="349" spans="1:31" s="22" customFormat="1" ht="45" hidden="1" customHeight="1" x14ac:dyDescent="0.25">
      <c r="A349" s="430" t="s">
        <v>170</v>
      </c>
      <c r="B349" s="430"/>
      <c r="C349" s="570"/>
      <c r="D349" s="576"/>
      <c r="E349" s="570"/>
      <c r="F349" s="578"/>
      <c r="G349" s="570"/>
      <c r="H349" s="421"/>
      <c r="I349" s="158" t="s">
        <v>387</v>
      </c>
      <c r="J349" s="430">
        <v>376</v>
      </c>
      <c r="K349" s="430"/>
      <c r="L349" s="430"/>
      <c r="M349" s="430"/>
      <c r="N349" s="67">
        <v>15</v>
      </c>
      <c r="O349" s="67"/>
      <c r="P349" s="67"/>
      <c r="Q349" s="67"/>
      <c r="R349" s="67">
        <v>359.97933</v>
      </c>
      <c r="S349" s="67"/>
      <c r="T349" s="67"/>
      <c r="U349" s="67"/>
      <c r="V349" s="99"/>
      <c r="W349" s="100"/>
      <c r="X349" s="100"/>
      <c r="Y349" s="100"/>
      <c r="Z349" s="100"/>
      <c r="AA349" s="118"/>
      <c r="AB349" s="187"/>
      <c r="AC349" s="350"/>
      <c r="AD349" s="187"/>
      <c r="AE349" s="64"/>
    </row>
    <row r="350" spans="1:31" s="22" customFormat="1" ht="45" hidden="1" customHeight="1" x14ac:dyDescent="0.25">
      <c r="A350" s="430" t="s">
        <v>170</v>
      </c>
      <c r="B350" s="430"/>
      <c r="C350" s="570"/>
      <c r="D350" s="576"/>
      <c r="E350" s="570"/>
      <c r="F350" s="578"/>
      <c r="G350" s="570"/>
      <c r="H350" s="421"/>
      <c r="I350" s="158" t="s">
        <v>388</v>
      </c>
      <c r="J350" s="430">
        <v>434</v>
      </c>
      <c r="K350" s="430"/>
      <c r="L350" s="430"/>
      <c r="M350" s="430"/>
      <c r="N350" s="67">
        <v>15</v>
      </c>
      <c r="O350" s="67"/>
      <c r="P350" s="67"/>
      <c r="Q350" s="67"/>
      <c r="R350" s="67">
        <v>514.84676999999999</v>
      </c>
      <c r="S350" s="67"/>
      <c r="T350" s="67"/>
      <c r="U350" s="67"/>
      <c r="V350" s="99"/>
      <c r="W350" s="100"/>
      <c r="X350" s="100"/>
      <c r="Y350" s="100"/>
      <c r="Z350" s="100"/>
      <c r="AA350" s="118"/>
      <c r="AB350" s="187"/>
      <c r="AC350" s="350"/>
      <c r="AD350" s="187"/>
      <c r="AE350" s="64"/>
    </row>
    <row r="351" spans="1:31" s="22" customFormat="1" ht="30" hidden="1" customHeight="1" x14ac:dyDescent="0.25">
      <c r="A351" s="430" t="s">
        <v>170</v>
      </c>
      <c r="B351" s="430"/>
      <c r="C351" s="570"/>
      <c r="D351" s="576"/>
      <c r="E351" s="570"/>
      <c r="F351" s="578"/>
      <c r="G351" s="570"/>
      <c r="H351" s="421"/>
      <c r="I351" s="158" t="s">
        <v>389</v>
      </c>
      <c r="J351" s="430">
        <v>115</v>
      </c>
      <c r="K351" s="430"/>
      <c r="L351" s="430"/>
      <c r="M351" s="430"/>
      <c r="N351" s="67">
        <v>10</v>
      </c>
      <c r="O351" s="67"/>
      <c r="P351" s="67"/>
      <c r="Q351" s="67"/>
      <c r="R351" s="67">
        <v>75.621979999999994</v>
      </c>
      <c r="S351" s="67"/>
      <c r="T351" s="67"/>
      <c r="U351" s="67"/>
      <c r="V351" s="99"/>
      <c r="W351" s="100"/>
      <c r="X351" s="100"/>
      <c r="Y351" s="100"/>
      <c r="Z351" s="100"/>
      <c r="AA351" s="118"/>
      <c r="AB351" s="187"/>
      <c r="AC351" s="350"/>
      <c r="AD351" s="187"/>
      <c r="AE351" s="64"/>
    </row>
    <row r="352" spans="1:31" s="22" customFormat="1" ht="30" hidden="1" customHeight="1" x14ac:dyDescent="0.25">
      <c r="A352" s="430" t="s">
        <v>170</v>
      </c>
      <c r="B352" s="430"/>
      <c r="C352" s="570"/>
      <c r="D352" s="576"/>
      <c r="E352" s="570"/>
      <c r="F352" s="578"/>
      <c r="G352" s="570"/>
      <c r="H352" s="421"/>
      <c r="I352" s="158" t="s">
        <v>390</v>
      </c>
      <c r="J352" s="430">
        <v>60</v>
      </c>
      <c r="K352" s="430"/>
      <c r="L352" s="430"/>
      <c r="M352" s="430"/>
      <c r="N352" s="67">
        <v>15</v>
      </c>
      <c r="O352" s="67"/>
      <c r="P352" s="67"/>
      <c r="Q352" s="67"/>
      <c r="R352" s="67">
        <v>56.990920000000003</v>
      </c>
      <c r="S352" s="67"/>
      <c r="T352" s="67"/>
      <c r="U352" s="67"/>
      <c r="V352" s="99"/>
      <c r="W352" s="100"/>
      <c r="X352" s="100"/>
      <c r="Y352" s="100"/>
      <c r="Z352" s="100"/>
      <c r="AA352" s="118"/>
      <c r="AB352" s="187"/>
      <c r="AC352" s="350"/>
      <c r="AD352" s="187"/>
      <c r="AE352" s="64"/>
    </row>
    <row r="353" spans="1:31" s="22" customFormat="1" ht="45" hidden="1" customHeight="1" x14ac:dyDescent="0.25">
      <c r="A353" s="430" t="s">
        <v>170</v>
      </c>
      <c r="B353" s="430"/>
      <c r="C353" s="570"/>
      <c r="D353" s="576"/>
      <c r="E353" s="570"/>
      <c r="F353" s="578"/>
      <c r="G353" s="570"/>
      <c r="H353" s="421"/>
      <c r="I353" s="158" t="s">
        <v>391</v>
      </c>
      <c r="J353" s="430">
        <v>240</v>
      </c>
      <c r="K353" s="430"/>
      <c r="L353" s="430"/>
      <c r="M353" s="430"/>
      <c r="N353" s="67">
        <v>15</v>
      </c>
      <c r="O353" s="67"/>
      <c r="P353" s="67"/>
      <c r="Q353" s="67"/>
      <c r="R353" s="67">
        <v>121.25782</v>
      </c>
      <c r="S353" s="67"/>
      <c r="T353" s="67"/>
      <c r="U353" s="67"/>
      <c r="V353" s="99"/>
      <c r="W353" s="100"/>
      <c r="X353" s="100"/>
      <c r="Y353" s="100"/>
      <c r="Z353" s="100"/>
      <c r="AA353" s="118"/>
      <c r="AB353" s="187"/>
      <c r="AC353" s="350"/>
      <c r="AD353" s="187"/>
      <c r="AE353" s="64"/>
    </row>
    <row r="354" spans="1:31" s="22" customFormat="1" ht="45" hidden="1" customHeight="1" x14ac:dyDescent="0.25">
      <c r="A354" s="430" t="s">
        <v>170</v>
      </c>
      <c r="B354" s="430"/>
      <c r="C354" s="570"/>
      <c r="D354" s="576"/>
      <c r="E354" s="570"/>
      <c r="F354" s="578"/>
      <c r="G354" s="570"/>
      <c r="H354" s="421"/>
      <c r="I354" s="158" t="s">
        <v>392</v>
      </c>
      <c r="J354" s="430">
        <v>105</v>
      </c>
      <c r="K354" s="430"/>
      <c r="L354" s="430"/>
      <c r="M354" s="430"/>
      <c r="N354" s="67">
        <v>10</v>
      </c>
      <c r="O354" s="67"/>
      <c r="P354" s="67"/>
      <c r="Q354" s="67"/>
      <c r="R354" s="67">
        <v>150.79351</v>
      </c>
      <c r="S354" s="67"/>
      <c r="T354" s="67"/>
      <c r="U354" s="67"/>
      <c r="V354" s="99"/>
      <c r="W354" s="100"/>
      <c r="X354" s="100"/>
      <c r="Y354" s="100"/>
      <c r="Z354" s="100"/>
      <c r="AA354" s="118"/>
      <c r="AB354" s="187"/>
      <c r="AC354" s="350"/>
      <c r="AD354" s="187"/>
      <c r="AE354" s="64"/>
    </row>
    <row r="355" spans="1:31" s="22" customFormat="1" ht="59.25" hidden="1" customHeight="1" x14ac:dyDescent="0.25">
      <c r="A355" s="430" t="s">
        <v>170</v>
      </c>
      <c r="B355" s="430"/>
      <c r="C355" s="570"/>
      <c r="D355" s="576"/>
      <c r="E355" s="570"/>
      <c r="F355" s="578"/>
      <c r="G355" s="570"/>
      <c r="H355" s="421"/>
      <c r="I355" s="158" t="s">
        <v>393</v>
      </c>
      <c r="J355" s="430">
        <v>270</v>
      </c>
      <c r="K355" s="430"/>
      <c r="L355" s="430"/>
      <c r="M355" s="430"/>
      <c r="N355" s="67">
        <v>15</v>
      </c>
      <c r="O355" s="67"/>
      <c r="P355" s="67"/>
      <c r="Q355" s="67"/>
      <c r="R355" s="67">
        <v>303</v>
      </c>
      <c r="S355" s="67"/>
      <c r="T355" s="67"/>
      <c r="U355" s="67"/>
      <c r="V355" s="99"/>
      <c r="W355" s="100"/>
      <c r="X355" s="100"/>
      <c r="Y355" s="100"/>
      <c r="Z355" s="100"/>
      <c r="AA355" s="118"/>
      <c r="AB355" s="187"/>
      <c r="AC355" s="350"/>
      <c r="AD355" s="187"/>
      <c r="AE355" s="64"/>
    </row>
    <row r="356" spans="1:31" s="22" customFormat="1" ht="60" hidden="1" customHeight="1" x14ac:dyDescent="0.25">
      <c r="A356" s="430" t="s">
        <v>170</v>
      </c>
      <c r="B356" s="430"/>
      <c r="C356" s="570"/>
      <c r="D356" s="576"/>
      <c r="E356" s="570"/>
      <c r="F356" s="578"/>
      <c r="G356" s="570"/>
      <c r="H356" s="421"/>
      <c r="I356" s="158" t="s">
        <v>394</v>
      </c>
      <c r="J356" s="430">
        <v>180</v>
      </c>
      <c r="K356" s="430"/>
      <c r="L356" s="430"/>
      <c r="M356" s="430"/>
      <c r="N356" s="67">
        <v>15</v>
      </c>
      <c r="O356" s="67"/>
      <c r="P356" s="67"/>
      <c r="Q356" s="67"/>
      <c r="R356" s="67">
        <v>145</v>
      </c>
      <c r="S356" s="67"/>
      <c r="T356" s="67"/>
      <c r="U356" s="67"/>
      <c r="V356" s="99"/>
      <c r="W356" s="100"/>
      <c r="X356" s="100"/>
      <c r="Y356" s="100"/>
      <c r="Z356" s="100"/>
      <c r="AA356" s="118"/>
      <c r="AB356" s="187"/>
      <c r="AC356" s="350"/>
      <c r="AD356" s="187"/>
      <c r="AE356" s="64"/>
    </row>
    <row r="357" spans="1:31" s="22" customFormat="1" ht="30" hidden="1" customHeight="1" x14ac:dyDescent="0.25">
      <c r="A357" s="430" t="s">
        <v>170</v>
      </c>
      <c r="B357" s="430"/>
      <c r="C357" s="570"/>
      <c r="D357" s="576"/>
      <c r="E357" s="570"/>
      <c r="F357" s="578"/>
      <c r="G357" s="570"/>
      <c r="H357" s="421"/>
      <c r="I357" s="158" t="s">
        <v>395</v>
      </c>
      <c r="J357" s="430">
        <v>130</v>
      </c>
      <c r="K357" s="430"/>
      <c r="L357" s="430"/>
      <c r="M357" s="430"/>
      <c r="N357" s="67">
        <v>5</v>
      </c>
      <c r="O357" s="67"/>
      <c r="P357" s="67"/>
      <c r="Q357" s="67"/>
      <c r="R357" s="67">
        <v>66</v>
      </c>
      <c r="S357" s="67"/>
      <c r="T357" s="67"/>
      <c r="U357" s="67"/>
      <c r="V357" s="99"/>
      <c r="W357" s="100"/>
      <c r="X357" s="100"/>
      <c r="Y357" s="100"/>
      <c r="Z357" s="100"/>
      <c r="AA357" s="118"/>
      <c r="AB357" s="187"/>
      <c r="AC357" s="350"/>
      <c r="AD357" s="187"/>
      <c r="AE357" s="64"/>
    </row>
    <row r="358" spans="1:31" s="22" customFormat="1" ht="30" hidden="1" customHeight="1" x14ac:dyDescent="0.25">
      <c r="A358" s="430" t="s">
        <v>170</v>
      </c>
      <c r="B358" s="430"/>
      <c r="C358" s="570"/>
      <c r="D358" s="576"/>
      <c r="E358" s="570"/>
      <c r="F358" s="578"/>
      <c r="G358" s="570"/>
      <c r="H358" s="421"/>
      <c r="I358" s="158" t="s">
        <v>396</v>
      </c>
      <c r="J358" s="430">
        <v>70</v>
      </c>
      <c r="K358" s="430"/>
      <c r="L358" s="430"/>
      <c r="M358" s="430"/>
      <c r="N358" s="67">
        <v>15</v>
      </c>
      <c r="O358" s="67"/>
      <c r="P358" s="67"/>
      <c r="Q358" s="67"/>
      <c r="R358" s="67">
        <v>51</v>
      </c>
      <c r="S358" s="67"/>
      <c r="T358" s="67"/>
      <c r="U358" s="67"/>
      <c r="V358" s="99"/>
      <c r="W358" s="100"/>
      <c r="X358" s="100"/>
      <c r="Y358" s="100"/>
      <c r="Z358" s="100"/>
      <c r="AA358" s="118"/>
      <c r="AB358" s="187"/>
      <c r="AC358" s="350"/>
      <c r="AD358" s="187"/>
      <c r="AE358" s="64"/>
    </row>
    <row r="359" spans="1:31" s="22" customFormat="1" ht="30" hidden="1" customHeight="1" x14ac:dyDescent="0.25">
      <c r="A359" s="430" t="s">
        <v>170</v>
      </c>
      <c r="B359" s="430"/>
      <c r="C359" s="570"/>
      <c r="D359" s="576"/>
      <c r="E359" s="570"/>
      <c r="F359" s="578"/>
      <c r="G359" s="570"/>
      <c r="H359" s="421"/>
      <c r="I359" s="158" t="s">
        <v>397</v>
      </c>
      <c r="J359" s="430">
        <v>220</v>
      </c>
      <c r="K359" s="430"/>
      <c r="L359" s="430"/>
      <c r="M359" s="430"/>
      <c r="N359" s="67">
        <v>15</v>
      </c>
      <c r="O359" s="67"/>
      <c r="P359" s="67"/>
      <c r="Q359" s="67"/>
      <c r="R359" s="67">
        <v>153</v>
      </c>
      <c r="S359" s="67"/>
      <c r="T359" s="67"/>
      <c r="U359" s="67"/>
      <c r="V359" s="99"/>
      <c r="W359" s="100"/>
      <c r="X359" s="100"/>
      <c r="Y359" s="100"/>
      <c r="Z359" s="100"/>
      <c r="AA359" s="118"/>
      <c r="AB359" s="187"/>
      <c r="AC359" s="350"/>
      <c r="AD359" s="187"/>
      <c r="AE359" s="64"/>
    </row>
    <row r="360" spans="1:31" s="22" customFormat="1" ht="30" hidden="1" customHeight="1" x14ac:dyDescent="0.25">
      <c r="A360" s="430" t="s">
        <v>170</v>
      </c>
      <c r="B360" s="430"/>
      <c r="C360" s="570"/>
      <c r="D360" s="576"/>
      <c r="E360" s="570"/>
      <c r="F360" s="578"/>
      <c r="G360" s="570"/>
      <c r="H360" s="421"/>
      <c r="I360" s="158" t="s">
        <v>398</v>
      </c>
      <c r="J360" s="430">
        <v>285</v>
      </c>
      <c r="K360" s="430"/>
      <c r="L360" s="430"/>
      <c r="M360" s="430"/>
      <c r="N360" s="67">
        <v>15</v>
      </c>
      <c r="O360" s="67"/>
      <c r="P360" s="67"/>
      <c r="Q360" s="67"/>
      <c r="R360" s="67">
        <v>232</v>
      </c>
      <c r="S360" s="67"/>
      <c r="T360" s="67"/>
      <c r="U360" s="67"/>
      <c r="V360" s="99"/>
      <c r="W360" s="100"/>
      <c r="X360" s="100"/>
      <c r="Y360" s="100"/>
      <c r="Z360" s="100"/>
      <c r="AA360" s="118"/>
      <c r="AB360" s="187"/>
      <c r="AC360" s="350"/>
      <c r="AD360" s="187"/>
      <c r="AE360" s="64"/>
    </row>
    <row r="361" spans="1:31" s="22" customFormat="1" ht="30" hidden="1" customHeight="1" x14ac:dyDescent="0.25">
      <c r="A361" s="430" t="s">
        <v>170</v>
      </c>
      <c r="B361" s="430"/>
      <c r="C361" s="570"/>
      <c r="D361" s="576"/>
      <c r="E361" s="570"/>
      <c r="F361" s="578"/>
      <c r="G361" s="570"/>
      <c r="H361" s="421"/>
      <c r="I361" s="158" t="s">
        <v>399</v>
      </c>
      <c r="J361" s="430">
        <v>230</v>
      </c>
      <c r="K361" s="430"/>
      <c r="L361" s="430"/>
      <c r="M361" s="430"/>
      <c r="N361" s="67">
        <v>10</v>
      </c>
      <c r="O361" s="67"/>
      <c r="P361" s="67"/>
      <c r="Q361" s="67"/>
      <c r="R361" s="67">
        <v>249</v>
      </c>
      <c r="S361" s="67"/>
      <c r="T361" s="67"/>
      <c r="U361" s="67"/>
      <c r="V361" s="99"/>
      <c r="W361" s="100"/>
      <c r="X361" s="100"/>
      <c r="Y361" s="100"/>
      <c r="Z361" s="100"/>
      <c r="AA361" s="118"/>
      <c r="AB361" s="187"/>
      <c r="AC361" s="350"/>
      <c r="AD361" s="187"/>
      <c r="AE361" s="64"/>
    </row>
    <row r="362" spans="1:31" s="22" customFormat="1" ht="45" hidden="1" customHeight="1" x14ac:dyDescent="0.25">
      <c r="A362" s="430" t="s">
        <v>170</v>
      </c>
      <c r="B362" s="430"/>
      <c r="C362" s="570"/>
      <c r="D362" s="576"/>
      <c r="E362" s="570"/>
      <c r="F362" s="578"/>
      <c r="G362" s="570"/>
      <c r="H362" s="421"/>
      <c r="I362" s="158" t="s">
        <v>400</v>
      </c>
      <c r="J362" s="430">
        <v>120</v>
      </c>
      <c r="K362" s="430"/>
      <c r="L362" s="430"/>
      <c r="M362" s="430"/>
      <c r="N362" s="67">
        <v>5</v>
      </c>
      <c r="O362" s="67"/>
      <c r="P362" s="67"/>
      <c r="Q362" s="67"/>
      <c r="R362" s="67">
        <v>32</v>
      </c>
      <c r="S362" s="67"/>
      <c r="T362" s="67"/>
      <c r="U362" s="67"/>
      <c r="V362" s="99"/>
      <c r="W362" s="100"/>
      <c r="X362" s="100"/>
      <c r="Y362" s="100"/>
      <c r="Z362" s="100"/>
      <c r="AA362" s="118"/>
      <c r="AB362" s="187"/>
      <c r="AC362" s="350"/>
      <c r="AD362" s="187"/>
      <c r="AE362" s="64"/>
    </row>
    <row r="363" spans="1:31" s="22" customFormat="1" ht="30" hidden="1" customHeight="1" x14ac:dyDescent="0.25">
      <c r="A363" s="430" t="s">
        <v>170</v>
      </c>
      <c r="B363" s="430"/>
      <c r="C363" s="570"/>
      <c r="D363" s="576"/>
      <c r="E363" s="570"/>
      <c r="F363" s="578"/>
      <c r="G363" s="570"/>
      <c r="H363" s="421"/>
      <c r="I363" s="158" t="s">
        <v>401</v>
      </c>
      <c r="J363" s="430">
        <v>290</v>
      </c>
      <c r="K363" s="430"/>
      <c r="L363" s="430"/>
      <c r="M363" s="430"/>
      <c r="N363" s="67">
        <v>15</v>
      </c>
      <c r="O363" s="67"/>
      <c r="P363" s="67"/>
      <c r="Q363" s="67"/>
      <c r="R363" s="67">
        <v>166</v>
      </c>
      <c r="S363" s="67"/>
      <c r="T363" s="67"/>
      <c r="U363" s="67"/>
      <c r="V363" s="99"/>
      <c r="W363" s="100"/>
      <c r="X363" s="100"/>
      <c r="Y363" s="100"/>
      <c r="Z363" s="100"/>
      <c r="AA363" s="118"/>
      <c r="AB363" s="187"/>
      <c r="AC363" s="350"/>
      <c r="AD363" s="187"/>
      <c r="AE363" s="64"/>
    </row>
    <row r="364" spans="1:31" s="22" customFormat="1" ht="45" hidden="1" customHeight="1" x14ac:dyDescent="0.25">
      <c r="A364" s="430" t="s">
        <v>170</v>
      </c>
      <c r="B364" s="430"/>
      <c r="C364" s="570"/>
      <c r="D364" s="576"/>
      <c r="E364" s="570"/>
      <c r="F364" s="578"/>
      <c r="G364" s="570"/>
      <c r="H364" s="421"/>
      <c r="I364" s="158" t="s">
        <v>403</v>
      </c>
      <c r="J364" s="430">
        <v>91</v>
      </c>
      <c r="K364" s="430"/>
      <c r="L364" s="430"/>
      <c r="M364" s="430"/>
      <c r="N364" s="67">
        <v>4.7</v>
      </c>
      <c r="O364" s="67"/>
      <c r="P364" s="67"/>
      <c r="Q364" s="67"/>
      <c r="R364" s="67">
        <v>86</v>
      </c>
      <c r="S364" s="67"/>
      <c r="T364" s="67"/>
      <c r="U364" s="67"/>
      <c r="V364" s="99"/>
      <c r="W364" s="100"/>
      <c r="X364" s="100"/>
      <c r="Y364" s="100"/>
      <c r="Z364" s="100"/>
      <c r="AA364" s="118"/>
      <c r="AB364" s="187"/>
      <c r="AC364" s="349" t="e">
        <f t="shared" si="1"/>
        <v>#DIV/0!</v>
      </c>
      <c r="AD364" s="187"/>
      <c r="AE364" s="64"/>
    </row>
    <row r="365" spans="1:31" s="22" customFormat="1" ht="45" hidden="1" customHeight="1" x14ac:dyDescent="0.25">
      <c r="A365" s="430" t="s">
        <v>170</v>
      </c>
      <c r="B365" s="430"/>
      <c r="C365" s="570"/>
      <c r="D365" s="576"/>
      <c r="E365" s="570"/>
      <c r="F365" s="578"/>
      <c r="G365" s="570"/>
      <c r="H365" s="421"/>
      <c r="I365" s="158" t="s">
        <v>404</v>
      </c>
      <c r="J365" s="430">
        <v>80</v>
      </c>
      <c r="K365" s="430"/>
      <c r="L365" s="430"/>
      <c r="M365" s="430"/>
      <c r="N365" s="67">
        <v>15</v>
      </c>
      <c r="O365" s="67"/>
      <c r="P365" s="67"/>
      <c r="Q365" s="67"/>
      <c r="R365" s="67">
        <v>111</v>
      </c>
      <c r="S365" s="67"/>
      <c r="T365" s="67"/>
      <c r="U365" s="67"/>
      <c r="V365" s="99"/>
      <c r="W365" s="100"/>
      <c r="X365" s="100"/>
      <c r="Y365" s="100"/>
      <c r="Z365" s="100"/>
      <c r="AA365" s="118"/>
      <c r="AB365" s="187"/>
      <c r="AC365" s="350"/>
      <c r="AD365" s="187"/>
      <c r="AE365" s="64"/>
    </row>
    <row r="366" spans="1:31" s="22" customFormat="1" ht="45" hidden="1" customHeight="1" x14ac:dyDescent="0.25">
      <c r="A366" s="430" t="s">
        <v>170</v>
      </c>
      <c r="B366" s="430"/>
      <c r="C366" s="570"/>
      <c r="D366" s="576"/>
      <c r="E366" s="570"/>
      <c r="F366" s="578"/>
      <c r="G366" s="570"/>
      <c r="H366" s="421"/>
      <c r="I366" s="158" t="s">
        <v>405</v>
      </c>
      <c r="J366" s="430">
        <v>25</v>
      </c>
      <c r="K366" s="430"/>
      <c r="L366" s="430"/>
      <c r="M366" s="430"/>
      <c r="N366" s="67">
        <v>14</v>
      </c>
      <c r="O366" s="67"/>
      <c r="P366" s="67"/>
      <c r="Q366" s="67"/>
      <c r="R366" s="67">
        <v>41</v>
      </c>
      <c r="S366" s="67"/>
      <c r="T366" s="67"/>
      <c r="U366" s="67"/>
      <c r="V366" s="99"/>
      <c r="W366" s="100"/>
      <c r="X366" s="100"/>
      <c r="Y366" s="100"/>
      <c r="Z366" s="100"/>
      <c r="AA366" s="118"/>
      <c r="AB366" s="187"/>
      <c r="AC366" s="350"/>
      <c r="AD366" s="187"/>
      <c r="AE366" s="64"/>
    </row>
    <row r="367" spans="1:31" s="22" customFormat="1" ht="45" hidden="1" customHeight="1" x14ac:dyDescent="0.25">
      <c r="A367" s="430" t="s">
        <v>170</v>
      </c>
      <c r="B367" s="430"/>
      <c r="C367" s="570"/>
      <c r="D367" s="576"/>
      <c r="E367" s="570"/>
      <c r="F367" s="578"/>
      <c r="G367" s="570"/>
      <c r="H367" s="421"/>
      <c r="I367" s="158" t="s">
        <v>406</v>
      </c>
      <c r="J367" s="430">
        <v>25</v>
      </c>
      <c r="K367" s="430"/>
      <c r="L367" s="430"/>
      <c r="M367" s="430"/>
      <c r="N367" s="67">
        <v>10</v>
      </c>
      <c r="O367" s="67"/>
      <c r="P367" s="67"/>
      <c r="Q367" s="67"/>
      <c r="R367" s="67">
        <v>104</v>
      </c>
      <c r="S367" s="67"/>
      <c r="T367" s="67"/>
      <c r="U367" s="67"/>
      <c r="V367" s="99"/>
      <c r="W367" s="100"/>
      <c r="X367" s="100"/>
      <c r="Y367" s="100"/>
      <c r="Z367" s="100"/>
      <c r="AA367" s="118"/>
      <c r="AB367" s="187"/>
      <c r="AC367" s="350"/>
      <c r="AD367" s="187"/>
      <c r="AE367" s="64"/>
    </row>
    <row r="368" spans="1:31" s="22" customFormat="1" ht="45" hidden="1" customHeight="1" x14ac:dyDescent="0.25">
      <c r="A368" s="430" t="s">
        <v>170</v>
      </c>
      <c r="B368" s="421"/>
      <c r="C368" s="570"/>
      <c r="D368" s="576"/>
      <c r="E368" s="570"/>
      <c r="F368" s="578"/>
      <c r="G368" s="570"/>
      <c r="H368" s="421"/>
      <c r="I368" s="158" t="s">
        <v>407</v>
      </c>
      <c r="J368" s="430">
        <v>20</v>
      </c>
      <c r="K368" s="430"/>
      <c r="L368" s="430"/>
      <c r="M368" s="430"/>
      <c r="N368" s="67">
        <v>5.5</v>
      </c>
      <c r="O368" s="67"/>
      <c r="P368" s="67"/>
      <c r="Q368" s="67"/>
      <c r="R368" s="67">
        <v>325</v>
      </c>
      <c r="S368" s="67"/>
      <c r="T368" s="67"/>
      <c r="U368" s="67"/>
      <c r="V368" s="99"/>
      <c r="W368" s="100"/>
      <c r="X368" s="100"/>
      <c r="Y368" s="100"/>
      <c r="Z368" s="100"/>
      <c r="AA368" s="118"/>
      <c r="AB368" s="187"/>
      <c r="AC368" s="351"/>
      <c r="AD368" s="187"/>
      <c r="AE368" s="64"/>
    </row>
    <row r="369" spans="1:31" s="22" customFormat="1" ht="45" hidden="1" customHeight="1" x14ac:dyDescent="0.25">
      <c r="A369" s="430" t="s">
        <v>170</v>
      </c>
      <c r="B369" s="430"/>
      <c r="C369" s="570"/>
      <c r="D369" s="576"/>
      <c r="E369" s="570"/>
      <c r="F369" s="578"/>
      <c r="G369" s="570"/>
      <c r="H369" s="421"/>
      <c r="I369" s="158" t="s">
        <v>408</v>
      </c>
      <c r="J369" s="430">
        <v>18</v>
      </c>
      <c r="K369" s="430"/>
      <c r="L369" s="430"/>
      <c r="M369" s="430"/>
      <c r="N369" s="67">
        <v>5</v>
      </c>
      <c r="O369" s="67"/>
      <c r="P369" s="67"/>
      <c r="Q369" s="67"/>
      <c r="R369" s="67">
        <v>49</v>
      </c>
      <c r="S369" s="67"/>
      <c r="T369" s="67"/>
      <c r="U369" s="67"/>
      <c r="V369" s="99"/>
      <c r="W369" s="100"/>
      <c r="X369" s="100"/>
      <c r="Y369" s="100"/>
      <c r="Z369" s="100"/>
      <c r="AA369" s="118"/>
      <c r="AB369" s="187"/>
      <c r="AC369" s="351"/>
      <c r="AD369" s="187"/>
      <c r="AE369" s="64"/>
    </row>
    <row r="370" spans="1:31" s="22" customFormat="1" ht="45" hidden="1" customHeight="1" x14ac:dyDescent="0.25">
      <c r="A370" s="430" t="s">
        <v>170</v>
      </c>
      <c r="B370" s="430"/>
      <c r="C370" s="570"/>
      <c r="D370" s="576"/>
      <c r="E370" s="570"/>
      <c r="F370" s="578"/>
      <c r="G370" s="570"/>
      <c r="H370" s="421"/>
      <c r="I370" s="158" t="s">
        <v>409</v>
      </c>
      <c r="J370" s="430">
        <v>25</v>
      </c>
      <c r="K370" s="430"/>
      <c r="L370" s="430"/>
      <c r="M370" s="430"/>
      <c r="N370" s="67">
        <v>4.58</v>
      </c>
      <c r="O370" s="67"/>
      <c r="P370" s="67"/>
      <c r="Q370" s="67"/>
      <c r="R370" s="67">
        <v>22</v>
      </c>
      <c r="S370" s="67"/>
      <c r="T370" s="67"/>
      <c r="U370" s="67"/>
      <c r="V370" s="99"/>
      <c r="W370" s="100"/>
      <c r="X370" s="100"/>
      <c r="Y370" s="100"/>
      <c r="Z370" s="100"/>
      <c r="AA370" s="118"/>
      <c r="AB370" s="187"/>
      <c r="AC370" s="351"/>
      <c r="AD370" s="187"/>
      <c r="AE370" s="64"/>
    </row>
    <row r="371" spans="1:31" s="22" customFormat="1" ht="60" hidden="1" customHeight="1" x14ac:dyDescent="0.25">
      <c r="A371" s="430" t="s">
        <v>170</v>
      </c>
      <c r="B371" s="430"/>
      <c r="C371" s="570"/>
      <c r="D371" s="576"/>
      <c r="E371" s="570"/>
      <c r="F371" s="578"/>
      <c r="G371" s="570"/>
      <c r="H371" s="421"/>
      <c r="I371" s="158" t="s">
        <v>410</v>
      </c>
      <c r="J371" s="430">
        <v>124</v>
      </c>
      <c r="K371" s="430"/>
      <c r="L371" s="430"/>
      <c r="M371" s="430"/>
      <c r="N371" s="67">
        <v>5</v>
      </c>
      <c r="O371" s="67"/>
      <c r="P371" s="67"/>
      <c r="Q371" s="67"/>
      <c r="R371" s="67">
        <v>194</v>
      </c>
      <c r="S371" s="67"/>
      <c r="T371" s="67"/>
      <c r="U371" s="67"/>
      <c r="V371" s="99"/>
      <c r="W371" s="100"/>
      <c r="X371" s="100"/>
      <c r="Y371" s="100"/>
      <c r="Z371" s="100"/>
      <c r="AA371" s="118"/>
      <c r="AB371" s="187"/>
      <c r="AC371" s="351"/>
      <c r="AD371" s="187"/>
      <c r="AE371" s="64"/>
    </row>
    <row r="372" spans="1:31" s="22" customFormat="1" ht="45" hidden="1" customHeight="1" x14ac:dyDescent="0.25">
      <c r="A372" s="430" t="s">
        <v>170</v>
      </c>
      <c r="B372" s="430"/>
      <c r="C372" s="570"/>
      <c r="D372" s="576"/>
      <c r="E372" s="570"/>
      <c r="F372" s="578"/>
      <c r="G372" s="570"/>
      <c r="H372" s="421"/>
      <c r="I372" s="158" t="s">
        <v>411</v>
      </c>
      <c r="J372" s="430">
        <v>135</v>
      </c>
      <c r="K372" s="430"/>
      <c r="L372" s="430"/>
      <c r="M372" s="430"/>
      <c r="N372" s="67">
        <v>15</v>
      </c>
      <c r="O372" s="67"/>
      <c r="P372" s="67"/>
      <c r="Q372" s="67"/>
      <c r="R372" s="67">
        <v>158</v>
      </c>
      <c r="S372" s="67"/>
      <c r="T372" s="67"/>
      <c r="U372" s="67"/>
      <c r="V372" s="99"/>
      <c r="W372" s="100"/>
      <c r="X372" s="100"/>
      <c r="Y372" s="100"/>
      <c r="Z372" s="100"/>
      <c r="AA372" s="118"/>
      <c r="AB372" s="187"/>
      <c r="AC372" s="351"/>
      <c r="AD372" s="187"/>
      <c r="AE372" s="64"/>
    </row>
    <row r="373" spans="1:31" s="22" customFormat="1" ht="45" hidden="1" customHeight="1" x14ac:dyDescent="0.25">
      <c r="A373" s="430" t="s">
        <v>170</v>
      </c>
      <c r="B373" s="430"/>
      <c r="C373" s="570"/>
      <c r="D373" s="576"/>
      <c r="E373" s="570"/>
      <c r="F373" s="578"/>
      <c r="G373" s="570"/>
      <c r="H373" s="421"/>
      <c r="I373" s="158" t="s">
        <v>412</v>
      </c>
      <c r="J373" s="430">
        <v>70</v>
      </c>
      <c r="K373" s="430"/>
      <c r="L373" s="430"/>
      <c r="M373" s="430"/>
      <c r="N373" s="67">
        <v>15</v>
      </c>
      <c r="O373" s="67"/>
      <c r="P373" s="67"/>
      <c r="Q373" s="67"/>
      <c r="R373" s="67">
        <v>54</v>
      </c>
      <c r="S373" s="67"/>
      <c r="T373" s="67"/>
      <c r="U373" s="67"/>
      <c r="V373" s="99"/>
      <c r="W373" s="100"/>
      <c r="X373" s="100"/>
      <c r="Y373" s="100"/>
      <c r="Z373" s="100"/>
      <c r="AA373" s="118"/>
      <c r="AB373" s="187"/>
      <c r="AC373" s="350"/>
      <c r="AD373" s="187"/>
      <c r="AE373" s="64"/>
    </row>
    <row r="374" spans="1:31" s="22" customFormat="1" ht="45" hidden="1" customHeight="1" x14ac:dyDescent="0.25">
      <c r="A374" s="430" t="s">
        <v>170</v>
      </c>
      <c r="B374" s="430"/>
      <c r="C374" s="570"/>
      <c r="D374" s="576"/>
      <c r="E374" s="570"/>
      <c r="F374" s="578"/>
      <c r="G374" s="570"/>
      <c r="H374" s="421"/>
      <c r="I374" s="158" t="s">
        <v>413</v>
      </c>
      <c r="J374" s="430">
        <v>200</v>
      </c>
      <c r="K374" s="430"/>
      <c r="L374" s="430"/>
      <c r="M374" s="430"/>
      <c r="N374" s="67">
        <v>15</v>
      </c>
      <c r="O374" s="67"/>
      <c r="P374" s="67"/>
      <c r="Q374" s="67"/>
      <c r="R374" s="67">
        <v>180</v>
      </c>
      <c r="S374" s="67"/>
      <c r="T374" s="67"/>
      <c r="U374" s="67"/>
      <c r="V374" s="99"/>
      <c r="W374" s="100"/>
      <c r="X374" s="100"/>
      <c r="Y374" s="100"/>
      <c r="Z374" s="100"/>
      <c r="AA374" s="118"/>
      <c r="AB374" s="187"/>
      <c r="AC374" s="350"/>
      <c r="AD374" s="187"/>
      <c r="AE374" s="64"/>
    </row>
    <row r="375" spans="1:31" s="22" customFormat="1" ht="45" hidden="1" customHeight="1" x14ac:dyDescent="0.25">
      <c r="A375" s="430" t="s">
        <v>170</v>
      </c>
      <c r="B375" s="430"/>
      <c r="C375" s="570"/>
      <c r="D375" s="576"/>
      <c r="E375" s="570"/>
      <c r="F375" s="578"/>
      <c r="G375" s="570"/>
      <c r="H375" s="421"/>
      <c r="I375" s="158" t="s">
        <v>414</v>
      </c>
      <c r="J375" s="430">
        <v>280</v>
      </c>
      <c r="K375" s="430"/>
      <c r="L375" s="430"/>
      <c r="M375" s="430"/>
      <c r="N375" s="67">
        <v>15</v>
      </c>
      <c r="O375" s="67"/>
      <c r="P375" s="67"/>
      <c r="Q375" s="67"/>
      <c r="R375" s="67">
        <v>169</v>
      </c>
      <c r="S375" s="67"/>
      <c r="T375" s="67"/>
      <c r="U375" s="67"/>
      <c r="V375" s="99"/>
      <c r="W375" s="100"/>
      <c r="X375" s="100"/>
      <c r="Y375" s="100"/>
      <c r="Z375" s="100"/>
      <c r="AA375" s="118"/>
      <c r="AB375" s="187"/>
      <c r="AC375" s="350"/>
      <c r="AD375" s="187"/>
      <c r="AE375" s="64"/>
    </row>
    <row r="376" spans="1:31" s="22" customFormat="1" ht="60" hidden="1" customHeight="1" x14ac:dyDescent="0.25">
      <c r="A376" s="430" t="s">
        <v>170</v>
      </c>
      <c r="B376" s="430"/>
      <c r="C376" s="570"/>
      <c r="D376" s="576"/>
      <c r="E376" s="570"/>
      <c r="F376" s="578"/>
      <c r="G376" s="570"/>
      <c r="H376" s="421"/>
      <c r="I376" s="158" t="s">
        <v>415</v>
      </c>
      <c r="J376" s="430">
        <v>400</v>
      </c>
      <c r="K376" s="430"/>
      <c r="L376" s="430"/>
      <c r="M376" s="430"/>
      <c r="N376" s="67">
        <v>15</v>
      </c>
      <c r="O376" s="67"/>
      <c r="P376" s="67"/>
      <c r="Q376" s="67"/>
      <c r="R376" s="67">
        <v>212</v>
      </c>
      <c r="S376" s="67"/>
      <c r="T376" s="67"/>
      <c r="U376" s="67"/>
      <c r="V376" s="99"/>
      <c r="W376" s="100"/>
      <c r="X376" s="100"/>
      <c r="Y376" s="100"/>
      <c r="Z376" s="100"/>
      <c r="AA376" s="118"/>
      <c r="AB376" s="187"/>
      <c r="AC376" s="350"/>
      <c r="AD376" s="187"/>
      <c r="AE376" s="64"/>
    </row>
    <row r="377" spans="1:31" s="22" customFormat="1" ht="45" hidden="1" customHeight="1" x14ac:dyDescent="0.25">
      <c r="A377" s="430" t="s">
        <v>170</v>
      </c>
      <c r="B377" s="430"/>
      <c r="C377" s="570"/>
      <c r="D377" s="576"/>
      <c r="E377" s="570"/>
      <c r="F377" s="578"/>
      <c r="G377" s="570"/>
      <c r="H377" s="421"/>
      <c r="I377" s="158" t="s">
        <v>416</v>
      </c>
      <c r="J377" s="430">
        <v>100</v>
      </c>
      <c r="K377" s="430"/>
      <c r="L377" s="430"/>
      <c r="M377" s="430"/>
      <c r="N377" s="67">
        <v>5</v>
      </c>
      <c r="O377" s="67"/>
      <c r="P377" s="67"/>
      <c r="Q377" s="67"/>
      <c r="R377" s="67">
        <v>116</v>
      </c>
      <c r="S377" s="67"/>
      <c r="T377" s="67"/>
      <c r="U377" s="67"/>
      <c r="V377" s="99"/>
      <c r="W377" s="100"/>
      <c r="X377" s="100"/>
      <c r="Y377" s="100"/>
      <c r="Z377" s="100"/>
      <c r="AA377" s="118"/>
      <c r="AB377" s="187"/>
      <c r="AC377" s="350"/>
      <c r="AD377" s="187"/>
      <c r="AE377" s="64"/>
    </row>
    <row r="378" spans="1:31" s="22" customFormat="1" ht="45" hidden="1" customHeight="1" x14ac:dyDescent="0.25">
      <c r="A378" s="430" t="s">
        <v>170</v>
      </c>
      <c r="B378" s="430"/>
      <c r="C378" s="570"/>
      <c r="D378" s="576"/>
      <c r="E378" s="570"/>
      <c r="F378" s="578"/>
      <c r="G378" s="570"/>
      <c r="H378" s="421"/>
      <c r="I378" s="158" t="s">
        <v>417</v>
      </c>
      <c r="J378" s="430">
        <v>100</v>
      </c>
      <c r="K378" s="430"/>
      <c r="L378" s="430"/>
      <c r="M378" s="430"/>
      <c r="N378" s="67">
        <v>15</v>
      </c>
      <c r="O378" s="67"/>
      <c r="P378" s="67"/>
      <c r="Q378" s="67"/>
      <c r="R378" s="67">
        <v>100</v>
      </c>
      <c r="S378" s="67"/>
      <c r="T378" s="67"/>
      <c r="U378" s="67"/>
      <c r="V378" s="99"/>
      <c r="W378" s="100"/>
      <c r="X378" s="100"/>
      <c r="Y378" s="100"/>
      <c r="Z378" s="100"/>
      <c r="AA378" s="118"/>
      <c r="AB378" s="187"/>
      <c r="AC378" s="350"/>
      <c r="AD378" s="187"/>
      <c r="AE378" s="64"/>
    </row>
    <row r="379" spans="1:31" s="22" customFormat="1" ht="45" hidden="1" customHeight="1" x14ac:dyDescent="0.25">
      <c r="A379" s="430" t="s">
        <v>170</v>
      </c>
      <c r="B379" s="430"/>
      <c r="C379" s="570"/>
      <c r="D379" s="576"/>
      <c r="E379" s="570"/>
      <c r="F379" s="578"/>
      <c r="G379" s="570"/>
      <c r="H379" s="421"/>
      <c r="I379" s="158" t="s">
        <v>418</v>
      </c>
      <c r="J379" s="430">
        <v>100</v>
      </c>
      <c r="K379" s="430"/>
      <c r="L379" s="430"/>
      <c r="M379" s="430"/>
      <c r="N379" s="67">
        <v>5</v>
      </c>
      <c r="O379" s="67"/>
      <c r="P379" s="67"/>
      <c r="Q379" s="67"/>
      <c r="R379" s="67">
        <v>86</v>
      </c>
      <c r="S379" s="67"/>
      <c r="T379" s="67"/>
      <c r="U379" s="67"/>
      <c r="V379" s="99"/>
      <c r="W379" s="100"/>
      <c r="X379" s="100"/>
      <c r="Y379" s="100"/>
      <c r="Z379" s="100"/>
      <c r="AA379" s="118"/>
      <c r="AB379" s="187"/>
      <c r="AC379" s="350"/>
      <c r="AD379" s="187"/>
      <c r="AE379" s="64"/>
    </row>
    <row r="380" spans="1:31" s="22" customFormat="1" ht="45" hidden="1" customHeight="1" x14ac:dyDescent="0.25">
      <c r="A380" s="430" t="s">
        <v>170</v>
      </c>
      <c r="B380" s="430"/>
      <c r="C380" s="570"/>
      <c r="D380" s="576"/>
      <c r="E380" s="570"/>
      <c r="F380" s="578"/>
      <c r="G380" s="570"/>
      <c r="H380" s="421"/>
      <c r="I380" s="158" t="s">
        <v>419</v>
      </c>
      <c r="J380" s="430">
        <v>60</v>
      </c>
      <c r="K380" s="430"/>
      <c r="L380" s="430"/>
      <c r="M380" s="430"/>
      <c r="N380" s="67">
        <v>15</v>
      </c>
      <c r="O380" s="67"/>
      <c r="P380" s="67"/>
      <c r="Q380" s="67"/>
      <c r="R380" s="67">
        <v>42</v>
      </c>
      <c r="S380" s="67"/>
      <c r="T380" s="67"/>
      <c r="U380" s="67"/>
      <c r="V380" s="99"/>
      <c r="W380" s="100"/>
      <c r="X380" s="100"/>
      <c r="Y380" s="100"/>
      <c r="Z380" s="100"/>
      <c r="AA380" s="118"/>
      <c r="AB380" s="187"/>
      <c r="AC380" s="350"/>
      <c r="AD380" s="187"/>
      <c r="AE380" s="64"/>
    </row>
    <row r="381" spans="1:31" s="22" customFormat="1" ht="60" hidden="1" customHeight="1" x14ac:dyDescent="0.25">
      <c r="A381" s="430" t="s">
        <v>170</v>
      </c>
      <c r="B381" s="430"/>
      <c r="C381" s="570"/>
      <c r="D381" s="576"/>
      <c r="E381" s="570"/>
      <c r="F381" s="578"/>
      <c r="G381" s="570"/>
      <c r="H381" s="421"/>
      <c r="I381" s="158" t="s">
        <v>420</v>
      </c>
      <c r="J381" s="430">
        <v>100</v>
      </c>
      <c r="K381" s="430"/>
      <c r="L381" s="430"/>
      <c r="M381" s="430"/>
      <c r="N381" s="67">
        <v>15</v>
      </c>
      <c r="O381" s="67"/>
      <c r="P381" s="67"/>
      <c r="Q381" s="67"/>
      <c r="R381" s="67">
        <v>88.132540000000006</v>
      </c>
      <c r="S381" s="67"/>
      <c r="T381" s="67"/>
      <c r="U381" s="67"/>
      <c r="V381" s="99"/>
      <c r="W381" s="100"/>
      <c r="X381" s="100"/>
      <c r="Y381" s="100"/>
      <c r="Z381" s="100"/>
      <c r="AA381" s="118"/>
      <c r="AB381" s="187"/>
      <c r="AC381" s="350"/>
      <c r="AD381" s="187"/>
      <c r="AE381" s="64"/>
    </row>
    <row r="382" spans="1:31" s="22" customFormat="1" ht="60" hidden="1" customHeight="1" x14ac:dyDescent="0.25">
      <c r="A382" s="430" t="s">
        <v>170</v>
      </c>
      <c r="B382" s="430"/>
      <c r="C382" s="570"/>
      <c r="D382" s="576"/>
      <c r="E382" s="570"/>
      <c r="F382" s="578"/>
      <c r="G382" s="570"/>
      <c r="H382" s="421"/>
      <c r="I382" s="158" t="s">
        <v>421</v>
      </c>
      <c r="J382" s="430">
        <v>150</v>
      </c>
      <c r="K382" s="430"/>
      <c r="L382" s="430"/>
      <c r="M382" s="430"/>
      <c r="N382" s="67">
        <v>15</v>
      </c>
      <c r="O382" s="67"/>
      <c r="P382" s="67"/>
      <c r="Q382" s="67"/>
      <c r="R382" s="67">
        <v>117.02548</v>
      </c>
      <c r="S382" s="67"/>
      <c r="T382" s="67"/>
      <c r="U382" s="67"/>
      <c r="V382" s="99"/>
      <c r="W382" s="100"/>
      <c r="X382" s="100"/>
      <c r="Y382" s="100"/>
      <c r="Z382" s="100"/>
      <c r="AA382" s="118"/>
      <c r="AB382" s="187"/>
      <c r="AC382" s="350"/>
      <c r="AD382" s="187"/>
      <c r="AE382" s="64"/>
    </row>
    <row r="383" spans="1:31" s="22" customFormat="1" ht="30" hidden="1" customHeight="1" x14ac:dyDescent="0.25">
      <c r="A383" s="430" t="s">
        <v>170</v>
      </c>
      <c r="B383" s="430"/>
      <c r="C383" s="570"/>
      <c r="D383" s="576"/>
      <c r="E383" s="570"/>
      <c r="F383" s="578"/>
      <c r="G383" s="570"/>
      <c r="H383" s="421"/>
      <c r="I383" s="158" t="s">
        <v>422</v>
      </c>
      <c r="J383" s="430">
        <v>100</v>
      </c>
      <c r="K383" s="430"/>
      <c r="L383" s="430"/>
      <c r="M383" s="430"/>
      <c r="N383" s="67">
        <v>49</v>
      </c>
      <c r="O383" s="67"/>
      <c r="P383" s="67"/>
      <c r="Q383" s="67"/>
      <c r="R383" s="67">
        <v>157</v>
      </c>
      <c r="S383" s="67"/>
      <c r="T383" s="67"/>
      <c r="U383" s="67"/>
      <c r="V383" s="99"/>
      <c r="W383" s="100"/>
      <c r="X383" s="100"/>
      <c r="Y383" s="100"/>
      <c r="Z383" s="100"/>
      <c r="AA383" s="118"/>
      <c r="AB383" s="187"/>
      <c r="AC383" s="350"/>
      <c r="AD383" s="187"/>
      <c r="AE383" s="64"/>
    </row>
    <row r="384" spans="1:31" s="22" customFormat="1" ht="75" hidden="1" customHeight="1" x14ac:dyDescent="0.25">
      <c r="A384" s="430" t="s">
        <v>170</v>
      </c>
      <c r="B384" s="430"/>
      <c r="C384" s="570"/>
      <c r="D384" s="576"/>
      <c r="E384" s="570"/>
      <c r="F384" s="578"/>
      <c r="G384" s="570"/>
      <c r="H384" s="421"/>
      <c r="I384" s="158" t="s">
        <v>423</v>
      </c>
      <c r="J384" s="430">
        <v>130</v>
      </c>
      <c r="K384" s="430"/>
      <c r="L384" s="430"/>
      <c r="M384" s="430"/>
      <c r="N384" s="67">
        <v>3</v>
      </c>
      <c r="O384" s="67"/>
      <c r="P384" s="67"/>
      <c r="Q384" s="67"/>
      <c r="R384" s="67">
        <v>97</v>
      </c>
      <c r="S384" s="67"/>
      <c r="T384" s="67"/>
      <c r="U384" s="67"/>
      <c r="V384" s="99"/>
      <c r="W384" s="100"/>
      <c r="X384" s="100"/>
      <c r="Y384" s="100"/>
      <c r="Z384" s="100"/>
      <c r="AA384" s="118"/>
      <c r="AB384" s="187"/>
      <c r="AC384" s="350"/>
      <c r="AD384" s="187"/>
      <c r="AE384" s="64"/>
    </row>
    <row r="385" spans="1:31" s="22" customFormat="1" ht="60" hidden="1" customHeight="1" x14ac:dyDescent="0.25">
      <c r="A385" s="430" t="s">
        <v>170</v>
      </c>
      <c r="B385" s="430"/>
      <c r="C385" s="570"/>
      <c r="D385" s="576"/>
      <c r="E385" s="570"/>
      <c r="F385" s="578"/>
      <c r="G385" s="570"/>
      <c r="H385" s="421"/>
      <c r="I385" s="158" t="s">
        <v>424</v>
      </c>
      <c r="J385" s="430">
        <v>89</v>
      </c>
      <c r="K385" s="430"/>
      <c r="L385" s="430"/>
      <c r="M385" s="430"/>
      <c r="N385" s="67">
        <v>15</v>
      </c>
      <c r="O385" s="67"/>
      <c r="P385" s="67"/>
      <c r="Q385" s="67"/>
      <c r="R385" s="67">
        <v>110</v>
      </c>
      <c r="S385" s="67"/>
      <c r="T385" s="67"/>
      <c r="U385" s="67"/>
      <c r="V385" s="99"/>
      <c r="W385" s="100"/>
      <c r="X385" s="100"/>
      <c r="Y385" s="100"/>
      <c r="Z385" s="100"/>
      <c r="AA385" s="118"/>
      <c r="AB385" s="187"/>
      <c r="AC385" s="350"/>
      <c r="AD385" s="187"/>
      <c r="AE385" s="64"/>
    </row>
    <row r="386" spans="1:31" s="22" customFormat="1" ht="60" hidden="1" customHeight="1" x14ac:dyDescent="0.25">
      <c r="A386" s="430" t="s">
        <v>170</v>
      </c>
      <c r="B386" s="430"/>
      <c r="C386" s="570"/>
      <c r="D386" s="576"/>
      <c r="E386" s="570"/>
      <c r="F386" s="578"/>
      <c r="G386" s="570"/>
      <c r="H386" s="421"/>
      <c r="I386" s="158" t="s">
        <v>425</v>
      </c>
      <c r="J386" s="430">
        <v>59</v>
      </c>
      <c r="K386" s="430"/>
      <c r="L386" s="430"/>
      <c r="M386" s="430"/>
      <c r="N386" s="67">
        <v>6</v>
      </c>
      <c r="O386" s="67"/>
      <c r="P386" s="67"/>
      <c r="Q386" s="67"/>
      <c r="R386" s="67">
        <v>99</v>
      </c>
      <c r="S386" s="67"/>
      <c r="T386" s="67"/>
      <c r="U386" s="67"/>
      <c r="V386" s="99"/>
      <c r="W386" s="100"/>
      <c r="X386" s="100"/>
      <c r="Y386" s="100"/>
      <c r="Z386" s="100"/>
      <c r="AA386" s="118"/>
      <c r="AB386" s="187"/>
      <c r="AC386" s="350"/>
      <c r="AD386" s="187"/>
      <c r="AE386" s="64"/>
    </row>
    <row r="387" spans="1:31" s="22" customFormat="1" ht="60" hidden="1" customHeight="1" x14ac:dyDescent="0.25">
      <c r="A387" s="430" t="s">
        <v>170</v>
      </c>
      <c r="B387" s="430"/>
      <c r="C387" s="570"/>
      <c r="D387" s="576"/>
      <c r="E387" s="570"/>
      <c r="F387" s="578"/>
      <c r="G387" s="570"/>
      <c r="H387" s="421"/>
      <c r="I387" s="158" t="s">
        <v>426</v>
      </c>
      <c r="J387" s="430">
        <v>175</v>
      </c>
      <c r="K387" s="430"/>
      <c r="L387" s="430"/>
      <c r="M387" s="430"/>
      <c r="N387" s="67">
        <v>15</v>
      </c>
      <c r="O387" s="67"/>
      <c r="P387" s="67"/>
      <c r="Q387" s="67"/>
      <c r="R387" s="67">
        <v>173</v>
      </c>
      <c r="S387" s="67"/>
      <c r="T387" s="67"/>
      <c r="U387" s="67"/>
      <c r="V387" s="99"/>
      <c r="W387" s="100"/>
      <c r="X387" s="100"/>
      <c r="Y387" s="100"/>
      <c r="Z387" s="100"/>
      <c r="AA387" s="118"/>
      <c r="AB387" s="187"/>
      <c r="AC387" s="350"/>
      <c r="AD387" s="187"/>
      <c r="AE387" s="64"/>
    </row>
    <row r="388" spans="1:31" s="22" customFormat="1" ht="60" hidden="1" customHeight="1" x14ac:dyDescent="0.25">
      <c r="A388" s="430" t="s">
        <v>170</v>
      </c>
      <c r="B388" s="430"/>
      <c r="C388" s="570"/>
      <c r="D388" s="576"/>
      <c r="E388" s="570"/>
      <c r="F388" s="578"/>
      <c r="G388" s="570"/>
      <c r="H388" s="421"/>
      <c r="I388" s="158" t="s">
        <v>427</v>
      </c>
      <c r="J388" s="430">
        <v>268</v>
      </c>
      <c r="K388" s="430"/>
      <c r="L388" s="430"/>
      <c r="M388" s="430"/>
      <c r="N388" s="67">
        <v>15</v>
      </c>
      <c r="O388" s="67"/>
      <c r="P388" s="67"/>
      <c r="Q388" s="67"/>
      <c r="R388" s="67">
        <v>215</v>
      </c>
      <c r="S388" s="67"/>
      <c r="T388" s="67"/>
      <c r="U388" s="67"/>
      <c r="V388" s="99"/>
      <c r="W388" s="100"/>
      <c r="X388" s="100"/>
      <c r="Y388" s="100"/>
      <c r="Z388" s="100"/>
      <c r="AA388" s="118"/>
      <c r="AB388" s="187"/>
      <c r="AC388" s="350"/>
      <c r="AD388" s="187"/>
      <c r="AE388" s="64"/>
    </row>
    <row r="389" spans="1:31" s="22" customFormat="1" ht="87.75" hidden="1" customHeight="1" x14ac:dyDescent="0.25">
      <c r="A389" s="430" t="s">
        <v>170</v>
      </c>
      <c r="B389" s="430"/>
      <c r="C389" s="570"/>
      <c r="D389" s="576"/>
      <c r="E389" s="570"/>
      <c r="F389" s="578"/>
      <c r="G389" s="570"/>
      <c r="H389" s="421"/>
      <c r="I389" s="158" t="s">
        <v>428</v>
      </c>
      <c r="J389" s="430">
        <v>615</v>
      </c>
      <c r="K389" s="430"/>
      <c r="L389" s="430"/>
      <c r="M389" s="430"/>
      <c r="N389" s="67">
        <v>45</v>
      </c>
      <c r="O389" s="67"/>
      <c r="P389" s="67"/>
      <c r="Q389" s="67"/>
      <c r="R389" s="67">
        <v>333</v>
      </c>
      <c r="S389" s="67"/>
      <c r="T389" s="67"/>
      <c r="U389" s="67"/>
      <c r="V389" s="99"/>
      <c r="W389" s="100"/>
      <c r="X389" s="100"/>
      <c r="Y389" s="100"/>
      <c r="Z389" s="100"/>
      <c r="AA389" s="118"/>
      <c r="AB389" s="187"/>
      <c r="AC389" s="350"/>
      <c r="AD389" s="187"/>
      <c r="AE389" s="64"/>
    </row>
    <row r="390" spans="1:31" s="22" customFormat="1" ht="60" hidden="1" customHeight="1" x14ac:dyDescent="0.25">
      <c r="A390" s="430" t="s">
        <v>170</v>
      </c>
      <c r="B390" s="430"/>
      <c r="C390" s="570"/>
      <c r="D390" s="576"/>
      <c r="E390" s="570"/>
      <c r="F390" s="578"/>
      <c r="G390" s="570"/>
      <c r="H390" s="421"/>
      <c r="I390" s="158" t="s">
        <v>429</v>
      </c>
      <c r="J390" s="430">
        <v>35</v>
      </c>
      <c r="K390" s="430"/>
      <c r="L390" s="430"/>
      <c r="M390" s="430"/>
      <c r="N390" s="67">
        <v>30</v>
      </c>
      <c r="O390" s="67"/>
      <c r="P390" s="67"/>
      <c r="Q390" s="67"/>
      <c r="R390" s="67">
        <v>49</v>
      </c>
      <c r="S390" s="67"/>
      <c r="T390" s="67"/>
      <c r="U390" s="67"/>
      <c r="V390" s="99"/>
      <c r="W390" s="100"/>
      <c r="X390" s="100"/>
      <c r="Y390" s="100"/>
      <c r="Z390" s="100"/>
      <c r="AA390" s="118"/>
      <c r="AB390" s="187"/>
      <c r="AC390" s="350"/>
      <c r="AD390" s="187"/>
      <c r="AE390" s="64"/>
    </row>
    <row r="391" spans="1:31" s="22" customFormat="1" ht="45" hidden="1" customHeight="1" x14ac:dyDescent="0.25">
      <c r="A391" s="430" t="s">
        <v>170</v>
      </c>
      <c r="B391" s="430"/>
      <c r="C391" s="570"/>
      <c r="D391" s="576"/>
      <c r="E391" s="570"/>
      <c r="F391" s="578"/>
      <c r="G391" s="570"/>
      <c r="H391" s="421"/>
      <c r="I391" s="158" t="s">
        <v>430</v>
      </c>
      <c r="J391" s="430">
        <v>203</v>
      </c>
      <c r="K391" s="430"/>
      <c r="L391" s="430"/>
      <c r="M391" s="430"/>
      <c r="N391" s="67">
        <v>30</v>
      </c>
      <c r="O391" s="67"/>
      <c r="P391" s="67"/>
      <c r="Q391" s="67"/>
      <c r="R391" s="67">
        <v>276</v>
      </c>
      <c r="S391" s="67"/>
      <c r="T391" s="67"/>
      <c r="U391" s="67"/>
      <c r="V391" s="99"/>
      <c r="W391" s="100"/>
      <c r="X391" s="100"/>
      <c r="Y391" s="100"/>
      <c r="Z391" s="100"/>
      <c r="AA391" s="118"/>
      <c r="AB391" s="187"/>
      <c r="AC391" s="350"/>
      <c r="AD391" s="187"/>
      <c r="AE391" s="64"/>
    </row>
    <row r="392" spans="1:31" s="22" customFormat="1" ht="75" hidden="1" customHeight="1" x14ac:dyDescent="0.25">
      <c r="A392" s="430" t="s">
        <v>170</v>
      </c>
      <c r="B392" s="430"/>
      <c r="C392" s="570"/>
      <c r="D392" s="576"/>
      <c r="E392" s="570"/>
      <c r="F392" s="578"/>
      <c r="G392" s="570"/>
      <c r="H392" s="421"/>
      <c r="I392" s="158" t="s">
        <v>431</v>
      </c>
      <c r="J392" s="430">
        <v>60</v>
      </c>
      <c r="K392" s="430"/>
      <c r="L392" s="430"/>
      <c r="M392" s="430"/>
      <c r="N392" s="67">
        <v>5</v>
      </c>
      <c r="O392" s="67"/>
      <c r="P392" s="67"/>
      <c r="Q392" s="67"/>
      <c r="R392" s="67">
        <v>96</v>
      </c>
      <c r="S392" s="67"/>
      <c r="T392" s="67"/>
      <c r="U392" s="67"/>
      <c r="V392" s="99"/>
      <c r="W392" s="100"/>
      <c r="X392" s="100"/>
      <c r="Y392" s="100"/>
      <c r="Z392" s="100"/>
      <c r="AA392" s="118"/>
      <c r="AB392" s="187"/>
      <c r="AC392" s="350"/>
      <c r="AD392" s="187"/>
      <c r="AE392" s="64"/>
    </row>
    <row r="393" spans="1:31" s="22" customFormat="1" ht="60" hidden="1" customHeight="1" x14ac:dyDescent="0.25">
      <c r="A393" s="430" t="s">
        <v>170</v>
      </c>
      <c r="B393" s="430"/>
      <c r="C393" s="570"/>
      <c r="D393" s="576"/>
      <c r="E393" s="570"/>
      <c r="F393" s="578"/>
      <c r="G393" s="570"/>
      <c r="H393" s="421"/>
      <c r="I393" s="158" t="s">
        <v>432</v>
      </c>
      <c r="J393" s="430">
        <v>17</v>
      </c>
      <c r="K393" s="430"/>
      <c r="L393" s="430"/>
      <c r="M393" s="430"/>
      <c r="N393" s="67">
        <v>5</v>
      </c>
      <c r="O393" s="67"/>
      <c r="P393" s="67"/>
      <c r="Q393" s="67"/>
      <c r="R393" s="67">
        <v>65</v>
      </c>
      <c r="S393" s="67"/>
      <c r="T393" s="67"/>
      <c r="U393" s="67"/>
      <c r="V393" s="99"/>
      <c r="W393" s="100"/>
      <c r="X393" s="100"/>
      <c r="Y393" s="100"/>
      <c r="Z393" s="100"/>
      <c r="AA393" s="118"/>
      <c r="AB393" s="187"/>
      <c r="AC393" s="350"/>
      <c r="AD393" s="187"/>
      <c r="AE393" s="64"/>
    </row>
    <row r="394" spans="1:31" s="22" customFormat="1" ht="45" hidden="1" customHeight="1" x14ac:dyDescent="0.25">
      <c r="A394" s="430" t="s">
        <v>170</v>
      </c>
      <c r="B394" s="430"/>
      <c r="C394" s="570"/>
      <c r="D394" s="576"/>
      <c r="E394" s="570"/>
      <c r="F394" s="578"/>
      <c r="G394" s="570"/>
      <c r="H394" s="421"/>
      <c r="I394" s="158" t="s">
        <v>433</v>
      </c>
      <c r="J394" s="430">
        <v>30</v>
      </c>
      <c r="K394" s="430"/>
      <c r="L394" s="430"/>
      <c r="M394" s="430"/>
      <c r="N394" s="67">
        <v>15</v>
      </c>
      <c r="O394" s="67"/>
      <c r="P394" s="67"/>
      <c r="Q394" s="67"/>
      <c r="R394" s="67">
        <v>22</v>
      </c>
      <c r="S394" s="67"/>
      <c r="T394" s="67"/>
      <c r="U394" s="67"/>
      <c r="V394" s="99"/>
      <c r="W394" s="100"/>
      <c r="X394" s="100"/>
      <c r="Y394" s="100"/>
      <c r="Z394" s="100"/>
      <c r="AA394" s="118"/>
      <c r="AB394" s="187"/>
      <c r="AC394" s="350"/>
      <c r="AD394" s="187"/>
      <c r="AE394" s="64"/>
    </row>
    <row r="395" spans="1:31" s="22" customFormat="1" ht="45" hidden="1" customHeight="1" x14ac:dyDescent="0.25">
      <c r="A395" s="430" t="s">
        <v>170</v>
      </c>
      <c r="B395" s="430"/>
      <c r="C395" s="570"/>
      <c r="D395" s="576"/>
      <c r="E395" s="570"/>
      <c r="F395" s="578"/>
      <c r="G395" s="570"/>
      <c r="H395" s="421"/>
      <c r="I395" s="158" t="s">
        <v>434</v>
      </c>
      <c r="J395" s="430">
        <v>30</v>
      </c>
      <c r="K395" s="430"/>
      <c r="L395" s="430"/>
      <c r="M395" s="430"/>
      <c r="N395" s="67">
        <v>15</v>
      </c>
      <c r="O395" s="67"/>
      <c r="P395" s="67"/>
      <c r="Q395" s="67"/>
      <c r="R395" s="67">
        <v>50</v>
      </c>
      <c r="S395" s="67"/>
      <c r="T395" s="67"/>
      <c r="U395" s="67"/>
      <c r="V395" s="99"/>
      <c r="W395" s="100"/>
      <c r="X395" s="100"/>
      <c r="Y395" s="100"/>
      <c r="Z395" s="100"/>
      <c r="AA395" s="118"/>
      <c r="AB395" s="187"/>
      <c r="AC395" s="350"/>
      <c r="AD395" s="187"/>
      <c r="AE395" s="64"/>
    </row>
    <row r="396" spans="1:31" s="22" customFormat="1" ht="74.25" hidden="1" customHeight="1" x14ac:dyDescent="0.25">
      <c r="A396" s="430" t="s">
        <v>170</v>
      </c>
      <c r="B396" s="430"/>
      <c r="C396" s="570"/>
      <c r="D396" s="576"/>
      <c r="E396" s="570"/>
      <c r="F396" s="578"/>
      <c r="G396" s="570"/>
      <c r="H396" s="421"/>
      <c r="I396" s="158" t="s">
        <v>435</v>
      </c>
      <c r="J396" s="430">
        <v>50</v>
      </c>
      <c r="K396" s="430"/>
      <c r="L396" s="430"/>
      <c r="M396" s="430"/>
      <c r="N396" s="67">
        <v>15</v>
      </c>
      <c r="O396" s="67"/>
      <c r="P396" s="67"/>
      <c r="Q396" s="67"/>
      <c r="R396" s="67">
        <v>77</v>
      </c>
      <c r="S396" s="67"/>
      <c r="T396" s="67"/>
      <c r="U396" s="67"/>
      <c r="V396" s="99"/>
      <c r="W396" s="100"/>
      <c r="X396" s="100"/>
      <c r="Y396" s="100"/>
      <c r="Z396" s="100"/>
      <c r="AA396" s="118"/>
      <c r="AB396" s="187"/>
      <c r="AC396" s="350"/>
      <c r="AD396" s="187"/>
      <c r="AE396" s="64"/>
    </row>
    <row r="397" spans="1:31" s="22" customFormat="1" ht="75" hidden="1" customHeight="1" x14ac:dyDescent="0.25">
      <c r="A397" s="430" t="s">
        <v>170</v>
      </c>
      <c r="B397" s="430"/>
      <c r="C397" s="570"/>
      <c r="D397" s="576"/>
      <c r="E397" s="570"/>
      <c r="F397" s="578"/>
      <c r="G397" s="570"/>
      <c r="H397" s="421"/>
      <c r="I397" s="158" t="s">
        <v>436</v>
      </c>
      <c r="J397" s="430">
        <v>270</v>
      </c>
      <c r="K397" s="430"/>
      <c r="L397" s="430"/>
      <c r="M397" s="430"/>
      <c r="N397" s="67">
        <v>15</v>
      </c>
      <c r="O397" s="67"/>
      <c r="P397" s="67"/>
      <c r="Q397" s="67"/>
      <c r="R397" s="67">
        <v>139</v>
      </c>
      <c r="S397" s="67"/>
      <c r="T397" s="67"/>
      <c r="U397" s="67"/>
      <c r="V397" s="99"/>
      <c r="W397" s="100"/>
      <c r="X397" s="100"/>
      <c r="Y397" s="100"/>
      <c r="Z397" s="100"/>
      <c r="AA397" s="118"/>
      <c r="AB397" s="187"/>
      <c r="AC397" s="350"/>
      <c r="AD397" s="187"/>
      <c r="AE397" s="64"/>
    </row>
    <row r="398" spans="1:31" s="22" customFormat="1" ht="49.5" hidden="1" customHeight="1" x14ac:dyDescent="0.25">
      <c r="A398" s="430" t="s">
        <v>170</v>
      </c>
      <c r="B398" s="430"/>
      <c r="C398" s="570"/>
      <c r="D398" s="576"/>
      <c r="E398" s="570"/>
      <c r="F398" s="578"/>
      <c r="G398" s="570"/>
      <c r="H398" s="421"/>
      <c r="I398" s="158" t="s">
        <v>437</v>
      </c>
      <c r="J398" s="430">
        <v>292</v>
      </c>
      <c r="K398" s="430"/>
      <c r="L398" s="430"/>
      <c r="M398" s="430"/>
      <c r="N398" s="67">
        <v>15</v>
      </c>
      <c r="O398" s="67"/>
      <c r="P398" s="67"/>
      <c r="Q398" s="67"/>
      <c r="R398" s="67">
        <v>250</v>
      </c>
      <c r="S398" s="67"/>
      <c r="T398" s="67"/>
      <c r="U398" s="67"/>
      <c r="V398" s="99"/>
      <c r="W398" s="100"/>
      <c r="X398" s="100"/>
      <c r="Y398" s="100"/>
      <c r="Z398" s="100"/>
      <c r="AA398" s="118"/>
      <c r="AB398" s="187"/>
      <c r="AC398" s="350"/>
      <c r="AD398" s="187"/>
      <c r="AE398" s="64"/>
    </row>
    <row r="399" spans="1:31" s="22" customFormat="1" ht="75" hidden="1" customHeight="1" x14ac:dyDescent="0.25">
      <c r="A399" s="430" t="s">
        <v>170</v>
      </c>
      <c r="B399" s="430"/>
      <c r="C399" s="570"/>
      <c r="D399" s="576"/>
      <c r="E399" s="570"/>
      <c r="F399" s="578"/>
      <c r="G399" s="570"/>
      <c r="H399" s="421"/>
      <c r="I399" s="158" t="s">
        <v>438</v>
      </c>
      <c r="J399" s="430">
        <v>20</v>
      </c>
      <c r="K399" s="430"/>
      <c r="L399" s="430"/>
      <c r="M399" s="430"/>
      <c r="N399" s="67">
        <v>3</v>
      </c>
      <c r="O399" s="67"/>
      <c r="P399" s="67"/>
      <c r="Q399" s="67"/>
      <c r="R399" s="67">
        <v>28.285219999999999</v>
      </c>
      <c r="S399" s="67"/>
      <c r="T399" s="67"/>
      <c r="U399" s="67"/>
      <c r="V399" s="99"/>
      <c r="W399" s="100"/>
      <c r="X399" s="100"/>
      <c r="Y399" s="100"/>
      <c r="Z399" s="100"/>
      <c r="AA399" s="118"/>
      <c r="AB399" s="187"/>
      <c r="AC399" s="350"/>
      <c r="AD399" s="187"/>
      <c r="AE399" s="64"/>
    </row>
    <row r="400" spans="1:31" s="22" customFormat="1" ht="45" hidden="1" customHeight="1" x14ac:dyDescent="0.25">
      <c r="A400" s="430" t="s">
        <v>170</v>
      </c>
      <c r="B400" s="430"/>
      <c r="C400" s="570"/>
      <c r="D400" s="576"/>
      <c r="E400" s="570"/>
      <c r="F400" s="578"/>
      <c r="G400" s="570"/>
      <c r="H400" s="421"/>
      <c r="I400" s="158" t="s">
        <v>439</v>
      </c>
      <c r="J400" s="430">
        <v>15</v>
      </c>
      <c r="K400" s="430"/>
      <c r="L400" s="430"/>
      <c r="M400" s="430"/>
      <c r="N400" s="67">
        <v>15</v>
      </c>
      <c r="O400" s="67"/>
      <c r="P400" s="67"/>
      <c r="Q400" s="67"/>
      <c r="R400" s="67">
        <v>62.306229999999999</v>
      </c>
      <c r="S400" s="67"/>
      <c r="T400" s="67"/>
      <c r="U400" s="67"/>
      <c r="V400" s="99"/>
      <c r="W400" s="100"/>
      <c r="X400" s="100"/>
      <c r="Y400" s="100"/>
      <c r="Z400" s="100"/>
      <c r="AA400" s="118"/>
      <c r="AB400" s="187"/>
      <c r="AC400" s="350"/>
      <c r="AD400" s="187"/>
      <c r="AE400" s="64"/>
    </row>
    <row r="401" spans="1:31" s="22" customFormat="1" ht="45" hidden="1" customHeight="1" x14ac:dyDescent="0.25">
      <c r="A401" s="430" t="s">
        <v>170</v>
      </c>
      <c r="B401" s="430"/>
      <c r="C401" s="570"/>
      <c r="D401" s="576"/>
      <c r="E401" s="570"/>
      <c r="F401" s="578"/>
      <c r="G401" s="570"/>
      <c r="H401" s="421"/>
      <c r="I401" s="158" t="s">
        <v>440</v>
      </c>
      <c r="J401" s="430">
        <v>35</v>
      </c>
      <c r="K401" s="430"/>
      <c r="L401" s="430"/>
      <c r="M401" s="430"/>
      <c r="N401" s="67">
        <v>15</v>
      </c>
      <c r="O401" s="67"/>
      <c r="P401" s="67"/>
      <c r="Q401" s="67"/>
      <c r="R401" s="67">
        <v>27.919879999999999</v>
      </c>
      <c r="S401" s="67"/>
      <c r="T401" s="67"/>
      <c r="U401" s="67"/>
      <c r="V401" s="99"/>
      <c r="W401" s="100"/>
      <c r="X401" s="100"/>
      <c r="Y401" s="100"/>
      <c r="Z401" s="100"/>
      <c r="AA401" s="118"/>
      <c r="AB401" s="187"/>
      <c r="AC401" s="350"/>
      <c r="AD401" s="187"/>
      <c r="AE401" s="64"/>
    </row>
    <row r="402" spans="1:31" s="22" customFormat="1" ht="45" hidden="1" customHeight="1" x14ac:dyDescent="0.25">
      <c r="A402" s="430" t="s">
        <v>170</v>
      </c>
      <c r="B402" s="430"/>
      <c r="C402" s="570"/>
      <c r="D402" s="576"/>
      <c r="E402" s="570"/>
      <c r="F402" s="578"/>
      <c r="G402" s="570"/>
      <c r="H402" s="421"/>
      <c r="I402" s="158" t="s">
        <v>441</v>
      </c>
      <c r="J402" s="430">
        <v>25</v>
      </c>
      <c r="K402" s="430"/>
      <c r="L402" s="430"/>
      <c r="M402" s="430"/>
      <c r="N402" s="67">
        <v>5</v>
      </c>
      <c r="O402" s="67"/>
      <c r="P402" s="67"/>
      <c r="Q402" s="67"/>
      <c r="R402" s="67">
        <v>133.04042999999999</v>
      </c>
      <c r="S402" s="67"/>
      <c r="T402" s="67"/>
      <c r="U402" s="67"/>
      <c r="V402" s="99"/>
      <c r="W402" s="100"/>
      <c r="X402" s="100"/>
      <c r="Y402" s="100"/>
      <c r="Z402" s="100"/>
      <c r="AA402" s="118"/>
      <c r="AB402" s="187"/>
      <c r="AC402" s="350"/>
      <c r="AD402" s="187"/>
      <c r="AE402" s="64"/>
    </row>
    <row r="403" spans="1:31" s="22" customFormat="1" ht="45" hidden="1" customHeight="1" x14ac:dyDescent="0.25">
      <c r="A403" s="430" t="s">
        <v>170</v>
      </c>
      <c r="B403" s="430"/>
      <c r="C403" s="570"/>
      <c r="D403" s="576"/>
      <c r="E403" s="570"/>
      <c r="F403" s="578"/>
      <c r="G403" s="570"/>
      <c r="H403" s="421"/>
      <c r="I403" s="158" t="s">
        <v>442</v>
      </c>
      <c r="J403" s="430">
        <v>182</v>
      </c>
      <c r="K403" s="430"/>
      <c r="L403" s="430"/>
      <c r="M403" s="430"/>
      <c r="N403" s="67">
        <v>15</v>
      </c>
      <c r="O403" s="67"/>
      <c r="P403" s="67"/>
      <c r="Q403" s="67"/>
      <c r="R403" s="67">
        <v>119.05159</v>
      </c>
      <c r="S403" s="67"/>
      <c r="T403" s="67"/>
      <c r="U403" s="67"/>
      <c r="V403" s="99"/>
      <c r="W403" s="100"/>
      <c r="X403" s="100"/>
      <c r="Y403" s="100"/>
      <c r="Z403" s="100"/>
      <c r="AA403" s="118"/>
      <c r="AB403" s="187"/>
      <c r="AC403" s="350"/>
      <c r="AD403" s="187"/>
      <c r="AE403" s="64"/>
    </row>
    <row r="404" spans="1:31" s="22" customFormat="1" ht="45" hidden="1" customHeight="1" x14ac:dyDescent="0.25">
      <c r="A404" s="430" t="s">
        <v>170</v>
      </c>
      <c r="B404" s="430"/>
      <c r="C404" s="570"/>
      <c r="D404" s="576"/>
      <c r="E404" s="570"/>
      <c r="F404" s="578"/>
      <c r="G404" s="570"/>
      <c r="H404" s="421"/>
      <c r="I404" s="158" t="s">
        <v>443</v>
      </c>
      <c r="J404" s="430">
        <v>50</v>
      </c>
      <c r="K404" s="430"/>
      <c r="L404" s="430"/>
      <c r="M404" s="430"/>
      <c r="N404" s="67">
        <v>15</v>
      </c>
      <c r="O404" s="67"/>
      <c r="P404" s="67"/>
      <c r="Q404" s="67"/>
      <c r="R404" s="67">
        <v>90.412930000000003</v>
      </c>
      <c r="S404" s="67"/>
      <c r="T404" s="67"/>
      <c r="U404" s="67"/>
      <c r="V404" s="99"/>
      <c r="W404" s="100"/>
      <c r="X404" s="100"/>
      <c r="Y404" s="100"/>
      <c r="Z404" s="100"/>
      <c r="AA404" s="118"/>
      <c r="AB404" s="187"/>
      <c r="AC404" s="350"/>
      <c r="AD404" s="187"/>
      <c r="AE404" s="64"/>
    </row>
    <row r="405" spans="1:31" s="22" customFormat="1" ht="45" hidden="1" customHeight="1" x14ac:dyDescent="0.25">
      <c r="A405" s="430" t="s">
        <v>170</v>
      </c>
      <c r="B405" s="430"/>
      <c r="C405" s="570"/>
      <c r="D405" s="576"/>
      <c r="E405" s="570"/>
      <c r="F405" s="578"/>
      <c r="G405" s="570"/>
      <c r="H405" s="421"/>
      <c r="I405" s="158" t="s">
        <v>444</v>
      </c>
      <c r="J405" s="430">
        <v>333</v>
      </c>
      <c r="K405" s="430"/>
      <c r="L405" s="430"/>
      <c r="M405" s="430"/>
      <c r="N405" s="67">
        <v>15</v>
      </c>
      <c r="O405" s="67"/>
      <c r="P405" s="67"/>
      <c r="Q405" s="67"/>
      <c r="R405" s="67">
        <v>313.60827999999998</v>
      </c>
      <c r="S405" s="67"/>
      <c r="T405" s="67"/>
      <c r="U405" s="67"/>
      <c r="V405" s="99"/>
      <c r="W405" s="100"/>
      <c r="X405" s="100"/>
      <c r="Y405" s="100"/>
      <c r="Z405" s="100"/>
      <c r="AA405" s="118"/>
      <c r="AB405" s="187"/>
      <c r="AC405" s="350"/>
      <c r="AD405" s="187"/>
      <c r="AE405" s="64"/>
    </row>
    <row r="406" spans="1:31" s="22" customFormat="1" ht="101.25" hidden="1" customHeight="1" x14ac:dyDescent="0.25">
      <c r="A406" s="430" t="s">
        <v>170</v>
      </c>
      <c r="B406" s="430"/>
      <c r="C406" s="570"/>
      <c r="D406" s="576"/>
      <c r="E406" s="570"/>
      <c r="F406" s="578"/>
      <c r="G406" s="570"/>
      <c r="H406" s="421"/>
      <c r="I406" s="158" t="s">
        <v>445</v>
      </c>
      <c r="J406" s="430">
        <v>150</v>
      </c>
      <c r="K406" s="430"/>
      <c r="L406" s="430"/>
      <c r="M406" s="430"/>
      <c r="N406" s="67">
        <v>15</v>
      </c>
      <c r="O406" s="67"/>
      <c r="P406" s="67"/>
      <c r="Q406" s="67"/>
      <c r="R406" s="67">
        <v>93.755830000000003</v>
      </c>
      <c r="S406" s="67"/>
      <c r="T406" s="67"/>
      <c r="U406" s="67"/>
      <c r="V406" s="99"/>
      <c r="W406" s="100"/>
      <c r="X406" s="100"/>
      <c r="Y406" s="100"/>
      <c r="Z406" s="100"/>
      <c r="AA406" s="118"/>
      <c r="AB406" s="187"/>
      <c r="AC406" s="350"/>
      <c r="AD406" s="187"/>
      <c r="AE406" s="64"/>
    </row>
    <row r="407" spans="1:31" s="22" customFormat="1" ht="45" hidden="1" customHeight="1" x14ac:dyDescent="0.25">
      <c r="A407" s="430">
        <v>493</v>
      </c>
      <c r="B407" s="430"/>
      <c r="C407" s="570"/>
      <c r="D407" s="576"/>
      <c r="E407" s="570"/>
      <c r="F407" s="578"/>
      <c r="G407" s="570"/>
      <c r="H407" s="421"/>
      <c r="I407" s="158" t="s">
        <v>446</v>
      </c>
      <c r="J407" s="430"/>
      <c r="K407" s="81">
        <v>51</v>
      </c>
      <c r="L407" s="81"/>
      <c r="M407" s="81"/>
      <c r="N407" s="67"/>
      <c r="O407" s="67">
        <v>5</v>
      </c>
      <c r="P407" s="67"/>
      <c r="Q407" s="67"/>
      <c r="R407" s="67"/>
      <c r="S407" s="67">
        <v>83</v>
      </c>
      <c r="T407" s="67"/>
      <c r="U407" s="67"/>
      <c r="V407" s="99"/>
      <c r="W407" s="187"/>
      <c r="X407" s="187"/>
      <c r="Y407" s="187"/>
      <c r="Z407" s="187"/>
      <c r="AA407" s="118"/>
      <c r="AB407" s="187"/>
      <c r="AC407" s="350"/>
      <c r="AD407" s="187"/>
      <c r="AE407" s="64"/>
    </row>
    <row r="408" spans="1:31" s="22" customFormat="1" ht="45" hidden="1" customHeight="1" x14ac:dyDescent="0.25">
      <c r="A408" s="430">
        <v>494</v>
      </c>
      <c r="B408" s="430"/>
      <c r="C408" s="570"/>
      <c r="D408" s="576"/>
      <c r="E408" s="570"/>
      <c r="F408" s="578"/>
      <c r="G408" s="570"/>
      <c r="H408" s="421"/>
      <c r="I408" s="158" t="s">
        <v>447</v>
      </c>
      <c r="J408" s="430"/>
      <c r="K408" s="81">
        <v>45</v>
      </c>
      <c r="L408" s="81"/>
      <c r="M408" s="81"/>
      <c r="N408" s="67"/>
      <c r="O408" s="67">
        <v>15</v>
      </c>
      <c r="P408" s="67"/>
      <c r="Q408" s="67"/>
      <c r="R408" s="67"/>
      <c r="S408" s="67">
        <v>68</v>
      </c>
      <c r="T408" s="67"/>
      <c r="U408" s="67"/>
      <c r="V408" s="99"/>
      <c r="W408" s="187"/>
      <c r="X408" s="187"/>
      <c r="Y408" s="187"/>
      <c r="Z408" s="187"/>
      <c r="AA408" s="118"/>
      <c r="AB408" s="187"/>
      <c r="AC408" s="350"/>
      <c r="AD408" s="187"/>
      <c r="AE408" s="64"/>
    </row>
    <row r="409" spans="1:31" s="22" customFormat="1" ht="45" hidden="1" customHeight="1" x14ac:dyDescent="0.25">
      <c r="A409" s="430">
        <v>495</v>
      </c>
      <c r="B409" s="430"/>
      <c r="C409" s="570"/>
      <c r="D409" s="576"/>
      <c r="E409" s="570"/>
      <c r="F409" s="578"/>
      <c r="G409" s="570"/>
      <c r="H409" s="421"/>
      <c r="I409" s="158" t="s">
        <v>448</v>
      </c>
      <c r="J409" s="430"/>
      <c r="K409" s="430">
        <v>26</v>
      </c>
      <c r="L409" s="430"/>
      <c r="M409" s="430"/>
      <c r="N409" s="67"/>
      <c r="O409" s="67">
        <v>15</v>
      </c>
      <c r="P409" s="67"/>
      <c r="Q409" s="67"/>
      <c r="R409" s="67"/>
      <c r="S409" s="67">
        <v>40.22</v>
      </c>
      <c r="T409" s="67"/>
      <c r="U409" s="67"/>
      <c r="V409" s="99"/>
      <c r="W409" s="187"/>
      <c r="X409" s="187"/>
      <c r="Y409" s="187"/>
      <c r="Z409" s="187"/>
      <c r="AA409" s="118"/>
      <c r="AB409" s="187"/>
      <c r="AC409" s="350"/>
      <c r="AD409" s="187"/>
      <c r="AE409" s="64"/>
    </row>
    <row r="410" spans="1:31" s="22" customFormat="1" ht="45" hidden="1" customHeight="1" x14ac:dyDescent="0.25">
      <c r="A410" s="430">
        <v>496</v>
      </c>
      <c r="B410" s="430"/>
      <c r="C410" s="570"/>
      <c r="D410" s="576"/>
      <c r="E410" s="570"/>
      <c r="F410" s="578"/>
      <c r="G410" s="570"/>
      <c r="H410" s="421"/>
      <c r="I410" s="158" t="s">
        <v>449</v>
      </c>
      <c r="J410" s="430"/>
      <c r="K410" s="430">
        <v>32</v>
      </c>
      <c r="L410" s="430"/>
      <c r="M410" s="430"/>
      <c r="N410" s="67"/>
      <c r="O410" s="67">
        <v>15</v>
      </c>
      <c r="P410" s="67"/>
      <c r="Q410" s="67"/>
      <c r="R410" s="67"/>
      <c r="S410" s="67">
        <v>33.417999999999999</v>
      </c>
      <c r="T410" s="67"/>
      <c r="U410" s="67"/>
      <c r="V410" s="99"/>
      <c r="W410" s="187"/>
      <c r="X410" s="187"/>
      <c r="Y410" s="187"/>
      <c r="Z410" s="187"/>
      <c r="AA410" s="118"/>
      <c r="AB410" s="187"/>
      <c r="AC410" s="350"/>
      <c r="AD410" s="187"/>
      <c r="AE410" s="64"/>
    </row>
    <row r="411" spans="1:31" s="22" customFormat="1" ht="75" hidden="1" customHeight="1" x14ac:dyDescent="0.25">
      <c r="A411" s="430">
        <v>497</v>
      </c>
      <c r="B411" s="430"/>
      <c r="C411" s="570"/>
      <c r="D411" s="576"/>
      <c r="E411" s="570"/>
      <c r="F411" s="578"/>
      <c r="G411" s="570"/>
      <c r="H411" s="421"/>
      <c r="I411" s="158" t="s">
        <v>450</v>
      </c>
      <c r="J411" s="430"/>
      <c r="K411" s="430">
        <v>140</v>
      </c>
      <c r="L411" s="430"/>
      <c r="M411" s="430"/>
      <c r="N411" s="67"/>
      <c r="O411" s="67">
        <v>15</v>
      </c>
      <c r="P411" s="67"/>
      <c r="Q411" s="67"/>
      <c r="R411" s="67"/>
      <c r="S411" s="67">
        <v>101.196</v>
      </c>
      <c r="T411" s="67"/>
      <c r="U411" s="67"/>
      <c r="V411" s="99"/>
      <c r="W411" s="187"/>
      <c r="X411" s="187"/>
      <c r="Y411" s="187"/>
      <c r="Z411" s="187"/>
      <c r="AA411" s="118"/>
      <c r="AB411" s="187"/>
      <c r="AC411" s="350"/>
      <c r="AD411" s="187"/>
      <c r="AE411" s="64"/>
    </row>
    <row r="412" spans="1:31" s="22" customFormat="1" ht="60" hidden="1" customHeight="1" x14ac:dyDescent="0.25">
      <c r="A412" s="430">
        <v>498</v>
      </c>
      <c r="B412" s="430"/>
      <c r="C412" s="570"/>
      <c r="D412" s="576"/>
      <c r="E412" s="570"/>
      <c r="F412" s="578"/>
      <c r="G412" s="570"/>
      <c r="H412" s="421"/>
      <c r="I412" s="158" t="s">
        <v>451</v>
      </c>
      <c r="J412" s="430"/>
      <c r="K412" s="430">
        <v>170</v>
      </c>
      <c r="L412" s="430"/>
      <c r="M412" s="430"/>
      <c r="N412" s="67"/>
      <c r="O412" s="67">
        <v>15</v>
      </c>
      <c r="P412" s="67"/>
      <c r="Q412" s="67"/>
      <c r="R412" s="67"/>
      <c r="S412" s="67">
        <v>162.35599999999999</v>
      </c>
      <c r="T412" s="67"/>
      <c r="U412" s="67"/>
      <c r="V412" s="99"/>
      <c r="W412" s="187"/>
      <c r="X412" s="187"/>
      <c r="Y412" s="187"/>
      <c r="Z412" s="187"/>
      <c r="AA412" s="118"/>
      <c r="AB412" s="187"/>
      <c r="AC412" s="350"/>
      <c r="AD412" s="187"/>
      <c r="AE412" s="64"/>
    </row>
    <row r="413" spans="1:31" s="22" customFormat="1" ht="75" hidden="1" customHeight="1" x14ac:dyDescent="0.25">
      <c r="A413" s="430">
        <v>499</v>
      </c>
      <c r="B413" s="430"/>
      <c r="C413" s="570"/>
      <c r="D413" s="576"/>
      <c r="E413" s="570"/>
      <c r="F413" s="578"/>
      <c r="G413" s="570"/>
      <c r="H413" s="421"/>
      <c r="I413" s="158" t="s">
        <v>452</v>
      </c>
      <c r="J413" s="430"/>
      <c r="K413" s="430">
        <v>35</v>
      </c>
      <c r="L413" s="430"/>
      <c r="M413" s="430"/>
      <c r="N413" s="67"/>
      <c r="O413" s="67">
        <v>15</v>
      </c>
      <c r="P413" s="67"/>
      <c r="Q413" s="67"/>
      <c r="R413" s="67"/>
      <c r="S413" s="67">
        <v>89.064999999999998</v>
      </c>
      <c r="T413" s="67"/>
      <c r="U413" s="67"/>
      <c r="V413" s="99"/>
      <c r="W413" s="187"/>
      <c r="X413" s="187"/>
      <c r="Y413" s="187"/>
      <c r="Z413" s="187"/>
      <c r="AA413" s="118"/>
      <c r="AB413" s="187"/>
      <c r="AC413" s="350"/>
      <c r="AD413" s="187"/>
      <c r="AE413" s="64"/>
    </row>
    <row r="414" spans="1:31" s="22" customFormat="1" ht="75" hidden="1" customHeight="1" x14ac:dyDescent="0.25">
      <c r="A414" s="430">
        <v>500</v>
      </c>
      <c r="B414" s="430"/>
      <c r="C414" s="570"/>
      <c r="D414" s="576"/>
      <c r="E414" s="570"/>
      <c r="F414" s="578"/>
      <c r="G414" s="570"/>
      <c r="H414" s="421"/>
      <c r="I414" s="158" t="s">
        <v>453</v>
      </c>
      <c r="J414" s="430"/>
      <c r="K414" s="430">
        <v>38</v>
      </c>
      <c r="L414" s="430"/>
      <c r="M414" s="430"/>
      <c r="N414" s="67"/>
      <c r="O414" s="67">
        <v>15</v>
      </c>
      <c r="P414" s="67"/>
      <c r="Q414" s="67"/>
      <c r="R414" s="67"/>
      <c r="S414" s="67">
        <v>43.283000000000001</v>
      </c>
      <c r="T414" s="67"/>
      <c r="U414" s="67"/>
      <c r="V414" s="99"/>
      <c r="W414" s="187"/>
      <c r="X414" s="187"/>
      <c r="Y414" s="187"/>
      <c r="Z414" s="187"/>
      <c r="AA414" s="118"/>
      <c r="AB414" s="187"/>
      <c r="AC414" s="350"/>
      <c r="AD414" s="187"/>
      <c r="AE414" s="64"/>
    </row>
    <row r="415" spans="1:31" s="22" customFormat="1" ht="60" hidden="1" customHeight="1" x14ac:dyDescent="0.25">
      <c r="A415" s="430">
        <v>501</v>
      </c>
      <c r="B415" s="430"/>
      <c r="C415" s="570"/>
      <c r="D415" s="576"/>
      <c r="E415" s="570"/>
      <c r="F415" s="578"/>
      <c r="G415" s="570"/>
      <c r="H415" s="421"/>
      <c r="I415" s="158" t="s">
        <v>454</v>
      </c>
      <c r="J415" s="430"/>
      <c r="K415" s="430">
        <v>62</v>
      </c>
      <c r="L415" s="430"/>
      <c r="M415" s="430"/>
      <c r="N415" s="67"/>
      <c r="O415" s="67">
        <v>15</v>
      </c>
      <c r="P415" s="67"/>
      <c r="Q415" s="67"/>
      <c r="R415" s="67"/>
      <c r="S415" s="67">
        <v>35.018999999999998</v>
      </c>
      <c r="T415" s="67"/>
      <c r="U415" s="67"/>
      <c r="V415" s="99"/>
      <c r="W415" s="187"/>
      <c r="X415" s="187"/>
      <c r="Y415" s="187"/>
      <c r="Z415" s="187"/>
      <c r="AA415" s="118"/>
      <c r="AB415" s="187"/>
      <c r="AC415" s="350"/>
      <c r="AD415" s="187"/>
      <c r="AE415" s="64"/>
    </row>
    <row r="416" spans="1:31" s="22" customFormat="1" ht="60" hidden="1" customHeight="1" x14ac:dyDescent="0.25">
      <c r="A416" s="430">
        <v>502</v>
      </c>
      <c r="B416" s="430"/>
      <c r="C416" s="570"/>
      <c r="D416" s="576"/>
      <c r="E416" s="570"/>
      <c r="F416" s="578"/>
      <c r="G416" s="570"/>
      <c r="H416" s="421"/>
      <c r="I416" s="158" t="s">
        <v>455</v>
      </c>
      <c r="J416" s="430"/>
      <c r="K416" s="430">
        <v>80</v>
      </c>
      <c r="L416" s="430"/>
      <c r="M416" s="430"/>
      <c r="N416" s="67"/>
      <c r="O416" s="67">
        <v>15</v>
      </c>
      <c r="P416" s="67"/>
      <c r="Q416" s="67"/>
      <c r="R416" s="67"/>
      <c r="S416" s="67">
        <v>137.51</v>
      </c>
      <c r="T416" s="67"/>
      <c r="U416" s="67"/>
      <c r="V416" s="99"/>
      <c r="W416" s="187"/>
      <c r="X416" s="187"/>
      <c r="Y416" s="187"/>
      <c r="Z416" s="187"/>
      <c r="AA416" s="118"/>
      <c r="AB416" s="187"/>
      <c r="AC416" s="350"/>
      <c r="AD416" s="187"/>
      <c r="AE416" s="64"/>
    </row>
    <row r="417" spans="1:31" s="22" customFormat="1" ht="75" hidden="1" customHeight="1" x14ac:dyDescent="0.25">
      <c r="A417" s="430">
        <v>503</v>
      </c>
      <c r="B417" s="430"/>
      <c r="C417" s="570"/>
      <c r="D417" s="576"/>
      <c r="E417" s="570"/>
      <c r="F417" s="578"/>
      <c r="G417" s="570"/>
      <c r="H417" s="421"/>
      <c r="I417" s="158" t="s">
        <v>456</v>
      </c>
      <c r="J417" s="430"/>
      <c r="K417" s="430">
        <v>280</v>
      </c>
      <c r="L417" s="430"/>
      <c r="M417" s="430"/>
      <c r="N417" s="67"/>
      <c r="O417" s="67">
        <v>15</v>
      </c>
      <c r="P417" s="67"/>
      <c r="Q417" s="67"/>
      <c r="R417" s="67"/>
      <c r="S417" s="67">
        <v>173.21100000000001</v>
      </c>
      <c r="T417" s="67"/>
      <c r="U417" s="67"/>
      <c r="V417" s="99"/>
      <c r="W417" s="187"/>
      <c r="X417" s="187"/>
      <c r="Y417" s="187"/>
      <c r="Z417" s="187"/>
      <c r="AA417" s="118"/>
      <c r="AB417" s="187"/>
      <c r="AC417" s="350"/>
      <c r="AD417" s="187"/>
      <c r="AE417" s="64"/>
    </row>
    <row r="418" spans="1:31" s="22" customFormat="1" ht="75" hidden="1" customHeight="1" x14ac:dyDescent="0.25">
      <c r="A418" s="430">
        <v>504</v>
      </c>
      <c r="B418" s="430"/>
      <c r="C418" s="570"/>
      <c r="D418" s="576"/>
      <c r="E418" s="570"/>
      <c r="F418" s="578"/>
      <c r="G418" s="570"/>
      <c r="H418" s="421"/>
      <c r="I418" s="158" t="s">
        <v>457</v>
      </c>
      <c r="J418" s="430"/>
      <c r="K418" s="430">
        <v>40</v>
      </c>
      <c r="L418" s="430"/>
      <c r="M418" s="430"/>
      <c r="N418" s="67"/>
      <c r="O418" s="67">
        <v>15</v>
      </c>
      <c r="P418" s="67"/>
      <c r="Q418" s="67"/>
      <c r="R418" s="67"/>
      <c r="S418" s="67">
        <v>53.3</v>
      </c>
      <c r="T418" s="67"/>
      <c r="U418" s="67"/>
      <c r="V418" s="99"/>
      <c r="W418" s="187"/>
      <c r="X418" s="187"/>
      <c r="Y418" s="187"/>
      <c r="Z418" s="187"/>
      <c r="AA418" s="118"/>
      <c r="AB418" s="187"/>
      <c r="AC418" s="350"/>
      <c r="AD418" s="187"/>
      <c r="AE418" s="64"/>
    </row>
    <row r="419" spans="1:31" s="22" customFormat="1" ht="75" hidden="1" customHeight="1" x14ac:dyDescent="0.25">
      <c r="A419" s="430">
        <v>505</v>
      </c>
      <c r="B419" s="430"/>
      <c r="C419" s="570"/>
      <c r="D419" s="576"/>
      <c r="E419" s="570"/>
      <c r="F419" s="578"/>
      <c r="G419" s="570"/>
      <c r="H419" s="421"/>
      <c r="I419" s="158" t="s">
        <v>458</v>
      </c>
      <c r="J419" s="430"/>
      <c r="K419" s="430">
        <v>125</v>
      </c>
      <c r="L419" s="430"/>
      <c r="M419" s="430"/>
      <c r="N419" s="67"/>
      <c r="O419" s="67">
        <v>15</v>
      </c>
      <c r="P419" s="67"/>
      <c r="Q419" s="67"/>
      <c r="R419" s="67"/>
      <c r="S419" s="67">
        <v>132.15</v>
      </c>
      <c r="T419" s="67"/>
      <c r="U419" s="67"/>
      <c r="V419" s="99"/>
      <c r="W419" s="187"/>
      <c r="X419" s="187"/>
      <c r="Y419" s="187"/>
      <c r="Z419" s="187"/>
      <c r="AA419" s="118"/>
      <c r="AB419" s="187"/>
      <c r="AC419" s="350"/>
      <c r="AD419" s="187"/>
      <c r="AE419" s="64"/>
    </row>
    <row r="420" spans="1:31" s="22" customFormat="1" ht="60" hidden="1" customHeight="1" x14ac:dyDescent="0.25">
      <c r="A420" s="430">
        <v>506</v>
      </c>
      <c r="B420" s="430"/>
      <c r="C420" s="570"/>
      <c r="D420" s="576"/>
      <c r="E420" s="570"/>
      <c r="F420" s="578"/>
      <c r="G420" s="570"/>
      <c r="H420" s="421"/>
      <c r="I420" s="158" t="s">
        <v>459</v>
      </c>
      <c r="J420" s="430"/>
      <c r="K420" s="430">
        <v>336</v>
      </c>
      <c r="L420" s="430"/>
      <c r="M420" s="430"/>
      <c r="N420" s="67"/>
      <c r="O420" s="67">
        <v>15</v>
      </c>
      <c r="P420" s="67"/>
      <c r="Q420" s="67"/>
      <c r="R420" s="67"/>
      <c r="S420" s="67">
        <v>207.39</v>
      </c>
      <c r="T420" s="67"/>
      <c r="U420" s="67"/>
      <c r="V420" s="99"/>
      <c r="W420" s="187"/>
      <c r="X420" s="187"/>
      <c r="Y420" s="187"/>
      <c r="Z420" s="187"/>
      <c r="AA420" s="118"/>
      <c r="AB420" s="187"/>
      <c r="AC420" s="350"/>
      <c r="AD420" s="187"/>
      <c r="AE420" s="64"/>
    </row>
    <row r="421" spans="1:31" s="22" customFormat="1" ht="45" hidden="1" customHeight="1" x14ac:dyDescent="0.25">
      <c r="A421" s="430">
        <v>507</v>
      </c>
      <c r="B421" s="430"/>
      <c r="C421" s="570"/>
      <c r="D421" s="576"/>
      <c r="E421" s="570"/>
      <c r="F421" s="578"/>
      <c r="G421" s="570"/>
      <c r="H421" s="421"/>
      <c r="I421" s="158" t="s">
        <v>460</v>
      </c>
      <c r="J421" s="430"/>
      <c r="K421" s="430">
        <v>95</v>
      </c>
      <c r="L421" s="430"/>
      <c r="M421" s="430"/>
      <c r="N421" s="67"/>
      <c r="O421" s="67">
        <v>15</v>
      </c>
      <c r="P421" s="67"/>
      <c r="Q421" s="67"/>
      <c r="R421" s="67"/>
      <c r="S421" s="67">
        <v>66.575000000000003</v>
      </c>
      <c r="T421" s="67"/>
      <c r="U421" s="67"/>
      <c r="V421" s="99"/>
      <c r="W421" s="187"/>
      <c r="X421" s="187"/>
      <c r="Y421" s="187"/>
      <c r="Z421" s="187"/>
      <c r="AA421" s="118"/>
      <c r="AB421" s="187"/>
      <c r="AC421" s="350"/>
      <c r="AD421" s="187"/>
      <c r="AE421" s="64"/>
    </row>
    <row r="422" spans="1:31" s="22" customFormat="1" ht="75" hidden="1" customHeight="1" x14ac:dyDescent="0.25">
      <c r="A422" s="430">
        <v>508</v>
      </c>
      <c r="B422" s="430"/>
      <c r="C422" s="570"/>
      <c r="D422" s="576"/>
      <c r="E422" s="570"/>
      <c r="F422" s="578"/>
      <c r="G422" s="570"/>
      <c r="H422" s="421"/>
      <c r="I422" s="158" t="s">
        <v>461</v>
      </c>
      <c r="J422" s="430"/>
      <c r="K422" s="430">
        <v>90</v>
      </c>
      <c r="L422" s="430"/>
      <c r="M422" s="430"/>
      <c r="N422" s="67"/>
      <c r="O422" s="67">
        <v>10</v>
      </c>
      <c r="P422" s="67"/>
      <c r="Q422" s="67"/>
      <c r="R422" s="67"/>
      <c r="S422" s="67">
        <v>53.533999999999999</v>
      </c>
      <c r="T422" s="67"/>
      <c r="U422" s="67"/>
      <c r="V422" s="99"/>
      <c r="W422" s="187"/>
      <c r="X422" s="187"/>
      <c r="Y422" s="187"/>
      <c r="Z422" s="187"/>
      <c r="AA422" s="118"/>
      <c r="AB422" s="187"/>
      <c r="AC422" s="350"/>
      <c r="AD422" s="187"/>
      <c r="AE422" s="64"/>
    </row>
    <row r="423" spans="1:31" s="22" customFormat="1" ht="105" hidden="1" customHeight="1" x14ac:dyDescent="0.25">
      <c r="A423" s="430">
        <v>509</v>
      </c>
      <c r="B423" s="430"/>
      <c r="C423" s="570"/>
      <c r="D423" s="576"/>
      <c r="E423" s="570"/>
      <c r="F423" s="578"/>
      <c r="G423" s="570"/>
      <c r="H423" s="421"/>
      <c r="I423" s="158" t="s">
        <v>462</v>
      </c>
      <c r="J423" s="430"/>
      <c r="K423" s="430">
        <v>255</v>
      </c>
      <c r="L423" s="430"/>
      <c r="M423" s="430"/>
      <c r="N423" s="67"/>
      <c r="O423" s="67">
        <v>15</v>
      </c>
      <c r="P423" s="67"/>
      <c r="Q423" s="67"/>
      <c r="R423" s="67"/>
      <c r="S423" s="67">
        <v>150.97900000000001</v>
      </c>
      <c r="T423" s="67"/>
      <c r="U423" s="67"/>
      <c r="V423" s="99"/>
      <c r="W423" s="187"/>
      <c r="X423" s="187"/>
      <c r="Y423" s="187"/>
      <c r="Z423" s="187"/>
      <c r="AA423" s="118"/>
      <c r="AB423" s="187"/>
      <c r="AC423" s="350"/>
      <c r="AD423" s="187"/>
      <c r="AE423" s="64"/>
    </row>
    <row r="424" spans="1:31" s="22" customFormat="1" ht="75" hidden="1" customHeight="1" x14ac:dyDescent="0.25">
      <c r="A424" s="430">
        <v>510</v>
      </c>
      <c r="B424" s="430"/>
      <c r="C424" s="570"/>
      <c r="D424" s="576"/>
      <c r="E424" s="570"/>
      <c r="F424" s="578"/>
      <c r="G424" s="570"/>
      <c r="H424" s="421"/>
      <c r="I424" s="158" t="s">
        <v>463</v>
      </c>
      <c r="J424" s="430"/>
      <c r="K424" s="430">
        <v>30</v>
      </c>
      <c r="L424" s="430"/>
      <c r="M424" s="430"/>
      <c r="N424" s="67"/>
      <c r="O424" s="67">
        <v>15</v>
      </c>
      <c r="P424" s="67"/>
      <c r="Q424" s="67"/>
      <c r="R424" s="67"/>
      <c r="S424" s="67">
        <v>37.972000000000001</v>
      </c>
      <c r="T424" s="67"/>
      <c r="U424" s="67"/>
      <c r="V424" s="99"/>
      <c r="W424" s="187"/>
      <c r="X424" s="187"/>
      <c r="Y424" s="187"/>
      <c r="Z424" s="187"/>
      <c r="AA424" s="118"/>
      <c r="AB424" s="187"/>
      <c r="AC424" s="350"/>
      <c r="AD424" s="187"/>
      <c r="AE424" s="64"/>
    </row>
    <row r="425" spans="1:31" s="22" customFormat="1" ht="60" hidden="1" customHeight="1" x14ac:dyDescent="0.25">
      <c r="A425" s="430">
        <v>511</v>
      </c>
      <c r="B425" s="430"/>
      <c r="C425" s="570"/>
      <c r="D425" s="576"/>
      <c r="E425" s="570"/>
      <c r="F425" s="578"/>
      <c r="G425" s="570"/>
      <c r="H425" s="421"/>
      <c r="I425" s="158" t="s">
        <v>464</v>
      </c>
      <c r="J425" s="430"/>
      <c r="K425" s="430">
        <v>150</v>
      </c>
      <c r="L425" s="430"/>
      <c r="M425" s="430"/>
      <c r="N425" s="67"/>
      <c r="O425" s="67">
        <v>15</v>
      </c>
      <c r="P425" s="67"/>
      <c r="Q425" s="67"/>
      <c r="R425" s="67"/>
      <c r="S425" s="67">
        <v>115.389</v>
      </c>
      <c r="T425" s="67"/>
      <c r="U425" s="67"/>
      <c r="V425" s="99"/>
      <c r="W425" s="187"/>
      <c r="X425" s="187"/>
      <c r="Y425" s="187"/>
      <c r="Z425" s="187"/>
      <c r="AA425" s="118"/>
      <c r="AB425" s="187"/>
      <c r="AC425" s="350"/>
      <c r="AD425" s="187"/>
      <c r="AE425" s="64"/>
    </row>
    <row r="426" spans="1:31" s="22" customFormat="1" ht="60" hidden="1" customHeight="1" x14ac:dyDescent="0.25">
      <c r="A426" s="430">
        <v>512</v>
      </c>
      <c r="B426" s="430"/>
      <c r="C426" s="570"/>
      <c r="D426" s="576"/>
      <c r="E426" s="570"/>
      <c r="F426" s="578"/>
      <c r="G426" s="570"/>
      <c r="H426" s="421"/>
      <c r="I426" s="158" t="s">
        <v>465</v>
      </c>
      <c r="J426" s="430"/>
      <c r="K426" s="430">
        <v>60</v>
      </c>
      <c r="L426" s="430"/>
      <c r="M426" s="430"/>
      <c r="N426" s="67"/>
      <c r="O426" s="67">
        <v>15</v>
      </c>
      <c r="P426" s="67"/>
      <c r="Q426" s="67"/>
      <c r="R426" s="67"/>
      <c r="S426" s="67">
        <v>80.55</v>
      </c>
      <c r="T426" s="67"/>
      <c r="U426" s="67"/>
      <c r="V426" s="99"/>
      <c r="W426" s="187"/>
      <c r="X426" s="187"/>
      <c r="Y426" s="187"/>
      <c r="Z426" s="187"/>
      <c r="AA426" s="118"/>
      <c r="AB426" s="187"/>
      <c r="AC426" s="350"/>
      <c r="AD426" s="187"/>
      <c r="AE426" s="64"/>
    </row>
    <row r="427" spans="1:31" s="22" customFormat="1" ht="60" hidden="1" customHeight="1" x14ac:dyDescent="0.25">
      <c r="A427" s="430">
        <v>513</v>
      </c>
      <c r="B427" s="430"/>
      <c r="C427" s="570"/>
      <c r="D427" s="576"/>
      <c r="E427" s="570"/>
      <c r="F427" s="578"/>
      <c r="G427" s="570"/>
      <c r="H427" s="421"/>
      <c r="I427" s="158" t="s">
        <v>466</v>
      </c>
      <c r="J427" s="430"/>
      <c r="K427" s="335">
        <v>25</v>
      </c>
      <c r="L427" s="430"/>
      <c r="M427" s="430"/>
      <c r="N427" s="67"/>
      <c r="O427" s="67">
        <v>10</v>
      </c>
      <c r="P427" s="67"/>
      <c r="Q427" s="67"/>
      <c r="R427" s="67"/>
      <c r="S427" s="67">
        <v>31.55</v>
      </c>
      <c r="T427" s="67"/>
      <c r="U427" s="67"/>
      <c r="V427" s="99"/>
      <c r="W427" s="187"/>
      <c r="X427" s="187"/>
      <c r="Y427" s="187"/>
      <c r="Z427" s="187"/>
      <c r="AA427" s="118"/>
      <c r="AB427" s="187"/>
      <c r="AC427" s="350"/>
      <c r="AD427" s="187"/>
      <c r="AE427" s="64"/>
    </row>
    <row r="428" spans="1:31" s="22" customFormat="1" ht="60" hidden="1" customHeight="1" x14ac:dyDescent="0.25">
      <c r="A428" s="430">
        <v>514</v>
      </c>
      <c r="B428" s="430"/>
      <c r="C428" s="570"/>
      <c r="D428" s="576"/>
      <c r="E428" s="570"/>
      <c r="F428" s="578"/>
      <c r="G428" s="570"/>
      <c r="H428" s="421"/>
      <c r="I428" s="158" t="s">
        <v>467</v>
      </c>
      <c r="J428" s="430"/>
      <c r="K428" s="430">
        <v>120</v>
      </c>
      <c r="L428" s="430"/>
      <c r="M428" s="430"/>
      <c r="N428" s="67"/>
      <c r="O428" s="67">
        <v>5</v>
      </c>
      <c r="P428" s="67"/>
      <c r="Q428" s="67"/>
      <c r="R428" s="67"/>
      <c r="S428" s="67">
        <v>113.83499999999999</v>
      </c>
      <c r="T428" s="67"/>
      <c r="U428" s="67"/>
      <c r="V428" s="99"/>
      <c r="W428" s="187"/>
      <c r="X428" s="187"/>
      <c r="Y428" s="187"/>
      <c r="Z428" s="187"/>
      <c r="AA428" s="118"/>
      <c r="AB428" s="187"/>
      <c r="AC428" s="350"/>
      <c r="AD428" s="187"/>
      <c r="AE428" s="64"/>
    </row>
    <row r="429" spans="1:31" s="22" customFormat="1" ht="75" hidden="1" customHeight="1" x14ac:dyDescent="0.25">
      <c r="A429" s="430">
        <v>515</v>
      </c>
      <c r="B429" s="430"/>
      <c r="C429" s="570"/>
      <c r="D429" s="576"/>
      <c r="E429" s="570"/>
      <c r="F429" s="578"/>
      <c r="G429" s="570"/>
      <c r="H429" s="421"/>
      <c r="I429" s="158" t="s">
        <v>468</v>
      </c>
      <c r="J429" s="430"/>
      <c r="K429" s="430">
        <v>80</v>
      </c>
      <c r="L429" s="430"/>
      <c r="M429" s="430"/>
      <c r="N429" s="67"/>
      <c r="O429" s="67">
        <v>30</v>
      </c>
      <c r="P429" s="67"/>
      <c r="Q429" s="67"/>
      <c r="R429" s="67"/>
      <c r="S429" s="67">
        <v>103.384</v>
      </c>
      <c r="T429" s="67"/>
      <c r="U429" s="67"/>
      <c r="V429" s="99"/>
      <c r="W429" s="187"/>
      <c r="X429" s="187"/>
      <c r="Y429" s="187"/>
      <c r="Z429" s="187"/>
      <c r="AA429" s="118"/>
      <c r="AB429" s="187"/>
      <c r="AC429" s="350"/>
      <c r="AD429" s="187"/>
      <c r="AE429" s="64"/>
    </row>
    <row r="430" spans="1:31" s="22" customFormat="1" ht="60" hidden="1" customHeight="1" x14ac:dyDescent="0.25">
      <c r="A430" s="430">
        <v>516</v>
      </c>
      <c r="B430" s="430"/>
      <c r="C430" s="570"/>
      <c r="D430" s="576"/>
      <c r="E430" s="570"/>
      <c r="F430" s="578"/>
      <c r="G430" s="570"/>
      <c r="H430" s="421"/>
      <c r="I430" s="158" t="s">
        <v>469</v>
      </c>
      <c r="J430" s="430"/>
      <c r="K430" s="430">
        <v>70</v>
      </c>
      <c r="L430" s="430"/>
      <c r="M430" s="430"/>
      <c r="N430" s="67"/>
      <c r="O430" s="67">
        <v>5</v>
      </c>
      <c r="P430" s="67"/>
      <c r="Q430" s="67"/>
      <c r="R430" s="67"/>
      <c r="S430" s="67">
        <v>96.77</v>
      </c>
      <c r="T430" s="67"/>
      <c r="U430" s="67"/>
      <c r="V430" s="99"/>
      <c r="W430" s="187"/>
      <c r="X430" s="187"/>
      <c r="Y430" s="187"/>
      <c r="Z430" s="187"/>
      <c r="AA430" s="118"/>
      <c r="AB430" s="187"/>
      <c r="AC430" s="350"/>
      <c r="AD430" s="187"/>
      <c r="AE430" s="64"/>
    </row>
    <row r="431" spans="1:31" s="22" customFormat="1" ht="75" hidden="1" customHeight="1" x14ac:dyDescent="0.25">
      <c r="A431" s="430">
        <v>517</v>
      </c>
      <c r="B431" s="430"/>
      <c r="C431" s="570"/>
      <c r="D431" s="576"/>
      <c r="E431" s="570"/>
      <c r="F431" s="578"/>
      <c r="G431" s="570"/>
      <c r="H431" s="421"/>
      <c r="I431" s="158" t="s">
        <v>470</v>
      </c>
      <c r="J431" s="430"/>
      <c r="K431" s="430">
        <v>125</v>
      </c>
      <c r="L431" s="430"/>
      <c r="M431" s="430"/>
      <c r="N431" s="67"/>
      <c r="O431" s="67">
        <v>15</v>
      </c>
      <c r="P431" s="67"/>
      <c r="Q431" s="67"/>
      <c r="R431" s="67"/>
      <c r="S431" s="67">
        <v>92.486999999999995</v>
      </c>
      <c r="T431" s="67"/>
      <c r="U431" s="67"/>
      <c r="V431" s="99"/>
      <c r="W431" s="187"/>
      <c r="X431" s="187"/>
      <c r="Y431" s="187"/>
      <c r="Z431" s="187"/>
      <c r="AA431" s="118"/>
      <c r="AB431" s="187"/>
      <c r="AC431" s="350"/>
      <c r="AD431" s="187"/>
      <c r="AE431" s="64"/>
    </row>
    <row r="432" spans="1:31" s="22" customFormat="1" ht="75" hidden="1" customHeight="1" x14ac:dyDescent="0.25">
      <c r="A432" s="430">
        <v>518</v>
      </c>
      <c r="B432" s="430"/>
      <c r="C432" s="570"/>
      <c r="D432" s="576"/>
      <c r="E432" s="570"/>
      <c r="F432" s="578"/>
      <c r="G432" s="570"/>
      <c r="H432" s="421"/>
      <c r="I432" s="158" t="s">
        <v>471</v>
      </c>
      <c r="J432" s="430"/>
      <c r="K432" s="430">
        <v>120</v>
      </c>
      <c r="L432" s="430"/>
      <c r="M432" s="430"/>
      <c r="N432" s="67"/>
      <c r="O432" s="67">
        <v>15</v>
      </c>
      <c r="P432" s="67"/>
      <c r="Q432" s="67"/>
      <c r="R432" s="67"/>
      <c r="S432" s="67">
        <v>131.13800000000001</v>
      </c>
      <c r="T432" s="67"/>
      <c r="U432" s="67"/>
      <c r="V432" s="99"/>
      <c r="W432" s="187"/>
      <c r="X432" s="187"/>
      <c r="Y432" s="187"/>
      <c r="Z432" s="187"/>
      <c r="AA432" s="118"/>
      <c r="AB432" s="187"/>
      <c r="AC432" s="350"/>
      <c r="AD432" s="187"/>
      <c r="AE432" s="64"/>
    </row>
    <row r="433" spans="1:32" s="22" customFormat="1" ht="75" hidden="1" customHeight="1" x14ac:dyDescent="0.25">
      <c r="A433" s="430">
        <v>520</v>
      </c>
      <c r="B433" s="430"/>
      <c r="C433" s="570"/>
      <c r="D433" s="576"/>
      <c r="E433" s="570"/>
      <c r="F433" s="578"/>
      <c r="G433" s="570"/>
      <c r="H433" s="421"/>
      <c r="I433" s="158" t="s">
        <v>472</v>
      </c>
      <c r="J433" s="430"/>
      <c r="K433" s="430">
        <v>115</v>
      </c>
      <c r="L433" s="430"/>
      <c r="M433" s="430"/>
      <c r="N433" s="67"/>
      <c r="O433" s="67">
        <v>15</v>
      </c>
      <c r="P433" s="67"/>
      <c r="Q433" s="67"/>
      <c r="R433" s="67"/>
      <c r="S433" s="67">
        <v>119.497</v>
      </c>
      <c r="T433" s="67"/>
      <c r="U433" s="67"/>
      <c r="V433" s="99"/>
      <c r="W433" s="187"/>
      <c r="X433" s="187"/>
      <c r="Y433" s="187"/>
      <c r="Z433" s="187"/>
      <c r="AA433" s="118"/>
      <c r="AB433" s="187"/>
      <c r="AC433" s="350"/>
      <c r="AD433" s="187"/>
      <c r="AE433" s="64"/>
    </row>
    <row r="434" spans="1:32" s="22" customFormat="1" ht="60" hidden="1" customHeight="1" x14ac:dyDescent="0.25">
      <c r="A434" s="430">
        <v>521</v>
      </c>
      <c r="B434" s="430"/>
      <c r="C434" s="570"/>
      <c r="D434" s="576"/>
      <c r="E434" s="570"/>
      <c r="F434" s="578"/>
      <c r="G434" s="570"/>
      <c r="H434" s="421"/>
      <c r="I434" s="158" t="s">
        <v>473</v>
      </c>
      <c r="J434" s="430"/>
      <c r="K434" s="430">
        <v>25</v>
      </c>
      <c r="L434" s="430"/>
      <c r="M434" s="430"/>
      <c r="N434" s="67"/>
      <c r="O434" s="67">
        <v>10</v>
      </c>
      <c r="P434" s="67"/>
      <c r="Q434" s="67"/>
      <c r="R434" s="67"/>
      <c r="S434" s="67">
        <v>40.945</v>
      </c>
      <c r="T434" s="67"/>
      <c r="U434" s="67"/>
      <c r="V434" s="99"/>
      <c r="W434" s="187"/>
      <c r="X434" s="187"/>
      <c r="Y434" s="187"/>
      <c r="Z434" s="187"/>
      <c r="AA434" s="118"/>
      <c r="AB434" s="187"/>
      <c r="AC434" s="350"/>
      <c r="AD434" s="187"/>
      <c r="AE434" s="187"/>
      <c r="AF434" s="5"/>
    </row>
    <row r="435" spans="1:32" s="22" customFormat="1" ht="60" hidden="1" customHeight="1" x14ac:dyDescent="0.25">
      <c r="A435" s="430"/>
      <c r="B435" s="66" t="s">
        <v>1584</v>
      </c>
      <c r="C435" s="570"/>
      <c r="D435" s="576"/>
      <c r="E435" s="570"/>
      <c r="F435" s="578"/>
      <c r="G435" s="570"/>
      <c r="H435" s="421"/>
      <c r="I435" s="158" t="s">
        <v>1307</v>
      </c>
      <c r="J435" s="430"/>
      <c r="K435" s="430"/>
      <c r="L435" s="430">
        <v>39</v>
      </c>
      <c r="M435" s="430"/>
      <c r="N435" s="67"/>
      <c r="O435" s="67"/>
      <c r="P435" s="67">
        <v>15</v>
      </c>
      <c r="Q435" s="67"/>
      <c r="R435" s="67"/>
      <c r="S435" s="67"/>
      <c r="T435" s="67">
        <v>39.17</v>
      </c>
      <c r="U435" s="67"/>
      <c r="V435" s="99"/>
      <c r="W435" s="100"/>
      <c r="X435" s="100"/>
      <c r="Y435" s="187"/>
      <c r="Z435" s="187"/>
      <c r="AA435" s="118"/>
      <c r="AB435" s="187"/>
      <c r="AC435" s="350"/>
      <c r="AD435" s="100"/>
      <c r="AE435" s="187"/>
      <c r="AF435" s="5"/>
    </row>
    <row r="436" spans="1:32" s="22" customFormat="1" ht="80.25" hidden="1" customHeight="1" x14ac:dyDescent="0.25">
      <c r="A436" s="430"/>
      <c r="B436" s="430">
        <v>1864</v>
      </c>
      <c r="C436" s="570"/>
      <c r="D436" s="576"/>
      <c r="E436" s="570"/>
      <c r="F436" s="578"/>
      <c r="G436" s="570"/>
      <c r="H436" s="421"/>
      <c r="I436" s="158" t="s">
        <v>1308</v>
      </c>
      <c r="J436" s="430"/>
      <c r="K436" s="430"/>
      <c r="L436" s="430">
        <v>165</v>
      </c>
      <c r="M436" s="430"/>
      <c r="N436" s="67"/>
      <c r="O436" s="67"/>
      <c r="P436" s="67">
        <v>17</v>
      </c>
      <c r="Q436" s="67"/>
      <c r="R436" s="67"/>
      <c r="S436" s="67"/>
      <c r="T436" s="67">
        <v>121.18</v>
      </c>
      <c r="U436" s="67"/>
      <c r="V436" s="99"/>
      <c r="W436" s="187"/>
      <c r="X436" s="187"/>
      <c r="Y436" s="187"/>
      <c r="Z436" s="187"/>
      <c r="AA436" s="118"/>
      <c r="AB436" s="187"/>
      <c r="AC436" s="350"/>
      <c r="AD436" s="100"/>
      <c r="AE436" s="187"/>
      <c r="AF436" s="5"/>
    </row>
    <row r="437" spans="1:32" s="22" customFormat="1" ht="49.5" hidden="1" customHeight="1" x14ac:dyDescent="0.25">
      <c r="A437" s="430"/>
      <c r="B437" s="430">
        <v>2399</v>
      </c>
      <c r="C437" s="570"/>
      <c r="D437" s="576"/>
      <c r="E437" s="570"/>
      <c r="F437" s="578"/>
      <c r="G437" s="570"/>
      <c r="H437" s="421"/>
      <c r="I437" s="158" t="s">
        <v>1309</v>
      </c>
      <c r="J437" s="430"/>
      <c r="K437" s="430"/>
      <c r="L437" s="430">
        <v>40</v>
      </c>
      <c r="M437" s="430"/>
      <c r="N437" s="67"/>
      <c r="O437" s="67"/>
      <c r="P437" s="67">
        <v>5</v>
      </c>
      <c r="Q437" s="67"/>
      <c r="R437" s="67"/>
      <c r="S437" s="67"/>
      <c r="T437" s="67">
        <v>37.119999999999997</v>
      </c>
      <c r="U437" s="67"/>
      <c r="V437" s="99"/>
      <c r="W437" s="187"/>
      <c r="X437" s="187"/>
      <c r="Y437" s="187"/>
      <c r="Z437" s="187"/>
      <c r="AA437" s="118"/>
      <c r="AB437" s="187"/>
      <c r="AC437" s="350"/>
      <c r="AD437" s="100"/>
      <c r="AE437" s="187"/>
      <c r="AF437" s="5"/>
    </row>
    <row r="438" spans="1:32" s="22" customFormat="1" ht="63.75" hidden="1" customHeight="1" x14ac:dyDescent="0.25">
      <c r="A438" s="430"/>
      <c r="B438" s="430">
        <v>1012</v>
      </c>
      <c r="C438" s="570"/>
      <c r="D438" s="576"/>
      <c r="E438" s="570"/>
      <c r="F438" s="578"/>
      <c r="G438" s="570"/>
      <c r="H438" s="421"/>
      <c r="I438" s="158" t="s">
        <v>1709</v>
      </c>
      <c r="J438" s="430"/>
      <c r="K438" s="430"/>
      <c r="L438" s="430">
        <v>202</v>
      </c>
      <c r="M438" s="430"/>
      <c r="N438" s="67"/>
      <c r="O438" s="67"/>
      <c r="P438" s="67">
        <v>15</v>
      </c>
      <c r="Q438" s="67"/>
      <c r="R438" s="67"/>
      <c r="S438" s="67"/>
      <c r="T438" s="67">
        <v>152.84</v>
      </c>
      <c r="U438" s="67"/>
      <c r="V438" s="99"/>
      <c r="W438" s="187"/>
      <c r="X438" s="187"/>
      <c r="Y438" s="187"/>
      <c r="Z438" s="187"/>
      <c r="AA438" s="118"/>
      <c r="AB438" s="187"/>
      <c r="AC438" s="350"/>
      <c r="AD438" s="100"/>
      <c r="AE438" s="187"/>
      <c r="AF438" s="5"/>
    </row>
    <row r="439" spans="1:32" s="22" customFormat="1" ht="96.75" hidden="1" customHeight="1" x14ac:dyDescent="0.25">
      <c r="A439" s="430"/>
      <c r="B439" s="430">
        <v>2239</v>
      </c>
      <c r="C439" s="570"/>
      <c r="D439" s="576"/>
      <c r="E439" s="570"/>
      <c r="F439" s="578"/>
      <c r="G439" s="570"/>
      <c r="H439" s="421"/>
      <c r="I439" s="158" t="s">
        <v>1386</v>
      </c>
      <c r="J439" s="430"/>
      <c r="K439" s="430"/>
      <c r="L439" s="430">
        <v>160</v>
      </c>
      <c r="M439" s="430"/>
      <c r="N439" s="67"/>
      <c r="O439" s="67"/>
      <c r="P439" s="67">
        <v>5</v>
      </c>
      <c r="Q439" s="67"/>
      <c r="R439" s="67"/>
      <c r="S439" s="67"/>
      <c r="T439" s="67">
        <v>128.16</v>
      </c>
      <c r="U439" s="67"/>
      <c r="V439" s="99"/>
      <c r="W439" s="187"/>
      <c r="X439" s="187"/>
      <c r="Y439" s="187"/>
      <c r="Z439" s="187"/>
      <c r="AA439" s="118"/>
      <c r="AB439" s="187"/>
      <c r="AC439" s="350"/>
      <c r="AD439" s="100"/>
      <c r="AE439" s="187"/>
      <c r="AF439" s="5"/>
    </row>
    <row r="440" spans="1:32" s="22" customFormat="1" ht="63" hidden="1" customHeight="1" x14ac:dyDescent="0.25">
      <c r="A440" s="430"/>
      <c r="B440" s="430">
        <v>1267</v>
      </c>
      <c r="C440" s="570"/>
      <c r="D440" s="576"/>
      <c r="E440" s="570"/>
      <c r="F440" s="578"/>
      <c r="G440" s="570"/>
      <c r="H440" s="421"/>
      <c r="I440" s="158" t="s">
        <v>1767</v>
      </c>
      <c r="J440" s="430"/>
      <c r="K440" s="430"/>
      <c r="L440" s="430">
        <v>20</v>
      </c>
      <c r="M440" s="430"/>
      <c r="N440" s="67"/>
      <c r="O440" s="67"/>
      <c r="P440" s="67">
        <v>5</v>
      </c>
      <c r="Q440" s="67"/>
      <c r="R440" s="67"/>
      <c r="S440" s="67"/>
      <c r="T440" s="67">
        <v>36.75</v>
      </c>
      <c r="U440" s="67"/>
      <c r="V440" s="99"/>
      <c r="W440" s="187"/>
      <c r="X440" s="187"/>
      <c r="Y440" s="187"/>
      <c r="Z440" s="187"/>
      <c r="AA440" s="118"/>
      <c r="AB440" s="187"/>
      <c r="AC440" s="352" t="e">
        <f t="shared" si="1"/>
        <v>#DIV/0!</v>
      </c>
      <c r="AD440" s="100"/>
      <c r="AE440" s="187"/>
      <c r="AF440" s="5"/>
    </row>
    <row r="441" spans="1:32" s="22" customFormat="1" ht="72.75" hidden="1" customHeight="1" x14ac:dyDescent="0.25">
      <c r="A441" s="430"/>
      <c r="B441" s="430">
        <v>3684</v>
      </c>
      <c r="C441" s="570"/>
      <c r="D441" s="576"/>
      <c r="E441" s="570"/>
      <c r="F441" s="578"/>
      <c r="G441" s="570"/>
      <c r="H441" s="421"/>
      <c r="I441" s="158" t="s">
        <v>1710</v>
      </c>
      <c r="J441" s="430"/>
      <c r="K441" s="430"/>
      <c r="L441" s="430">
        <v>30</v>
      </c>
      <c r="M441" s="430"/>
      <c r="N441" s="67"/>
      <c r="O441" s="67"/>
      <c r="P441" s="67">
        <v>15</v>
      </c>
      <c r="Q441" s="67"/>
      <c r="R441" s="67"/>
      <c r="S441" s="67"/>
      <c r="T441" s="67">
        <v>99.64</v>
      </c>
      <c r="U441" s="67"/>
      <c r="V441" s="99"/>
      <c r="W441" s="187"/>
      <c r="X441" s="187"/>
      <c r="Y441" s="187"/>
      <c r="Z441" s="187"/>
      <c r="AA441" s="118"/>
      <c r="AB441" s="187"/>
      <c r="AC441" s="187"/>
      <c r="AD441" s="100"/>
      <c r="AE441" s="187"/>
      <c r="AF441" s="5"/>
    </row>
    <row r="442" spans="1:32" s="22" customFormat="1" ht="75" hidden="1" customHeight="1" x14ac:dyDescent="0.25">
      <c r="A442" s="430"/>
      <c r="B442" s="66" t="s">
        <v>1521</v>
      </c>
      <c r="C442" s="570"/>
      <c r="D442" s="576"/>
      <c r="E442" s="570"/>
      <c r="F442" s="578"/>
      <c r="G442" s="570"/>
      <c r="H442" s="421"/>
      <c r="I442" s="158" t="s">
        <v>1387</v>
      </c>
      <c r="J442" s="430"/>
      <c r="K442" s="430"/>
      <c r="L442" s="430">
        <v>45</v>
      </c>
      <c r="M442" s="430"/>
      <c r="N442" s="67"/>
      <c r="O442" s="67"/>
      <c r="P442" s="67">
        <v>5</v>
      </c>
      <c r="Q442" s="67"/>
      <c r="R442" s="67"/>
      <c r="S442" s="67"/>
      <c r="T442" s="67">
        <v>99.34</v>
      </c>
      <c r="U442" s="67"/>
      <c r="V442" s="99"/>
      <c r="W442" s="100"/>
      <c r="X442" s="100"/>
      <c r="Y442" s="187"/>
      <c r="Z442" s="187"/>
      <c r="AA442" s="118"/>
      <c r="AB442" s="187"/>
      <c r="AC442" s="187"/>
      <c r="AD442" s="100"/>
      <c r="AE442" s="187"/>
      <c r="AF442" s="5"/>
    </row>
    <row r="443" spans="1:32" s="22" customFormat="1" ht="60" hidden="1" customHeight="1" x14ac:dyDescent="0.25">
      <c r="A443" s="430"/>
      <c r="B443" s="430">
        <v>3655</v>
      </c>
      <c r="C443" s="570"/>
      <c r="D443" s="576"/>
      <c r="E443" s="570"/>
      <c r="F443" s="578"/>
      <c r="G443" s="570"/>
      <c r="H443" s="421"/>
      <c r="I443" s="158" t="s">
        <v>1388</v>
      </c>
      <c r="J443" s="430"/>
      <c r="K443" s="430"/>
      <c r="L443" s="430">
        <v>45</v>
      </c>
      <c r="M443" s="430"/>
      <c r="N443" s="67"/>
      <c r="O443" s="67"/>
      <c r="P443" s="67">
        <v>5</v>
      </c>
      <c r="Q443" s="67"/>
      <c r="R443" s="67"/>
      <c r="S443" s="67"/>
      <c r="T443" s="67">
        <v>107.77</v>
      </c>
      <c r="U443" s="67"/>
      <c r="V443" s="99"/>
      <c r="W443" s="187"/>
      <c r="X443" s="187"/>
      <c r="Y443" s="187"/>
      <c r="Z443" s="187"/>
      <c r="AA443" s="118"/>
      <c r="AB443" s="187"/>
      <c r="AC443" s="187"/>
      <c r="AD443" s="100"/>
      <c r="AE443" s="187"/>
      <c r="AF443" s="5"/>
    </row>
    <row r="444" spans="1:32" s="22" customFormat="1" ht="60" hidden="1" customHeight="1" x14ac:dyDescent="0.25">
      <c r="A444" s="430"/>
      <c r="B444" s="66" t="s">
        <v>1601</v>
      </c>
      <c r="C444" s="570"/>
      <c r="D444" s="576"/>
      <c r="E444" s="570"/>
      <c r="F444" s="578"/>
      <c r="G444" s="570"/>
      <c r="H444" s="421"/>
      <c r="I444" s="158" t="s">
        <v>1389</v>
      </c>
      <c r="J444" s="430"/>
      <c r="K444" s="430"/>
      <c r="L444" s="430">
        <v>40</v>
      </c>
      <c r="M444" s="430"/>
      <c r="N444" s="67"/>
      <c r="O444" s="67"/>
      <c r="P444" s="68">
        <v>5</v>
      </c>
      <c r="Q444" s="67"/>
      <c r="R444" s="67"/>
      <c r="S444" s="67"/>
      <c r="T444" s="67">
        <v>53.67</v>
      </c>
      <c r="U444" s="67"/>
      <c r="V444" s="99"/>
      <c r="W444" s="100"/>
      <c r="X444" s="100"/>
      <c r="Y444" s="187"/>
      <c r="Z444" s="187"/>
      <c r="AA444" s="118"/>
      <c r="AB444" s="187"/>
      <c r="AC444" s="187"/>
      <c r="AD444" s="100"/>
      <c r="AE444" s="187"/>
      <c r="AF444" s="5"/>
    </row>
    <row r="445" spans="1:32" s="22" customFormat="1" ht="75" hidden="1" customHeight="1" x14ac:dyDescent="0.25">
      <c r="A445" s="449"/>
      <c r="B445" s="449">
        <v>3938</v>
      </c>
      <c r="C445" s="604"/>
      <c r="D445" s="605"/>
      <c r="E445" s="604"/>
      <c r="F445" s="599"/>
      <c r="G445" s="604"/>
      <c r="H445" s="423"/>
      <c r="I445" s="175" t="s">
        <v>1390</v>
      </c>
      <c r="J445" s="449"/>
      <c r="K445" s="449"/>
      <c r="L445" s="449">
        <v>400</v>
      </c>
      <c r="M445" s="449"/>
      <c r="N445" s="97"/>
      <c r="O445" s="97"/>
      <c r="P445" s="173">
        <v>1.2</v>
      </c>
      <c r="Q445" s="97"/>
      <c r="R445" s="97"/>
      <c r="S445" s="97"/>
      <c r="T445" s="97">
        <v>239.12</v>
      </c>
      <c r="U445" s="97"/>
      <c r="V445" s="99"/>
      <c r="W445" s="187"/>
      <c r="X445" s="187"/>
      <c r="Y445" s="187"/>
      <c r="Z445" s="187"/>
      <c r="AA445" s="118"/>
      <c r="AB445" s="187"/>
      <c r="AC445" s="187"/>
      <c r="AD445" s="100"/>
      <c r="AE445" s="187"/>
      <c r="AF445" s="5"/>
    </row>
    <row r="446" spans="1:32" s="142" customFormat="1" ht="14.25" hidden="1" x14ac:dyDescent="0.2">
      <c r="A446" s="122"/>
      <c r="B446" s="122"/>
      <c r="C446" s="570"/>
      <c r="D446" s="576"/>
      <c r="E446" s="570"/>
      <c r="F446" s="578"/>
      <c r="G446" s="570" t="s">
        <v>60</v>
      </c>
      <c r="H446" s="440"/>
      <c r="I446" s="327"/>
      <c r="J446" s="252">
        <f t="shared" ref="J446:U446" si="7">SUM(J447:J617)</f>
        <v>47117</v>
      </c>
      <c r="K446" s="252">
        <f t="shared" si="7"/>
        <v>15736</v>
      </c>
      <c r="L446" s="252">
        <f t="shared" si="7"/>
        <v>357</v>
      </c>
      <c r="M446" s="252">
        <f t="shared" si="7"/>
        <v>0</v>
      </c>
      <c r="N446" s="252">
        <f t="shared" si="7"/>
        <v>3125.3</v>
      </c>
      <c r="O446" s="252">
        <f t="shared" si="7"/>
        <v>1089.0989999999999</v>
      </c>
      <c r="P446" s="252">
        <f t="shared" si="7"/>
        <v>37.5</v>
      </c>
      <c r="Q446" s="252">
        <f t="shared" si="7"/>
        <v>0</v>
      </c>
      <c r="R446" s="299">
        <f t="shared" si="7"/>
        <v>36338.742274266668</v>
      </c>
      <c r="S446" s="299">
        <f t="shared" si="7"/>
        <v>14558.246000000001</v>
      </c>
      <c r="T446" s="299">
        <f t="shared" si="7"/>
        <v>435.67</v>
      </c>
      <c r="U446" s="299">
        <f t="shared" si="7"/>
        <v>0</v>
      </c>
      <c r="V446" s="272">
        <f t="shared" si="3"/>
        <v>1121.6597552221499</v>
      </c>
      <c r="W446" s="122"/>
      <c r="X446" s="122"/>
      <c r="Y446" s="122"/>
      <c r="Z446" s="122"/>
      <c r="AA446" s="118">
        <f>AA13</f>
        <v>1128.57476</v>
      </c>
      <c r="AB446" s="122">
        <f t="shared" si="4"/>
        <v>1181.1413073763911</v>
      </c>
      <c r="AC446" s="349">
        <f t="shared" si="1"/>
        <v>0.94964061303861724</v>
      </c>
      <c r="AD446" s="123"/>
    </row>
    <row r="447" spans="1:32" s="22" customFormat="1" ht="60" hidden="1" customHeight="1" x14ac:dyDescent="0.25">
      <c r="A447" s="448" t="s">
        <v>170</v>
      </c>
      <c r="B447" s="448"/>
      <c r="C447" s="720"/>
      <c r="D447" s="722"/>
      <c r="E447" s="720"/>
      <c r="F447" s="583"/>
      <c r="G447" s="720"/>
      <c r="H447" s="425"/>
      <c r="I447" s="326" t="s">
        <v>475</v>
      </c>
      <c r="J447" s="448">
        <v>228</v>
      </c>
      <c r="K447" s="448"/>
      <c r="L447" s="448"/>
      <c r="M447" s="448"/>
      <c r="N447" s="74">
        <v>15</v>
      </c>
      <c r="O447" s="74"/>
      <c r="P447" s="74"/>
      <c r="Q447" s="74"/>
      <c r="R447" s="74">
        <v>159</v>
      </c>
      <c r="S447" s="74"/>
      <c r="T447" s="74"/>
      <c r="U447" s="74"/>
      <c r="V447" s="99"/>
      <c r="W447" s="100"/>
      <c r="X447" s="100"/>
      <c r="Y447" s="100"/>
      <c r="Z447" s="100"/>
      <c r="AA447" s="118"/>
      <c r="AB447" s="187"/>
      <c r="AC447" s="350"/>
      <c r="AD447" s="187"/>
      <c r="AE447" s="64"/>
    </row>
    <row r="448" spans="1:32" s="22" customFormat="1" ht="45" hidden="1" customHeight="1" x14ac:dyDescent="0.25">
      <c r="A448" s="430" t="s">
        <v>170</v>
      </c>
      <c r="B448" s="430"/>
      <c r="C448" s="570"/>
      <c r="D448" s="576"/>
      <c r="E448" s="570"/>
      <c r="F448" s="578"/>
      <c r="G448" s="570"/>
      <c r="H448" s="421"/>
      <c r="I448" s="158" t="s">
        <v>476</v>
      </c>
      <c r="J448" s="430">
        <v>160</v>
      </c>
      <c r="K448" s="430"/>
      <c r="L448" s="430"/>
      <c r="M448" s="430"/>
      <c r="N448" s="67">
        <v>15</v>
      </c>
      <c r="O448" s="67"/>
      <c r="P448" s="67"/>
      <c r="Q448" s="67"/>
      <c r="R448" s="67">
        <v>166</v>
      </c>
      <c r="S448" s="67"/>
      <c r="T448" s="67"/>
      <c r="U448" s="67"/>
      <c r="V448" s="99"/>
      <c r="W448" s="100"/>
      <c r="X448" s="100"/>
      <c r="Y448" s="100"/>
      <c r="Z448" s="100"/>
      <c r="AA448" s="118"/>
      <c r="AB448" s="187"/>
      <c r="AC448" s="350"/>
      <c r="AD448" s="187"/>
      <c r="AE448" s="64"/>
    </row>
    <row r="449" spans="1:31" s="22" customFormat="1" ht="45" hidden="1" customHeight="1" x14ac:dyDescent="0.25">
      <c r="A449" s="430" t="s">
        <v>170</v>
      </c>
      <c r="B449" s="430"/>
      <c r="C449" s="570"/>
      <c r="D449" s="576"/>
      <c r="E449" s="570"/>
      <c r="F449" s="578"/>
      <c r="G449" s="570"/>
      <c r="H449" s="421"/>
      <c r="I449" s="158" t="s">
        <v>477</v>
      </c>
      <c r="J449" s="430">
        <v>910</v>
      </c>
      <c r="K449" s="430"/>
      <c r="L449" s="430"/>
      <c r="M449" s="430"/>
      <c r="N449" s="67">
        <v>384.1</v>
      </c>
      <c r="O449" s="67"/>
      <c r="P449" s="67"/>
      <c r="Q449" s="67"/>
      <c r="R449" s="67">
        <v>235.24299999999999</v>
      </c>
      <c r="S449" s="67"/>
      <c r="T449" s="67"/>
      <c r="U449" s="67"/>
      <c r="V449" s="99"/>
      <c r="W449" s="100"/>
      <c r="X449" s="100"/>
      <c r="Y449" s="100"/>
      <c r="Z449" s="100"/>
      <c r="AA449" s="118"/>
      <c r="AB449" s="187"/>
      <c r="AC449" s="350"/>
      <c r="AD449" s="187"/>
      <c r="AE449" s="64"/>
    </row>
    <row r="450" spans="1:31" s="22" customFormat="1" ht="75" hidden="1" customHeight="1" x14ac:dyDescent="0.25">
      <c r="A450" s="430" t="s">
        <v>170</v>
      </c>
      <c r="B450" s="430"/>
      <c r="C450" s="570"/>
      <c r="D450" s="576"/>
      <c r="E450" s="570"/>
      <c r="F450" s="578"/>
      <c r="G450" s="570"/>
      <c r="H450" s="421"/>
      <c r="I450" s="158" t="s">
        <v>478</v>
      </c>
      <c r="J450" s="430">
        <v>2168</v>
      </c>
      <c r="K450" s="430"/>
      <c r="L450" s="430"/>
      <c r="M450" s="430"/>
      <c r="N450" s="67">
        <v>15</v>
      </c>
      <c r="O450" s="67"/>
      <c r="P450" s="67"/>
      <c r="Q450" s="67"/>
      <c r="R450" s="67">
        <v>193.31799999999998</v>
      </c>
      <c r="S450" s="67"/>
      <c r="T450" s="67"/>
      <c r="U450" s="67"/>
      <c r="V450" s="99"/>
      <c r="W450" s="100"/>
      <c r="X450" s="100"/>
      <c r="Y450" s="100"/>
      <c r="Z450" s="100"/>
      <c r="AA450" s="118"/>
      <c r="AB450" s="187"/>
      <c r="AC450" s="350"/>
      <c r="AD450" s="187"/>
      <c r="AE450" s="64"/>
    </row>
    <row r="451" spans="1:31" s="22" customFormat="1" ht="45" hidden="1" customHeight="1" x14ac:dyDescent="0.25">
      <c r="A451" s="430" t="s">
        <v>170</v>
      </c>
      <c r="B451" s="430"/>
      <c r="C451" s="570"/>
      <c r="D451" s="576"/>
      <c r="E451" s="570"/>
      <c r="F451" s="578"/>
      <c r="G451" s="570"/>
      <c r="H451" s="421"/>
      <c r="I451" s="158" t="s">
        <v>479</v>
      </c>
      <c r="J451" s="430">
        <v>2412</v>
      </c>
      <c r="K451" s="430"/>
      <c r="L451" s="430"/>
      <c r="M451" s="430"/>
      <c r="N451" s="67">
        <v>0</v>
      </c>
      <c r="O451" s="67"/>
      <c r="P451" s="67"/>
      <c r="Q451" s="67"/>
      <c r="R451" s="67">
        <v>823</v>
      </c>
      <c r="S451" s="67"/>
      <c r="T451" s="67"/>
      <c r="U451" s="67"/>
      <c r="V451" s="99"/>
      <c r="W451" s="100"/>
      <c r="X451" s="100"/>
      <c r="Y451" s="100"/>
      <c r="Z451" s="100"/>
      <c r="AA451" s="118"/>
      <c r="AB451" s="187"/>
      <c r="AC451" s="350"/>
      <c r="AD451" s="187"/>
      <c r="AE451" s="64"/>
    </row>
    <row r="452" spans="1:31" s="22" customFormat="1" ht="60" hidden="1" customHeight="1" x14ac:dyDescent="0.25">
      <c r="A452" s="430" t="s">
        <v>170</v>
      </c>
      <c r="B452" s="430"/>
      <c r="C452" s="570"/>
      <c r="D452" s="576"/>
      <c r="E452" s="570"/>
      <c r="F452" s="578"/>
      <c r="G452" s="570"/>
      <c r="H452" s="421"/>
      <c r="I452" s="158" t="s">
        <v>480</v>
      </c>
      <c r="J452" s="430">
        <v>305</v>
      </c>
      <c r="K452" s="430"/>
      <c r="L452" s="430"/>
      <c r="M452" s="430"/>
      <c r="N452" s="67">
        <v>32</v>
      </c>
      <c r="O452" s="67"/>
      <c r="P452" s="67"/>
      <c r="Q452" s="67"/>
      <c r="R452" s="67">
        <v>498.4</v>
      </c>
      <c r="S452" s="67"/>
      <c r="T452" s="67"/>
      <c r="U452" s="67"/>
      <c r="V452" s="99"/>
      <c r="W452" s="100"/>
      <c r="X452" s="100"/>
      <c r="Y452" s="100"/>
      <c r="Z452" s="100"/>
      <c r="AA452" s="118"/>
      <c r="AB452" s="187"/>
      <c r="AC452" s="350"/>
      <c r="AD452" s="187"/>
      <c r="AE452" s="64"/>
    </row>
    <row r="453" spans="1:31" s="22" customFormat="1" ht="60" hidden="1" customHeight="1" x14ac:dyDescent="0.25">
      <c r="A453" s="430" t="s">
        <v>170</v>
      </c>
      <c r="B453" s="430"/>
      <c r="C453" s="570"/>
      <c r="D453" s="576"/>
      <c r="E453" s="570"/>
      <c r="F453" s="578"/>
      <c r="G453" s="570"/>
      <c r="H453" s="421"/>
      <c r="I453" s="158" t="s">
        <v>481</v>
      </c>
      <c r="J453" s="430">
        <v>236</v>
      </c>
      <c r="K453" s="430"/>
      <c r="L453" s="430"/>
      <c r="M453" s="430"/>
      <c r="N453" s="67">
        <v>15</v>
      </c>
      <c r="O453" s="67"/>
      <c r="P453" s="67"/>
      <c r="Q453" s="67"/>
      <c r="R453" s="67">
        <v>184</v>
      </c>
      <c r="S453" s="67"/>
      <c r="T453" s="67"/>
      <c r="U453" s="67"/>
      <c r="V453" s="99"/>
      <c r="W453" s="100"/>
      <c r="X453" s="100"/>
      <c r="Y453" s="100"/>
      <c r="Z453" s="100"/>
      <c r="AA453" s="118"/>
      <c r="AB453" s="187"/>
      <c r="AC453" s="350"/>
      <c r="AD453" s="187"/>
      <c r="AE453" s="64"/>
    </row>
    <row r="454" spans="1:31" s="22" customFormat="1" ht="57" hidden="1" customHeight="1" x14ac:dyDescent="0.25">
      <c r="A454" s="430" t="s">
        <v>170</v>
      </c>
      <c r="B454" s="430"/>
      <c r="C454" s="570"/>
      <c r="D454" s="576"/>
      <c r="E454" s="570"/>
      <c r="F454" s="578"/>
      <c r="G454" s="570"/>
      <c r="H454" s="421"/>
      <c r="I454" s="158" t="s">
        <v>482</v>
      </c>
      <c r="J454" s="430">
        <v>129</v>
      </c>
      <c r="K454" s="430"/>
      <c r="L454" s="430"/>
      <c r="M454" s="430"/>
      <c r="N454" s="67">
        <v>15</v>
      </c>
      <c r="O454" s="67"/>
      <c r="P454" s="67"/>
      <c r="Q454" s="67"/>
      <c r="R454" s="67">
        <v>74</v>
      </c>
      <c r="S454" s="67"/>
      <c r="T454" s="67"/>
      <c r="U454" s="67"/>
      <c r="V454" s="99"/>
      <c r="W454" s="100"/>
      <c r="X454" s="100"/>
      <c r="Y454" s="100"/>
      <c r="Z454" s="100"/>
      <c r="AA454" s="118"/>
      <c r="AB454" s="187"/>
      <c r="AC454" s="350"/>
      <c r="AD454" s="187"/>
      <c r="AE454" s="64"/>
    </row>
    <row r="455" spans="1:31" s="22" customFormat="1" ht="75" hidden="1" customHeight="1" x14ac:dyDescent="0.25">
      <c r="A455" s="430" t="s">
        <v>170</v>
      </c>
      <c r="B455" s="430"/>
      <c r="C455" s="570"/>
      <c r="D455" s="576"/>
      <c r="E455" s="570"/>
      <c r="F455" s="578"/>
      <c r="G455" s="570"/>
      <c r="H455" s="421"/>
      <c r="I455" s="158" t="s">
        <v>483</v>
      </c>
      <c r="J455" s="430">
        <v>110</v>
      </c>
      <c r="K455" s="430"/>
      <c r="L455" s="430"/>
      <c r="M455" s="430"/>
      <c r="N455" s="67">
        <v>98</v>
      </c>
      <c r="O455" s="67"/>
      <c r="P455" s="67"/>
      <c r="Q455" s="67"/>
      <c r="R455" s="67">
        <v>266</v>
      </c>
      <c r="S455" s="67"/>
      <c r="T455" s="67"/>
      <c r="U455" s="67"/>
      <c r="V455" s="99"/>
      <c r="W455" s="100"/>
      <c r="X455" s="100"/>
      <c r="Y455" s="100"/>
      <c r="Z455" s="100"/>
      <c r="AA455" s="118"/>
      <c r="AB455" s="187"/>
      <c r="AC455" s="350"/>
      <c r="AD455" s="187"/>
      <c r="AE455" s="64"/>
    </row>
    <row r="456" spans="1:31" s="22" customFormat="1" ht="60" hidden="1" customHeight="1" x14ac:dyDescent="0.25">
      <c r="A456" s="430" t="s">
        <v>170</v>
      </c>
      <c r="B456" s="430"/>
      <c r="C456" s="570"/>
      <c r="D456" s="576"/>
      <c r="E456" s="570"/>
      <c r="F456" s="578"/>
      <c r="G456" s="570"/>
      <c r="H456" s="421"/>
      <c r="I456" s="158" t="s">
        <v>484</v>
      </c>
      <c r="J456" s="430">
        <v>305</v>
      </c>
      <c r="K456" s="430"/>
      <c r="L456" s="430"/>
      <c r="M456" s="430"/>
      <c r="N456" s="67">
        <v>32</v>
      </c>
      <c r="O456" s="67"/>
      <c r="P456" s="67"/>
      <c r="Q456" s="67"/>
      <c r="R456" s="67">
        <v>548.40566666666666</v>
      </c>
      <c r="S456" s="67"/>
      <c r="T456" s="67"/>
      <c r="U456" s="67"/>
      <c r="V456" s="99"/>
      <c r="W456" s="100"/>
      <c r="X456" s="100"/>
      <c r="Y456" s="100"/>
      <c r="Z456" s="100"/>
      <c r="AA456" s="118"/>
      <c r="AB456" s="187"/>
      <c r="AC456" s="350"/>
      <c r="AD456" s="187"/>
      <c r="AE456" s="64"/>
    </row>
    <row r="457" spans="1:31" s="22" customFormat="1" ht="60" hidden="1" customHeight="1" x14ac:dyDescent="0.25">
      <c r="A457" s="430" t="s">
        <v>170</v>
      </c>
      <c r="B457" s="430"/>
      <c r="C457" s="570"/>
      <c r="D457" s="576"/>
      <c r="E457" s="570"/>
      <c r="F457" s="578"/>
      <c r="G457" s="570"/>
      <c r="H457" s="421"/>
      <c r="I457" s="158" t="s">
        <v>485</v>
      </c>
      <c r="J457" s="430">
        <v>2412</v>
      </c>
      <c r="K457" s="430"/>
      <c r="L457" s="430"/>
      <c r="M457" s="430"/>
      <c r="N457" s="67">
        <v>117</v>
      </c>
      <c r="O457" s="67"/>
      <c r="P457" s="67"/>
      <c r="Q457" s="67"/>
      <c r="R457" s="67">
        <v>818.32</v>
      </c>
      <c r="S457" s="67"/>
      <c r="T457" s="67"/>
      <c r="U457" s="67"/>
      <c r="V457" s="99"/>
      <c r="W457" s="100"/>
      <c r="X457" s="100"/>
      <c r="Y457" s="100"/>
      <c r="Z457" s="100"/>
      <c r="AA457" s="118"/>
      <c r="AB457" s="187"/>
      <c r="AC457" s="350"/>
      <c r="AD457" s="187"/>
      <c r="AE457" s="64"/>
    </row>
    <row r="458" spans="1:31" s="22" customFormat="1" ht="60" hidden="1" customHeight="1" x14ac:dyDescent="0.25">
      <c r="A458" s="430" t="s">
        <v>170</v>
      </c>
      <c r="B458" s="430"/>
      <c r="C458" s="570"/>
      <c r="D458" s="576"/>
      <c r="E458" s="570"/>
      <c r="F458" s="578"/>
      <c r="G458" s="570"/>
      <c r="H458" s="421"/>
      <c r="I458" s="158" t="s">
        <v>486</v>
      </c>
      <c r="J458" s="430">
        <v>300</v>
      </c>
      <c r="K458" s="430"/>
      <c r="L458" s="430"/>
      <c r="M458" s="430"/>
      <c r="N458" s="67">
        <v>15</v>
      </c>
      <c r="O458" s="67"/>
      <c r="P458" s="67"/>
      <c r="Q458" s="67"/>
      <c r="R458" s="67">
        <v>333</v>
      </c>
      <c r="S458" s="67"/>
      <c r="T458" s="67"/>
      <c r="U458" s="67"/>
      <c r="V458" s="99"/>
      <c r="W458" s="100"/>
      <c r="X458" s="100"/>
      <c r="Y458" s="100"/>
      <c r="Z458" s="100"/>
      <c r="AA458" s="118"/>
      <c r="AB458" s="187"/>
      <c r="AC458" s="350"/>
      <c r="AD458" s="187"/>
      <c r="AE458" s="64"/>
    </row>
    <row r="459" spans="1:31" s="22" customFormat="1" ht="60" hidden="1" customHeight="1" x14ac:dyDescent="0.25">
      <c r="A459" s="430" t="s">
        <v>170</v>
      </c>
      <c r="B459" s="430"/>
      <c r="C459" s="570"/>
      <c r="D459" s="576"/>
      <c r="E459" s="570"/>
      <c r="F459" s="578"/>
      <c r="G459" s="570"/>
      <c r="H459" s="421"/>
      <c r="I459" s="158" t="s">
        <v>487</v>
      </c>
      <c r="J459" s="430">
        <v>48</v>
      </c>
      <c r="K459" s="430"/>
      <c r="L459" s="430"/>
      <c r="M459" s="430"/>
      <c r="N459" s="67">
        <v>5</v>
      </c>
      <c r="O459" s="67"/>
      <c r="P459" s="67"/>
      <c r="Q459" s="67"/>
      <c r="R459" s="67">
        <v>94</v>
      </c>
      <c r="S459" s="67"/>
      <c r="T459" s="67"/>
      <c r="U459" s="67"/>
      <c r="V459" s="99"/>
      <c r="W459" s="100"/>
      <c r="X459" s="100"/>
      <c r="Y459" s="100"/>
      <c r="Z459" s="100"/>
      <c r="AA459" s="118"/>
      <c r="AB459" s="187"/>
      <c r="AC459" s="350"/>
      <c r="AD459" s="187"/>
      <c r="AE459" s="64"/>
    </row>
    <row r="460" spans="1:31" s="22" customFormat="1" ht="75" hidden="1" customHeight="1" x14ac:dyDescent="0.25">
      <c r="A460" s="430" t="s">
        <v>170</v>
      </c>
      <c r="B460" s="430"/>
      <c r="C460" s="570"/>
      <c r="D460" s="576"/>
      <c r="E460" s="570"/>
      <c r="F460" s="578"/>
      <c r="G460" s="570"/>
      <c r="H460" s="421"/>
      <c r="I460" s="158" t="s">
        <v>488</v>
      </c>
      <c r="J460" s="430">
        <v>12</v>
      </c>
      <c r="K460" s="430"/>
      <c r="L460" s="430"/>
      <c r="M460" s="430"/>
      <c r="N460" s="67">
        <v>5</v>
      </c>
      <c r="O460" s="67"/>
      <c r="P460" s="67"/>
      <c r="Q460" s="67"/>
      <c r="R460" s="67">
        <v>71</v>
      </c>
      <c r="S460" s="67"/>
      <c r="T460" s="67"/>
      <c r="U460" s="67"/>
      <c r="V460" s="99"/>
      <c r="W460" s="100"/>
      <c r="X460" s="100"/>
      <c r="Y460" s="100"/>
      <c r="Z460" s="100"/>
      <c r="AA460" s="118"/>
      <c r="AB460" s="187"/>
      <c r="AC460" s="350"/>
      <c r="AD460" s="187"/>
      <c r="AE460" s="64"/>
    </row>
    <row r="461" spans="1:31" s="22" customFormat="1" ht="60" hidden="1" customHeight="1" x14ac:dyDescent="0.25">
      <c r="A461" s="430" t="s">
        <v>170</v>
      </c>
      <c r="B461" s="430"/>
      <c r="C461" s="570"/>
      <c r="D461" s="576"/>
      <c r="E461" s="570"/>
      <c r="F461" s="578"/>
      <c r="G461" s="570"/>
      <c r="H461" s="421"/>
      <c r="I461" s="158" t="s">
        <v>489</v>
      </c>
      <c r="J461" s="430">
        <v>28</v>
      </c>
      <c r="K461" s="430"/>
      <c r="L461" s="430"/>
      <c r="M461" s="430"/>
      <c r="N461" s="67">
        <v>5</v>
      </c>
      <c r="O461" s="67"/>
      <c r="P461" s="67"/>
      <c r="Q461" s="67"/>
      <c r="R461" s="67">
        <v>106</v>
      </c>
      <c r="S461" s="67"/>
      <c r="T461" s="67"/>
      <c r="U461" s="67"/>
      <c r="V461" s="99"/>
      <c r="W461" s="100"/>
      <c r="X461" s="100"/>
      <c r="Y461" s="100"/>
      <c r="Z461" s="100"/>
      <c r="AA461" s="118"/>
      <c r="AB461" s="187"/>
      <c r="AC461" s="350"/>
      <c r="AD461" s="187"/>
      <c r="AE461" s="64"/>
    </row>
    <row r="462" spans="1:31" s="22" customFormat="1" ht="60" hidden="1" customHeight="1" x14ac:dyDescent="0.25">
      <c r="A462" s="430" t="s">
        <v>170</v>
      </c>
      <c r="B462" s="430"/>
      <c r="C462" s="570"/>
      <c r="D462" s="576"/>
      <c r="E462" s="570"/>
      <c r="F462" s="578"/>
      <c r="G462" s="570"/>
      <c r="H462" s="421"/>
      <c r="I462" s="158" t="s">
        <v>490</v>
      </c>
      <c r="J462" s="430">
        <v>34</v>
      </c>
      <c r="K462" s="430"/>
      <c r="L462" s="430"/>
      <c r="M462" s="430"/>
      <c r="N462" s="67">
        <v>15</v>
      </c>
      <c r="O462" s="67"/>
      <c r="P462" s="67"/>
      <c r="Q462" s="67"/>
      <c r="R462" s="67">
        <v>63</v>
      </c>
      <c r="S462" s="67"/>
      <c r="T462" s="67"/>
      <c r="U462" s="67"/>
      <c r="V462" s="99"/>
      <c r="W462" s="100"/>
      <c r="X462" s="100"/>
      <c r="Y462" s="100"/>
      <c r="Z462" s="100"/>
      <c r="AA462" s="118"/>
      <c r="AB462" s="187"/>
      <c r="AC462" s="350"/>
      <c r="AD462" s="187"/>
      <c r="AE462" s="64"/>
    </row>
    <row r="463" spans="1:31" s="22" customFormat="1" ht="75" hidden="1" customHeight="1" x14ac:dyDescent="0.25">
      <c r="A463" s="430" t="s">
        <v>170</v>
      </c>
      <c r="B463" s="430"/>
      <c r="C463" s="570"/>
      <c r="D463" s="576"/>
      <c r="E463" s="570"/>
      <c r="F463" s="578"/>
      <c r="G463" s="570"/>
      <c r="H463" s="421"/>
      <c r="I463" s="158" t="s">
        <v>491</v>
      </c>
      <c r="J463" s="430">
        <v>80</v>
      </c>
      <c r="K463" s="430"/>
      <c r="L463" s="430"/>
      <c r="M463" s="430"/>
      <c r="N463" s="67">
        <v>15</v>
      </c>
      <c r="O463" s="67"/>
      <c r="P463" s="67"/>
      <c r="Q463" s="67"/>
      <c r="R463" s="67">
        <v>57</v>
      </c>
      <c r="S463" s="67"/>
      <c r="T463" s="67"/>
      <c r="U463" s="67"/>
      <c r="V463" s="99"/>
      <c r="W463" s="100"/>
      <c r="X463" s="100"/>
      <c r="Y463" s="100"/>
      <c r="Z463" s="100"/>
      <c r="AA463" s="118"/>
      <c r="AB463" s="187"/>
      <c r="AC463" s="350"/>
      <c r="AD463" s="187"/>
      <c r="AE463" s="64"/>
    </row>
    <row r="464" spans="1:31" s="22" customFormat="1" ht="75" hidden="1" customHeight="1" x14ac:dyDescent="0.25">
      <c r="A464" s="430" t="s">
        <v>170</v>
      </c>
      <c r="B464" s="430"/>
      <c r="C464" s="570"/>
      <c r="D464" s="576"/>
      <c r="E464" s="570"/>
      <c r="F464" s="578"/>
      <c r="G464" s="570"/>
      <c r="H464" s="421"/>
      <c r="I464" s="158" t="s">
        <v>492</v>
      </c>
      <c r="J464" s="430">
        <v>350</v>
      </c>
      <c r="K464" s="430"/>
      <c r="L464" s="430"/>
      <c r="M464" s="430"/>
      <c r="N464" s="67">
        <v>11</v>
      </c>
      <c r="O464" s="67"/>
      <c r="P464" s="67"/>
      <c r="Q464" s="67"/>
      <c r="R464" s="67">
        <v>150</v>
      </c>
      <c r="S464" s="67"/>
      <c r="T464" s="67"/>
      <c r="U464" s="67"/>
      <c r="V464" s="99"/>
      <c r="W464" s="100"/>
      <c r="X464" s="100"/>
      <c r="Y464" s="100"/>
      <c r="Z464" s="100"/>
      <c r="AA464" s="118"/>
      <c r="AB464" s="187"/>
      <c r="AC464" s="350"/>
      <c r="AD464" s="187"/>
      <c r="AE464" s="64"/>
    </row>
    <row r="465" spans="1:31" s="22" customFormat="1" ht="75" hidden="1" customHeight="1" x14ac:dyDescent="0.25">
      <c r="A465" s="430" t="s">
        <v>170</v>
      </c>
      <c r="B465" s="430"/>
      <c r="C465" s="570"/>
      <c r="D465" s="576"/>
      <c r="E465" s="570"/>
      <c r="F465" s="578"/>
      <c r="G465" s="570"/>
      <c r="H465" s="421"/>
      <c r="I465" s="158" t="s">
        <v>493</v>
      </c>
      <c r="J465" s="430">
        <v>188</v>
      </c>
      <c r="K465" s="430"/>
      <c r="L465" s="430"/>
      <c r="M465" s="430"/>
      <c r="N465" s="67">
        <v>15</v>
      </c>
      <c r="O465" s="67"/>
      <c r="P465" s="67"/>
      <c r="Q465" s="67"/>
      <c r="R465" s="67">
        <v>144</v>
      </c>
      <c r="S465" s="67"/>
      <c r="T465" s="67"/>
      <c r="U465" s="67"/>
      <c r="V465" s="99"/>
      <c r="W465" s="100"/>
      <c r="X465" s="100"/>
      <c r="Y465" s="100"/>
      <c r="Z465" s="100"/>
      <c r="AA465" s="118"/>
      <c r="AB465" s="187"/>
      <c r="AC465" s="350"/>
      <c r="AD465" s="187"/>
      <c r="AE465" s="64"/>
    </row>
    <row r="466" spans="1:31" s="22" customFormat="1" ht="45" hidden="1" customHeight="1" x14ac:dyDescent="0.25">
      <c r="A466" s="430" t="s">
        <v>170</v>
      </c>
      <c r="B466" s="430"/>
      <c r="C466" s="570"/>
      <c r="D466" s="576"/>
      <c r="E466" s="570"/>
      <c r="F466" s="578"/>
      <c r="G466" s="570"/>
      <c r="H466" s="421"/>
      <c r="I466" s="158" t="s">
        <v>494</v>
      </c>
      <c r="J466" s="430">
        <v>40</v>
      </c>
      <c r="K466" s="430"/>
      <c r="L466" s="430"/>
      <c r="M466" s="430"/>
      <c r="N466" s="67">
        <v>15</v>
      </c>
      <c r="O466" s="67"/>
      <c r="P466" s="67"/>
      <c r="Q466" s="67"/>
      <c r="R466" s="67">
        <v>154</v>
      </c>
      <c r="S466" s="67"/>
      <c r="T466" s="67"/>
      <c r="U466" s="67"/>
      <c r="V466" s="99"/>
      <c r="W466" s="100"/>
      <c r="X466" s="100"/>
      <c r="Y466" s="100"/>
      <c r="Z466" s="100"/>
      <c r="AA466" s="118"/>
      <c r="AB466" s="187"/>
      <c r="AC466" s="350"/>
      <c r="AD466" s="187"/>
      <c r="AE466" s="64"/>
    </row>
    <row r="467" spans="1:31" s="22" customFormat="1" ht="75" hidden="1" customHeight="1" x14ac:dyDescent="0.25">
      <c r="A467" s="430" t="s">
        <v>170</v>
      </c>
      <c r="B467" s="430"/>
      <c r="C467" s="570"/>
      <c r="D467" s="576"/>
      <c r="E467" s="570"/>
      <c r="F467" s="578"/>
      <c r="G467" s="570"/>
      <c r="H467" s="421"/>
      <c r="I467" s="158" t="s">
        <v>495</v>
      </c>
      <c r="J467" s="430">
        <v>205</v>
      </c>
      <c r="K467" s="430"/>
      <c r="L467" s="430"/>
      <c r="M467" s="430"/>
      <c r="N467" s="67">
        <v>15</v>
      </c>
      <c r="O467" s="67"/>
      <c r="P467" s="67"/>
      <c r="Q467" s="67"/>
      <c r="R467" s="67">
        <v>185</v>
      </c>
      <c r="S467" s="67"/>
      <c r="T467" s="67"/>
      <c r="U467" s="67"/>
      <c r="V467" s="99"/>
      <c r="W467" s="100"/>
      <c r="X467" s="100"/>
      <c r="Y467" s="100"/>
      <c r="Z467" s="100"/>
      <c r="AA467" s="118"/>
      <c r="AB467" s="187"/>
      <c r="AC467" s="350"/>
      <c r="AD467" s="187"/>
      <c r="AE467" s="64"/>
    </row>
    <row r="468" spans="1:31" s="22" customFormat="1" ht="60" hidden="1" customHeight="1" x14ac:dyDescent="0.25">
      <c r="A468" s="430" t="s">
        <v>170</v>
      </c>
      <c r="B468" s="430"/>
      <c r="C468" s="570"/>
      <c r="D468" s="576"/>
      <c r="E468" s="570"/>
      <c r="F468" s="578"/>
      <c r="G468" s="570"/>
      <c r="H468" s="421"/>
      <c r="I468" s="158" t="s">
        <v>496</v>
      </c>
      <c r="J468" s="430">
        <v>445</v>
      </c>
      <c r="K468" s="430"/>
      <c r="L468" s="430"/>
      <c r="M468" s="430"/>
      <c r="N468" s="67">
        <v>97</v>
      </c>
      <c r="O468" s="67"/>
      <c r="P468" s="67"/>
      <c r="Q468" s="67"/>
      <c r="R468" s="67">
        <v>405</v>
      </c>
      <c r="S468" s="67"/>
      <c r="T468" s="67"/>
      <c r="U468" s="67"/>
      <c r="V468" s="99"/>
      <c r="W468" s="100"/>
      <c r="X468" s="100"/>
      <c r="Y468" s="100"/>
      <c r="Z468" s="100"/>
      <c r="AA468" s="118"/>
      <c r="AB468" s="187"/>
      <c r="AC468" s="350"/>
      <c r="AD468" s="187"/>
      <c r="AE468" s="64"/>
    </row>
    <row r="469" spans="1:31" s="22" customFormat="1" ht="30" hidden="1" customHeight="1" x14ac:dyDescent="0.25">
      <c r="A469" s="430" t="s">
        <v>170</v>
      </c>
      <c r="B469" s="430"/>
      <c r="C469" s="570"/>
      <c r="D469" s="576"/>
      <c r="E469" s="570"/>
      <c r="F469" s="578"/>
      <c r="G469" s="570"/>
      <c r="H469" s="421"/>
      <c r="I469" s="158" t="s">
        <v>497</v>
      </c>
      <c r="J469" s="430">
        <v>425</v>
      </c>
      <c r="K469" s="430"/>
      <c r="L469" s="430"/>
      <c r="M469" s="430"/>
      <c r="N469" s="67">
        <v>15</v>
      </c>
      <c r="O469" s="67"/>
      <c r="P469" s="67"/>
      <c r="Q469" s="67"/>
      <c r="R469" s="67">
        <v>386</v>
      </c>
      <c r="S469" s="67"/>
      <c r="T469" s="67"/>
      <c r="U469" s="67"/>
      <c r="V469" s="99"/>
      <c r="W469" s="100"/>
      <c r="X469" s="100"/>
      <c r="Y469" s="100"/>
      <c r="Z469" s="100"/>
      <c r="AA469" s="118"/>
      <c r="AB469" s="187"/>
      <c r="AC469" s="350"/>
      <c r="AD469" s="187"/>
      <c r="AE469" s="64"/>
    </row>
    <row r="470" spans="1:31" s="22" customFormat="1" ht="45" hidden="1" customHeight="1" x14ac:dyDescent="0.25">
      <c r="A470" s="430" t="s">
        <v>170</v>
      </c>
      <c r="B470" s="430"/>
      <c r="C470" s="570"/>
      <c r="D470" s="576"/>
      <c r="E470" s="570"/>
      <c r="F470" s="578"/>
      <c r="G470" s="570"/>
      <c r="H470" s="421"/>
      <c r="I470" s="158" t="s">
        <v>498</v>
      </c>
      <c r="J470" s="430">
        <v>30</v>
      </c>
      <c r="K470" s="430"/>
      <c r="L470" s="430"/>
      <c r="M470" s="430"/>
      <c r="N470" s="67">
        <v>5</v>
      </c>
      <c r="O470" s="67"/>
      <c r="P470" s="67"/>
      <c r="Q470" s="67"/>
      <c r="R470" s="67">
        <v>23</v>
      </c>
      <c r="S470" s="67"/>
      <c r="T470" s="67"/>
      <c r="U470" s="67"/>
      <c r="V470" s="99"/>
      <c r="W470" s="100"/>
      <c r="X470" s="100"/>
      <c r="Y470" s="100"/>
      <c r="Z470" s="100"/>
      <c r="AA470" s="118"/>
      <c r="AB470" s="187"/>
      <c r="AC470" s="350"/>
      <c r="AD470" s="187"/>
      <c r="AE470" s="64"/>
    </row>
    <row r="471" spans="1:31" s="22" customFormat="1" ht="60" hidden="1" customHeight="1" x14ac:dyDescent="0.25">
      <c r="A471" s="430" t="s">
        <v>170</v>
      </c>
      <c r="B471" s="430"/>
      <c r="C471" s="570"/>
      <c r="D471" s="576"/>
      <c r="E471" s="570"/>
      <c r="F471" s="578"/>
      <c r="G471" s="570"/>
      <c r="H471" s="421"/>
      <c r="I471" s="158" t="s">
        <v>499</v>
      </c>
      <c r="J471" s="430">
        <v>240</v>
      </c>
      <c r="K471" s="430"/>
      <c r="L471" s="430"/>
      <c r="M471" s="430"/>
      <c r="N471" s="67">
        <v>30</v>
      </c>
      <c r="O471" s="67"/>
      <c r="P471" s="67"/>
      <c r="Q471" s="67"/>
      <c r="R471" s="67">
        <v>188.20490000000001</v>
      </c>
      <c r="S471" s="67"/>
      <c r="T471" s="67"/>
      <c r="U471" s="67"/>
      <c r="V471" s="99"/>
      <c r="W471" s="100"/>
      <c r="X471" s="100"/>
      <c r="Y471" s="100"/>
      <c r="Z471" s="100"/>
      <c r="AA471" s="118"/>
      <c r="AB471" s="187"/>
      <c r="AC471" s="350"/>
      <c r="AD471" s="187"/>
      <c r="AE471" s="64"/>
    </row>
    <row r="472" spans="1:31" s="22" customFormat="1" ht="60" hidden="1" customHeight="1" x14ac:dyDescent="0.25">
      <c r="A472" s="430" t="s">
        <v>170</v>
      </c>
      <c r="B472" s="430"/>
      <c r="C472" s="570"/>
      <c r="D472" s="576"/>
      <c r="E472" s="570"/>
      <c r="F472" s="578"/>
      <c r="G472" s="570"/>
      <c r="H472" s="421"/>
      <c r="I472" s="158" t="s">
        <v>500</v>
      </c>
      <c r="J472" s="430">
        <v>120</v>
      </c>
      <c r="K472" s="430"/>
      <c r="L472" s="430"/>
      <c r="M472" s="430"/>
      <c r="N472" s="67">
        <v>30</v>
      </c>
      <c r="O472" s="67"/>
      <c r="P472" s="67"/>
      <c r="Q472" s="67"/>
      <c r="R472" s="67">
        <v>87.940920000000006</v>
      </c>
      <c r="S472" s="67"/>
      <c r="T472" s="67"/>
      <c r="U472" s="67"/>
      <c r="V472" s="99"/>
      <c r="W472" s="100"/>
      <c r="X472" s="100"/>
      <c r="Y472" s="100"/>
      <c r="Z472" s="100"/>
      <c r="AA472" s="118"/>
      <c r="AB472" s="187"/>
      <c r="AC472" s="350"/>
      <c r="AD472" s="187"/>
      <c r="AE472" s="64"/>
    </row>
    <row r="473" spans="1:31" s="22" customFormat="1" ht="30" hidden="1" customHeight="1" x14ac:dyDescent="0.25">
      <c r="A473" s="430" t="s">
        <v>170</v>
      </c>
      <c r="B473" s="430"/>
      <c r="C473" s="570"/>
      <c r="D473" s="576"/>
      <c r="E473" s="570"/>
      <c r="F473" s="578"/>
      <c r="G473" s="570"/>
      <c r="H473" s="421"/>
      <c r="I473" s="158" t="s">
        <v>501</v>
      </c>
      <c r="J473" s="430">
        <v>1115</v>
      </c>
      <c r="K473" s="430"/>
      <c r="L473" s="430"/>
      <c r="M473" s="430"/>
      <c r="N473" s="67">
        <v>120</v>
      </c>
      <c r="O473" s="67"/>
      <c r="P473" s="67"/>
      <c r="Q473" s="67"/>
      <c r="R473" s="67">
        <v>983.54039</v>
      </c>
      <c r="S473" s="67"/>
      <c r="T473" s="67"/>
      <c r="U473" s="67"/>
      <c r="V473" s="99"/>
      <c r="W473" s="100"/>
      <c r="X473" s="100"/>
      <c r="Y473" s="100"/>
      <c r="Z473" s="100"/>
      <c r="AA473" s="118"/>
      <c r="AB473" s="187"/>
      <c r="AC473" s="350"/>
      <c r="AD473" s="187"/>
      <c r="AE473" s="64"/>
    </row>
    <row r="474" spans="1:31" s="22" customFormat="1" ht="60" hidden="1" customHeight="1" x14ac:dyDescent="0.25">
      <c r="A474" s="430" t="s">
        <v>170</v>
      </c>
      <c r="B474" s="430"/>
      <c r="C474" s="570"/>
      <c r="D474" s="576"/>
      <c r="E474" s="570"/>
      <c r="F474" s="578"/>
      <c r="G474" s="570"/>
      <c r="H474" s="421"/>
      <c r="I474" s="158" t="s">
        <v>502</v>
      </c>
      <c r="J474" s="430">
        <v>243</v>
      </c>
      <c r="K474" s="430"/>
      <c r="L474" s="430"/>
      <c r="M474" s="430"/>
      <c r="N474" s="67">
        <v>30</v>
      </c>
      <c r="O474" s="67"/>
      <c r="P474" s="67"/>
      <c r="Q474" s="67"/>
      <c r="R474" s="67">
        <v>299.65656000000001</v>
      </c>
      <c r="S474" s="67"/>
      <c r="T474" s="67"/>
      <c r="U474" s="67"/>
      <c r="V474" s="99"/>
      <c r="W474" s="100"/>
      <c r="X474" s="100"/>
      <c r="Y474" s="100"/>
      <c r="Z474" s="100"/>
      <c r="AA474" s="118"/>
      <c r="AB474" s="187"/>
      <c r="AC474" s="350"/>
      <c r="AD474" s="187"/>
      <c r="AE474" s="64"/>
    </row>
    <row r="475" spans="1:31" s="22" customFormat="1" ht="60" hidden="1" customHeight="1" x14ac:dyDescent="0.25">
      <c r="A475" s="430" t="s">
        <v>170</v>
      </c>
      <c r="B475" s="430"/>
      <c r="C475" s="570"/>
      <c r="D475" s="576"/>
      <c r="E475" s="570"/>
      <c r="F475" s="578"/>
      <c r="G475" s="570"/>
      <c r="H475" s="421"/>
      <c r="I475" s="158" t="s">
        <v>474</v>
      </c>
      <c r="J475" s="430">
        <v>850</v>
      </c>
      <c r="K475" s="430"/>
      <c r="L475" s="430"/>
      <c r="M475" s="430"/>
      <c r="N475" s="67">
        <v>45</v>
      </c>
      <c r="O475" s="67"/>
      <c r="P475" s="67"/>
      <c r="Q475" s="67"/>
      <c r="R475" s="67">
        <v>171.1</v>
      </c>
      <c r="S475" s="67"/>
      <c r="T475" s="67"/>
      <c r="U475" s="67"/>
      <c r="V475" s="99"/>
      <c r="W475" s="100"/>
      <c r="X475" s="100"/>
      <c r="Y475" s="100"/>
      <c r="Z475" s="100"/>
      <c r="AA475" s="118"/>
      <c r="AB475" s="187"/>
      <c r="AC475" s="350"/>
      <c r="AD475" s="187"/>
      <c r="AE475" s="64"/>
    </row>
    <row r="476" spans="1:31" s="22" customFormat="1" ht="45" hidden="1" customHeight="1" x14ac:dyDescent="0.25">
      <c r="A476" s="430" t="s">
        <v>170</v>
      </c>
      <c r="B476" s="430"/>
      <c r="C476" s="570"/>
      <c r="D476" s="576"/>
      <c r="E476" s="570"/>
      <c r="F476" s="578"/>
      <c r="G476" s="570"/>
      <c r="H476" s="421"/>
      <c r="I476" s="158" t="s">
        <v>503</v>
      </c>
      <c r="J476" s="430">
        <v>250</v>
      </c>
      <c r="K476" s="430"/>
      <c r="L476" s="430"/>
      <c r="M476" s="430"/>
      <c r="N476" s="67">
        <v>15</v>
      </c>
      <c r="O476" s="67"/>
      <c r="P476" s="67"/>
      <c r="Q476" s="67"/>
      <c r="R476" s="67">
        <v>225.04</v>
      </c>
      <c r="S476" s="67"/>
      <c r="T476" s="67"/>
      <c r="U476" s="67"/>
      <c r="V476" s="99"/>
      <c r="W476" s="100"/>
      <c r="X476" s="100"/>
      <c r="Y476" s="100"/>
      <c r="Z476" s="100"/>
      <c r="AA476" s="118"/>
      <c r="AB476" s="187"/>
      <c r="AC476" s="350"/>
      <c r="AD476" s="187"/>
      <c r="AE476" s="64"/>
    </row>
    <row r="477" spans="1:31" s="22" customFormat="1" ht="48" hidden="1" customHeight="1" x14ac:dyDescent="0.25">
      <c r="A477" s="430" t="s">
        <v>170</v>
      </c>
      <c r="B477" s="430"/>
      <c r="C477" s="570"/>
      <c r="D477" s="576"/>
      <c r="E477" s="570"/>
      <c r="F477" s="578"/>
      <c r="G477" s="570"/>
      <c r="H477" s="421"/>
      <c r="I477" s="158" t="s">
        <v>504</v>
      </c>
      <c r="J477" s="430">
        <v>1115</v>
      </c>
      <c r="K477" s="430"/>
      <c r="L477" s="430"/>
      <c r="M477" s="430"/>
      <c r="N477" s="67">
        <v>15</v>
      </c>
      <c r="O477" s="67"/>
      <c r="P477" s="67"/>
      <c r="Q477" s="67"/>
      <c r="R477" s="67">
        <v>456</v>
      </c>
      <c r="S477" s="67"/>
      <c r="T477" s="67"/>
      <c r="U477" s="67"/>
      <c r="V477" s="99"/>
      <c r="W477" s="100"/>
      <c r="X477" s="100"/>
      <c r="Y477" s="100"/>
      <c r="Z477" s="100"/>
      <c r="AA477" s="118"/>
      <c r="AB477" s="187"/>
      <c r="AC477" s="350"/>
      <c r="AD477" s="187"/>
      <c r="AE477" s="64"/>
    </row>
    <row r="478" spans="1:31" s="22" customFormat="1" ht="30.75" hidden="1" customHeight="1" x14ac:dyDescent="0.25">
      <c r="A478" s="430" t="s">
        <v>170</v>
      </c>
      <c r="B478" s="430"/>
      <c r="C478" s="570"/>
      <c r="D478" s="576"/>
      <c r="E478" s="570"/>
      <c r="F478" s="578"/>
      <c r="G478" s="570"/>
      <c r="H478" s="421"/>
      <c r="I478" s="158" t="s">
        <v>505</v>
      </c>
      <c r="J478" s="430">
        <v>1000</v>
      </c>
      <c r="K478" s="430"/>
      <c r="L478" s="430"/>
      <c r="M478" s="430"/>
      <c r="N478" s="67">
        <v>15</v>
      </c>
      <c r="O478" s="67"/>
      <c r="P478" s="67"/>
      <c r="Q478" s="67"/>
      <c r="R478" s="67">
        <v>457.17</v>
      </c>
      <c r="S478" s="67"/>
      <c r="T478" s="67"/>
      <c r="U478" s="67"/>
      <c r="V478" s="99"/>
      <c r="W478" s="100"/>
      <c r="X478" s="100"/>
      <c r="Y478" s="100"/>
      <c r="Z478" s="100"/>
      <c r="AA478" s="118"/>
      <c r="AB478" s="187"/>
      <c r="AC478" s="350"/>
      <c r="AD478" s="187"/>
      <c r="AE478" s="64"/>
    </row>
    <row r="479" spans="1:31" s="22" customFormat="1" ht="45" hidden="1" customHeight="1" x14ac:dyDescent="0.25">
      <c r="A479" s="430" t="s">
        <v>170</v>
      </c>
      <c r="B479" s="430"/>
      <c r="C479" s="570"/>
      <c r="D479" s="576"/>
      <c r="E479" s="570"/>
      <c r="F479" s="578"/>
      <c r="G479" s="570"/>
      <c r="H479" s="421"/>
      <c r="I479" s="158" t="s">
        <v>506</v>
      </c>
      <c r="J479" s="430">
        <v>248</v>
      </c>
      <c r="K479" s="430"/>
      <c r="L479" s="430"/>
      <c r="M479" s="430"/>
      <c r="N479" s="67">
        <v>15</v>
      </c>
      <c r="O479" s="67"/>
      <c r="P479" s="67"/>
      <c r="Q479" s="67"/>
      <c r="R479" s="67">
        <v>380.44</v>
      </c>
      <c r="S479" s="67"/>
      <c r="T479" s="67"/>
      <c r="U479" s="67"/>
      <c r="V479" s="99"/>
      <c r="W479" s="100"/>
      <c r="X479" s="100"/>
      <c r="Y479" s="100"/>
      <c r="Z479" s="100"/>
      <c r="AA479" s="118"/>
      <c r="AB479" s="187"/>
      <c r="AC479" s="350"/>
      <c r="AD479" s="187"/>
      <c r="AE479" s="64"/>
    </row>
    <row r="480" spans="1:31" s="22" customFormat="1" ht="45" hidden="1" customHeight="1" x14ac:dyDescent="0.25">
      <c r="A480" s="430" t="s">
        <v>170</v>
      </c>
      <c r="B480" s="430"/>
      <c r="C480" s="570"/>
      <c r="D480" s="576"/>
      <c r="E480" s="570"/>
      <c r="F480" s="578"/>
      <c r="G480" s="570"/>
      <c r="H480" s="421"/>
      <c r="I480" s="158" t="s">
        <v>507</v>
      </c>
      <c r="J480" s="430">
        <v>293</v>
      </c>
      <c r="K480" s="430"/>
      <c r="L480" s="430"/>
      <c r="M480" s="430"/>
      <c r="N480" s="67">
        <v>10</v>
      </c>
      <c r="O480" s="67"/>
      <c r="P480" s="67"/>
      <c r="Q480" s="67"/>
      <c r="R480" s="67">
        <v>724.35</v>
      </c>
      <c r="S480" s="67"/>
      <c r="T480" s="67"/>
      <c r="U480" s="67"/>
      <c r="V480" s="99"/>
      <c r="W480" s="100"/>
      <c r="X480" s="100"/>
      <c r="Y480" s="100"/>
      <c r="Z480" s="100"/>
      <c r="AA480" s="118"/>
      <c r="AB480" s="187"/>
      <c r="AC480" s="350"/>
      <c r="AD480" s="187"/>
      <c r="AE480" s="64"/>
    </row>
    <row r="481" spans="1:31" s="22" customFormat="1" ht="45" hidden="1" customHeight="1" x14ac:dyDescent="0.25">
      <c r="A481" s="430" t="s">
        <v>170</v>
      </c>
      <c r="B481" s="430"/>
      <c r="C481" s="570"/>
      <c r="D481" s="576"/>
      <c r="E481" s="570"/>
      <c r="F481" s="578"/>
      <c r="G481" s="570"/>
      <c r="H481" s="421"/>
      <c r="I481" s="158" t="s">
        <v>508</v>
      </c>
      <c r="J481" s="430">
        <v>1217</v>
      </c>
      <c r="K481" s="430"/>
      <c r="L481" s="430"/>
      <c r="M481" s="430"/>
      <c r="N481" s="67">
        <v>44</v>
      </c>
      <c r="O481" s="67"/>
      <c r="P481" s="67"/>
      <c r="Q481" s="67"/>
      <c r="R481" s="67">
        <v>930.52</v>
      </c>
      <c r="S481" s="67"/>
      <c r="T481" s="67"/>
      <c r="U481" s="67"/>
      <c r="V481" s="99"/>
      <c r="W481" s="100"/>
      <c r="X481" s="100"/>
      <c r="Y481" s="100"/>
      <c r="Z481" s="100"/>
      <c r="AA481" s="118"/>
      <c r="AB481" s="187"/>
      <c r="AC481" s="350"/>
      <c r="AD481" s="187"/>
      <c r="AE481" s="64"/>
    </row>
    <row r="482" spans="1:31" s="22" customFormat="1" ht="60" hidden="1" customHeight="1" x14ac:dyDescent="0.25">
      <c r="A482" s="430" t="s">
        <v>170</v>
      </c>
      <c r="B482" s="430"/>
      <c r="C482" s="570"/>
      <c r="D482" s="576"/>
      <c r="E482" s="570"/>
      <c r="F482" s="578"/>
      <c r="G482" s="570"/>
      <c r="H482" s="421"/>
      <c r="I482" s="158" t="s">
        <v>509</v>
      </c>
      <c r="J482" s="430">
        <v>40</v>
      </c>
      <c r="K482" s="430"/>
      <c r="L482" s="430"/>
      <c r="M482" s="430"/>
      <c r="N482" s="67">
        <v>15</v>
      </c>
      <c r="O482" s="67"/>
      <c r="P482" s="67"/>
      <c r="Q482" s="67"/>
      <c r="R482" s="67">
        <v>44.757330000000003</v>
      </c>
      <c r="S482" s="67"/>
      <c r="T482" s="67"/>
      <c r="U482" s="67"/>
      <c r="V482" s="99"/>
      <c r="W482" s="100"/>
      <c r="X482" s="100"/>
      <c r="Y482" s="100"/>
      <c r="Z482" s="100"/>
      <c r="AA482" s="118"/>
      <c r="AB482" s="187"/>
      <c r="AC482" s="350"/>
      <c r="AD482" s="187"/>
      <c r="AE482" s="64"/>
    </row>
    <row r="483" spans="1:31" s="22" customFormat="1" ht="45" hidden="1" customHeight="1" x14ac:dyDescent="0.25">
      <c r="A483" s="430" t="s">
        <v>170</v>
      </c>
      <c r="B483" s="430"/>
      <c r="C483" s="570"/>
      <c r="D483" s="576"/>
      <c r="E483" s="570"/>
      <c r="F483" s="578"/>
      <c r="G483" s="570"/>
      <c r="H483" s="421"/>
      <c r="I483" s="158" t="s">
        <v>510</v>
      </c>
      <c r="J483" s="430">
        <v>100</v>
      </c>
      <c r="K483" s="430"/>
      <c r="L483" s="430"/>
      <c r="M483" s="430"/>
      <c r="N483" s="67">
        <v>10</v>
      </c>
      <c r="O483" s="67"/>
      <c r="P483" s="67"/>
      <c r="Q483" s="67"/>
      <c r="R483" s="67">
        <v>85.575540000000004</v>
      </c>
      <c r="S483" s="67"/>
      <c r="T483" s="67"/>
      <c r="U483" s="67"/>
      <c r="V483" s="99"/>
      <c r="W483" s="100"/>
      <c r="X483" s="100"/>
      <c r="Y483" s="100"/>
      <c r="Z483" s="100"/>
      <c r="AA483" s="118"/>
      <c r="AB483" s="187"/>
      <c r="AC483" s="350"/>
      <c r="AD483" s="187"/>
      <c r="AE483" s="64"/>
    </row>
    <row r="484" spans="1:31" s="22" customFormat="1" ht="60" hidden="1" customHeight="1" x14ac:dyDescent="0.25">
      <c r="A484" s="430" t="s">
        <v>170</v>
      </c>
      <c r="B484" s="430"/>
      <c r="C484" s="570"/>
      <c r="D484" s="576"/>
      <c r="E484" s="570"/>
      <c r="F484" s="578"/>
      <c r="G484" s="570"/>
      <c r="H484" s="421"/>
      <c r="I484" s="158" t="s">
        <v>511</v>
      </c>
      <c r="J484" s="430">
        <v>250</v>
      </c>
      <c r="K484" s="430"/>
      <c r="L484" s="430"/>
      <c r="M484" s="430"/>
      <c r="N484" s="67">
        <v>15</v>
      </c>
      <c r="O484" s="67"/>
      <c r="P484" s="67"/>
      <c r="Q484" s="67"/>
      <c r="R484" s="67">
        <v>192.61024</v>
      </c>
      <c r="S484" s="67"/>
      <c r="T484" s="67"/>
      <c r="U484" s="67"/>
      <c r="V484" s="99"/>
      <c r="W484" s="100"/>
      <c r="X484" s="100"/>
      <c r="Y484" s="100"/>
      <c r="Z484" s="100"/>
      <c r="AA484" s="118"/>
      <c r="AB484" s="187"/>
      <c r="AC484" s="350"/>
      <c r="AD484" s="187"/>
      <c r="AE484" s="64"/>
    </row>
    <row r="485" spans="1:31" s="22" customFormat="1" ht="60" hidden="1" customHeight="1" x14ac:dyDescent="0.25">
      <c r="A485" s="430" t="s">
        <v>170</v>
      </c>
      <c r="B485" s="430"/>
      <c r="C485" s="570"/>
      <c r="D485" s="576"/>
      <c r="E485" s="570"/>
      <c r="F485" s="578"/>
      <c r="G485" s="570"/>
      <c r="H485" s="421"/>
      <c r="I485" s="158" t="s">
        <v>512</v>
      </c>
      <c r="J485" s="430">
        <v>50</v>
      </c>
      <c r="K485" s="430"/>
      <c r="L485" s="430"/>
      <c r="M485" s="430"/>
      <c r="N485" s="67">
        <v>5</v>
      </c>
      <c r="O485" s="67"/>
      <c r="P485" s="67"/>
      <c r="Q485" s="67"/>
      <c r="R485" s="67">
        <v>72.295580000000001</v>
      </c>
      <c r="S485" s="67"/>
      <c r="T485" s="67"/>
      <c r="U485" s="67"/>
      <c r="V485" s="99"/>
      <c r="W485" s="100"/>
      <c r="X485" s="100"/>
      <c r="Y485" s="100"/>
      <c r="Z485" s="100"/>
      <c r="AA485" s="118"/>
      <c r="AB485" s="187"/>
      <c r="AC485" s="350"/>
      <c r="AD485" s="187"/>
      <c r="AE485" s="64"/>
    </row>
    <row r="486" spans="1:31" s="22" customFormat="1" ht="45" hidden="1" customHeight="1" x14ac:dyDescent="0.25">
      <c r="A486" s="430" t="s">
        <v>170</v>
      </c>
      <c r="B486" s="430"/>
      <c r="C486" s="570"/>
      <c r="D486" s="576"/>
      <c r="E486" s="570"/>
      <c r="F486" s="578"/>
      <c r="G486" s="570"/>
      <c r="H486" s="421"/>
      <c r="I486" s="158" t="s">
        <v>513</v>
      </c>
      <c r="J486" s="430">
        <v>120</v>
      </c>
      <c r="K486" s="430"/>
      <c r="L486" s="430"/>
      <c r="M486" s="430"/>
      <c r="N486" s="67">
        <v>15</v>
      </c>
      <c r="O486" s="67"/>
      <c r="P486" s="67"/>
      <c r="Q486" s="67"/>
      <c r="R486" s="67">
        <v>94.220100000000002</v>
      </c>
      <c r="S486" s="67"/>
      <c r="T486" s="67"/>
      <c r="U486" s="67"/>
      <c r="V486" s="99"/>
      <c r="W486" s="100"/>
      <c r="X486" s="100"/>
      <c r="Y486" s="100"/>
      <c r="Z486" s="100"/>
      <c r="AA486" s="118"/>
      <c r="AB486" s="187"/>
      <c r="AC486" s="350"/>
      <c r="AD486" s="187"/>
      <c r="AE486" s="64"/>
    </row>
    <row r="487" spans="1:31" s="22" customFormat="1" ht="60" hidden="1" customHeight="1" x14ac:dyDescent="0.25">
      <c r="A487" s="430" t="s">
        <v>170</v>
      </c>
      <c r="B487" s="430"/>
      <c r="C487" s="570"/>
      <c r="D487" s="576"/>
      <c r="E487" s="570"/>
      <c r="F487" s="578"/>
      <c r="G487" s="570"/>
      <c r="H487" s="421"/>
      <c r="I487" s="158" t="s">
        <v>514</v>
      </c>
      <c r="J487" s="430">
        <v>142</v>
      </c>
      <c r="K487" s="430"/>
      <c r="L487" s="430"/>
      <c r="M487" s="430"/>
      <c r="N487" s="67">
        <v>13</v>
      </c>
      <c r="O487" s="67"/>
      <c r="P487" s="67"/>
      <c r="Q487" s="67"/>
      <c r="R487" s="67">
        <v>95.087639999999993</v>
      </c>
      <c r="S487" s="67"/>
      <c r="T487" s="67"/>
      <c r="U487" s="67"/>
      <c r="V487" s="99"/>
      <c r="W487" s="100"/>
      <c r="X487" s="100"/>
      <c r="Y487" s="100"/>
      <c r="Z487" s="100"/>
      <c r="AA487" s="118"/>
      <c r="AB487" s="187"/>
      <c r="AC487" s="350"/>
      <c r="AD487" s="187"/>
      <c r="AE487" s="64"/>
    </row>
    <row r="488" spans="1:31" s="22" customFormat="1" ht="45" hidden="1" customHeight="1" x14ac:dyDescent="0.25">
      <c r="A488" s="430" t="s">
        <v>170</v>
      </c>
      <c r="B488" s="430"/>
      <c r="C488" s="570"/>
      <c r="D488" s="576"/>
      <c r="E488" s="570"/>
      <c r="F488" s="578"/>
      <c r="G488" s="570"/>
      <c r="H488" s="421"/>
      <c r="I488" s="158" t="s">
        <v>515</v>
      </c>
      <c r="J488" s="430">
        <v>60</v>
      </c>
      <c r="K488" s="430"/>
      <c r="L488" s="430"/>
      <c r="M488" s="430"/>
      <c r="N488" s="67">
        <v>15</v>
      </c>
      <c r="O488" s="67"/>
      <c r="P488" s="67"/>
      <c r="Q488" s="67"/>
      <c r="R488" s="67">
        <v>50.986310000000003</v>
      </c>
      <c r="S488" s="67"/>
      <c r="T488" s="67"/>
      <c r="U488" s="67"/>
      <c r="V488" s="99"/>
      <c r="W488" s="100"/>
      <c r="X488" s="100"/>
      <c r="Y488" s="100"/>
      <c r="Z488" s="100"/>
      <c r="AA488" s="118"/>
      <c r="AB488" s="187"/>
      <c r="AC488" s="350"/>
      <c r="AD488" s="187"/>
      <c r="AE488" s="64"/>
    </row>
    <row r="489" spans="1:31" s="22" customFormat="1" ht="60" hidden="1" customHeight="1" x14ac:dyDescent="0.25">
      <c r="A489" s="430" t="s">
        <v>170</v>
      </c>
      <c r="B489" s="430"/>
      <c r="C489" s="570"/>
      <c r="D489" s="576"/>
      <c r="E489" s="570"/>
      <c r="F489" s="578"/>
      <c r="G489" s="570"/>
      <c r="H489" s="421"/>
      <c r="I489" s="158" t="s">
        <v>516</v>
      </c>
      <c r="J489" s="430">
        <v>40</v>
      </c>
      <c r="K489" s="430"/>
      <c r="L489" s="430"/>
      <c r="M489" s="430"/>
      <c r="N489" s="67">
        <v>15</v>
      </c>
      <c r="O489" s="67"/>
      <c r="P489" s="67"/>
      <c r="Q489" s="67"/>
      <c r="R489" s="67">
        <v>53.03537</v>
      </c>
      <c r="S489" s="67"/>
      <c r="T489" s="67"/>
      <c r="U489" s="67"/>
      <c r="V489" s="99"/>
      <c r="W489" s="100"/>
      <c r="X489" s="100"/>
      <c r="Y489" s="100"/>
      <c r="Z489" s="100"/>
      <c r="AA489" s="118"/>
      <c r="AB489" s="187"/>
      <c r="AC489" s="350"/>
      <c r="AD489" s="187"/>
      <c r="AE489" s="64"/>
    </row>
    <row r="490" spans="1:31" s="22" customFormat="1" ht="60" hidden="1" customHeight="1" x14ac:dyDescent="0.25">
      <c r="A490" s="430" t="s">
        <v>170</v>
      </c>
      <c r="B490" s="430"/>
      <c r="C490" s="570"/>
      <c r="D490" s="576"/>
      <c r="E490" s="570"/>
      <c r="F490" s="578"/>
      <c r="G490" s="570"/>
      <c r="H490" s="421"/>
      <c r="I490" s="158" t="s">
        <v>517</v>
      </c>
      <c r="J490" s="430">
        <v>402</v>
      </c>
      <c r="K490" s="430"/>
      <c r="L490" s="430"/>
      <c r="M490" s="430"/>
      <c r="N490" s="67">
        <v>15</v>
      </c>
      <c r="O490" s="67"/>
      <c r="P490" s="67"/>
      <c r="Q490" s="67"/>
      <c r="R490" s="67">
        <v>252</v>
      </c>
      <c r="S490" s="67"/>
      <c r="T490" s="67"/>
      <c r="U490" s="67"/>
      <c r="V490" s="99"/>
      <c r="W490" s="100"/>
      <c r="X490" s="100"/>
      <c r="Y490" s="100"/>
      <c r="Z490" s="100"/>
      <c r="AA490" s="118"/>
      <c r="AB490" s="187"/>
      <c r="AC490" s="350"/>
      <c r="AD490" s="187"/>
      <c r="AE490" s="64"/>
    </row>
    <row r="491" spans="1:31" s="22" customFormat="1" ht="45" hidden="1" customHeight="1" x14ac:dyDescent="0.25">
      <c r="A491" s="430" t="s">
        <v>170</v>
      </c>
      <c r="B491" s="430"/>
      <c r="C491" s="570"/>
      <c r="D491" s="576"/>
      <c r="E491" s="570"/>
      <c r="F491" s="578"/>
      <c r="G491" s="570"/>
      <c r="H491" s="421"/>
      <c r="I491" s="158" t="s">
        <v>518</v>
      </c>
      <c r="J491" s="430">
        <v>100</v>
      </c>
      <c r="K491" s="430"/>
      <c r="L491" s="430"/>
      <c r="M491" s="430"/>
      <c r="N491" s="67">
        <v>15</v>
      </c>
      <c r="O491" s="67"/>
      <c r="P491" s="67"/>
      <c r="Q491" s="67"/>
      <c r="R491" s="67">
        <v>103.10871</v>
      </c>
      <c r="S491" s="67"/>
      <c r="T491" s="67"/>
      <c r="U491" s="67"/>
      <c r="V491" s="99"/>
      <c r="W491" s="100"/>
      <c r="X491" s="100"/>
      <c r="Y491" s="100"/>
      <c r="Z491" s="100"/>
      <c r="AA491" s="118"/>
      <c r="AB491" s="187"/>
      <c r="AC491" s="350"/>
      <c r="AD491" s="187"/>
      <c r="AE491" s="64"/>
    </row>
    <row r="492" spans="1:31" s="22" customFormat="1" ht="60" hidden="1" customHeight="1" x14ac:dyDescent="0.25">
      <c r="A492" s="430" t="s">
        <v>170</v>
      </c>
      <c r="B492" s="430"/>
      <c r="C492" s="570"/>
      <c r="D492" s="576"/>
      <c r="E492" s="570"/>
      <c r="F492" s="578"/>
      <c r="G492" s="570"/>
      <c r="H492" s="421"/>
      <c r="I492" s="158" t="s">
        <v>519</v>
      </c>
      <c r="J492" s="430">
        <v>60</v>
      </c>
      <c r="K492" s="430"/>
      <c r="L492" s="430"/>
      <c r="M492" s="430"/>
      <c r="N492" s="67">
        <v>15</v>
      </c>
      <c r="O492" s="67"/>
      <c r="P492" s="67"/>
      <c r="Q492" s="67"/>
      <c r="R492" s="67">
        <v>66.569969999999998</v>
      </c>
      <c r="S492" s="67"/>
      <c r="T492" s="67"/>
      <c r="U492" s="67"/>
      <c r="V492" s="99"/>
      <c r="W492" s="100"/>
      <c r="X492" s="100"/>
      <c r="Y492" s="100"/>
      <c r="Z492" s="100"/>
      <c r="AA492" s="118"/>
      <c r="AB492" s="187"/>
      <c r="AC492" s="350"/>
      <c r="AD492" s="187"/>
      <c r="AE492" s="64"/>
    </row>
    <row r="493" spans="1:31" s="22" customFormat="1" ht="60" hidden="1" customHeight="1" x14ac:dyDescent="0.25">
      <c r="A493" s="430" t="s">
        <v>170</v>
      </c>
      <c r="B493" s="430"/>
      <c r="C493" s="570"/>
      <c r="D493" s="576"/>
      <c r="E493" s="570"/>
      <c r="F493" s="578"/>
      <c r="G493" s="570"/>
      <c r="H493" s="421"/>
      <c r="I493" s="158" t="s">
        <v>520</v>
      </c>
      <c r="J493" s="430">
        <v>280</v>
      </c>
      <c r="K493" s="430"/>
      <c r="L493" s="430"/>
      <c r="M493" s="430"/>
      <c r="N493" s="67">
        <v>15</v>
      </c>
      <c r="O493" s="67"/>
      <c r="P493" s="67"/>
      <c r="Q493" s="67"/>
      <c r="R493" s="67">
        <v>300.22116</v>
      </c>
      <c r="S493" s="67"/>
      <c r="T493" s="67"/>
      <c r="U493" s="67"/>
      <c r="V493" s="99"/>
      <c r="W493" s="100"/>
      <c r="X493" s="100"/>
      <c r="Y493" s="100"/>
      <c r="Z493" s="100"/>
      <c r="AA493" s="118"/>
      <c r="AB493" s="187"/>
      <c r="AC493" s="350"/>
      <c r="AD493" s="187"/>
      <c r="AE493" s="64"/>
    </row>
    <row r="494" spans="1:31" s="22" customFormat="1" ht="45" hidden="1" customHeight="1" x14ac:dyDescent="0.25">
      <c r="A494" s="430" t="s">
        <v>170</v>
      </c>
      <c r="B494" s="430"/>
      <c r="C494" s="570"/>
      <c r="D494" s="576"/>
      <c r="E494" s="570"/>
      <c r="F494" s="578"/>
      <c r="G494" s="570"/>
      <c r="H494" s="421"/>
      <c r="I494" s="158" t="s">
        <v>521</v>
      </c>
      <c r="J494" s="430">
        <v>239</v>
      </c>
      <c r="K494" s="430"/>
      <c r="L494" s="430"/>
      <c r="M494" s="430"/>
      <c r="N494" s="67">
        <v>14.2</v>
      </c>
      <c r="O494" s="67"/>
      <c r="P494" s="67"/>
      <c r="Q494" s="67"/>
      <c r="R494" s="67">
        <v>257.98590000000002</v>
      </c>
      <c r="S494" s="67"/>
      <c r="T494" s="67"/>
      <c r="U494" s="67"/>
      <c r="V494" s="99"/>
      <c r="W494" s="100"/>
      <c r="X494" s="100"/>
      <c r="Y494" s="100"/>
      <c r="Z494" s="100"/>
      <c r="AA494" s="118"/>
      <c r="AB494" s="187"/>
      <c r="AC494" s="350"/>
      <c r="AD494" s="187"/>
      <c r="AE494" s="64"/>
    </row>
    <row r="495" spans="1:31" s="22" customFormat="1" ht="60" hidden="1" customHeight="1" x14ac:dyDescent="0.25">
      <c r="A495" s="430" t="s">
        <v>170</v>
      </c>
      <c r="B495" s="430"/>
      <c r="C495" s="570"/>
      <c r="D495" s="576"/>
      <c r="E495" s="570"/>
      <c r="F495" s="578"/>
      <c r="G495" s="570"/>
      <c r="H495" s="421"/>
      <c r="I495" s="158" t="s">
        <v>522</v>
      </c>
      <c r="J495" s="430">
        <v>105</v>
      </c>
      <c r="K495" s="430"/>
      <c r="L495" s="430"/>
      <c r="M495" s="430"/>
      <c r="N495" s="67">
        <v>15</v>
      </c>
      <c r="O495" s="67"/>
      <c r="P495" s="67"/>
      <c r="Q495" s="67"/>
      <c r="R495" s="67">
        <v>55.020949999999999</v>
      </c>
      <c r="S495" s="67"/>
      <c r="T495" s="67"/>
      <c r="U495" s="67"/>
      <c r="V495" s="99"/>
      <c r="W495" s="100"/>
      <c r="X495" s="100"/>
      <c r="Y495" s="100"/>
      <c r="Z495" s="100"/>
      <c r="AA495" s="118"/>
      <c r="AB495" s="187"/>
      <c r="AC495" s="350"/>
      <c r="AD495" s="187"/>
      <c r="AE495" s="64"/>
    </row>
    <row r="496" spans="1:31" s="22" customFormat="1" ht="30" hidden="1" customHeight="1" x14ac:dyDescent="0.25">
      <c r="A496" s="430" t="s">
        <v>170</v>
      </c>
      <c r="B496" s="430"/>
      <c r="C496" s="570"/>
      <c r="D496" s="576"/>
      <c r="E496" s="570"/>
      <c r="F496" s="578"/>
      <c r="G496" s="570"/>
      <c r="H496" s="421"/>
      <c r="I496" s="158" t="s">
        <v>523</v>
      </c>
      <c r="J496" s="430">
        <v>350</v>
      </c>
      <c r="K496" s="430"/>
      <c r="L496" s="430"/>
      <c r="M496" s="430"/>
      <c r="N496" s="67">
        <v>7</v>
      </c>
      <c r="O496" s="67"/>
      <c r="P496" s="67"/>
      <c r="Q496" s="67"/>
      <c r="R496" s="67">
        <v>393.07</v>
      </c>
      <c r="S496" s="67"/>
      <c r="T496" s="67"/>
      <c r="U496" s="67"/>
      <c r="V496" s="99"/>
      <c r="W496" s="100"/>
      <c r="X496" s="100"/>
      <c r="Y496" s="100"/>
      <c r="Z496" s="100"/>
      <c r="AA496" s="118"/>
      <c r="AB496" s="187"/>
      <c r="AC496" s="350"/>
      <c r="AD496" s="187"/>
      <c r="AE496" s="64"/>
    </row>
    <row r="497" spans="1:31" s="22" customFormat="1" ht="30" hidden="1" customHeight="1" x14ac:dyDescent="0.25">
      <c r="A497" s="430" t="s">
        <v>170</v>
      </c>
      <c r="B497" s="430"/>
      <c r="C497" s="570"/>
      <c r="D497" s="576"/>
      <c r="E497" s="570"/>
      <c r="F497" s="578"/>
      <c r="G497" s="570"/>
      <c r="H497" s="421"/>
      <c r="I497" s="158" t="s">
        <v>524</v>
      </c>
      <c r="J497" s="430">
        <v>600</v>
      </c>
      <c r="K497" s="430"/>
      <c r="L497" s="430"/>
      <c r="M497" s="430"/>
      <c r="N497" s="67">
        <v>15</v>
      </c>
      <c r="O497" s="67"/>
      <c r="P497" s="67"/>
      <c r="Q497" s="67"/>
      <c r="R497" s="67">
        <v>452.71300000000002</v>
      </c>
      <c r="S497" s="67"/>
      <c r="T497" s="67"/>
      <c r="U497" s="67"/>
      <c r="V497" s="99"/>
      <c r="W497" s="100"/>
      <c r="X497" s="100"/>
      <c r="Y497" s="100"/>
      <c r="Z497" s="100"/>
      <c r="AA497" s="118"/>
      <c r="AB497" s="187"/>
      <c r="AC497" s="350"/>
      <c r="AD497" s="187"/>
      <c r="AE497" s="64"/>
    </row>
    <row r="498" spans="1:31" s="22" customFormat="1" ht="60" hidden="1" customHeight="1" x14ac:dyDescent="0.25">
      <c r="A498" s="430" t="s">
        <v>170</v>
      </c>
      <c r="B498" s="430"/>
      <c r="C498" s="570"/>
      <c r="D498" s="576"/>
      <c r="E498" s="570"/>
      <c r="F498" s="578"/>
      <c r="G498" s="570"/>
      <c r="H498" s="421"/>
      <c r="I498" s="158" t="s">
        <v>525</v>
      </c>
      <c r="J498" s="430">
        <v>1730</v>
      </c>
      <c r="K498" s="430"/>
      <c r="L498" s="430"/>
      <c r="M498" s="430"/>
      <c r="N498" s="67">
        <v>330</v>
      </c>
      <c r="O498" s="67"/>
      <c r="P498" s="67"/>
      <c r="Q498" s="67"/>
      <c r="R498" s="67">
        <v>1843</v>
      </c>
      <c r="S498" s="67"/>
      <c r="T498" s="67"/>
      <c r="U498" s="67"/>
      <c r="V498" s="99"/>
      <c r="W498" s="100"/>
      <c r="X498" s="100"/>
      <c r="Y498" s="100"/>
      <c r="Z498" s="100"/>
      <c r="AA498" s="118"/>
      <c r="AB498" s="187"/>
      <c r="AC498" s="350"/>
      <c r="AD498" s="187"/>
      <c r="AE498" s="64"/>
    </row>
    <row r="499" spans="1:31" s="22" customFormat="1" ht="75" hidden="1" customHeight="1" x14ac:dyDescent="0.25">
      <c r="A499" s="430" t="s">
        <v>170</v>
      </c>
      <c r="B499" s="430"/>
      <c r="C499" s="570"/>
      <c r="D499" s="576"/>
      <c r="E499" s="570"/>
      <c r="F499" s="578"/>
      <c r="G499" s="570"/>
      <c r="H499" s="421"/>
      <c r="I499" s="158" t="s">
        <v>526</v>
      </c>
      <c r="J499" s="430">
        <v>2325</v>
      </c>
      <c r="K499" s="430"/>
      <c r="L499" s="430"/>
      <c r="M499" s="430"/>
      <c r="N499" s="67">
        <v>30</v>
      </c>
      <c r="O499" s="67"/>
      <c r="P499" s="67"/>
      <c r="Q499" s="67"/>
      <c r="R499" s="67">
        <v>1100</v>
      </c>
      <c r="S499" s="67"/>
      <c r="T499" s="67"/>
      <c r="U499" s="67"/>
      <c r="V499" s="99"/>
      <c r="W499" s="100"/>
      <c r="X499" s="100"/>
      <c r="Y499" s="100"/>
      <c r="Z499" s="100"/>
      <c r="AA499" s="118"/>
      <c r="AB499" s="187"/>
      <c r="AC499" s="350"/>
      <c r="AD499" s="187"/>
      <c r="AE499" s="64"/>
    </row>
    <row r="500" spans="1:31" s="22" customFormat="1" ht="45" hidden="1" customHeight="1" x14ac:dyDescent="0.25">
      <c r="A500" s="430" t="s">
        <v>170</v>
      </c>
      <c r="B500" s="430"/>
      <c r="C500" s="570"/>
      <c r="D500" s="576"/>
      <c r="E500" s="570"/>
      <c r="F500" s="578"/>
      <c r="G500" s="570"/>
      <c r="H500" s="421"/>
      <c r="I500" s="158" t="s">
        <v>527</v>
      </c>
      <c r="J500" s="430">
        <v>1555</v>
      </c>
      <c r="K500" s="430"/>
      <c r="L500" s="430"/>
      <c r="M500" s="430"/>
      <c r="N500" s="67">
        <v>30</v>
      </c>
      <c r="O500" s="67"/>
      <c r="P500" s="67"/>
      <c r="Q500" s="67"/>
      <c r="R500" s="67">
        <v>1787</v>
      </c>
      <c r="S500" s="67"/>
      <c r="T500" s="67"/>
      <c r="U500" s="67"/>
      <c r="V500" s="99"/>
      <c r="W500" s="100"/>
      <c r="X500" s="100"/>
      <c r="Y500" s="100"/>
      <c r="Z500" s="100"/>
      <c r="AA500" s="118"/>
      <c r="AB500" s="187"/>
      <c r="AC500" s="350"/>
      <c r="AD500" s="187"/>
      <c r="AE500" s="64"/>
    </row>
    <row r="501" spans="1:31" s="22" customFormat="1" ht="45" hidden="1" customHeight="1" x14ac:dyDescent="0.25">
      <c r="A501" s="430" t="s">
        <v>170</v>
      </c>
      <c r="B501" s="430"/>
      <c r="C501" s="570"/>
      <c r="D501" s="576"/>
      <c r="E501" s="570"/>
      <c r="F501" s="578"/>
      <c r="G501" s="570"/>
      <c r="H501" s="421"/>
      <c r="I501" s="158" t="s">
        <v>528</v>
      </c>
      <c r="J501" s="430">
        <v>210</v>
      </c>
      <c r="K501" s="430"/>
      <c r="L501" s="430"/>
      <c r="M501" s="430"/>
      <c r="N501" s="67">
        <v>15</v>
      </c>
      <c r="O501" s="67"/>
      <c r="P501" s="67"/>
      <c r="Q501" s="67"/>
      <c r="R501" s="67">
        <v>181.24</v>
      </c>
      <c r="S501" s="67"/>
      <c r="T501" s="67"/>
      <c r="U501" s="67"/>
      <c r="V501" s="99"/>
      <c r="W501" s="100"/>
      <c r="X501" s="100"/>
      <c r="Y501" s="100"/>
      <c r="Z501" s="100"/>
      <c r="AA501" s="118"/>
      <c r="AB501" s="187"/>
      <c r="AC501" s="350"/>
      <c r="AD501" s="187"/>
      <c r="AE501" s="64"/>
    </row>
    <row r="502" spans="1:31" s="22" customFormat="1" ht="45" hidden="1" customHeight="1" x14ac:dyDescent="0.25">
      <c r="A502" s="430" t="s">
        <v>170</v>
      </c>
      <c r="B502" s="430"/>
      <c r="C502" s="570"/>
      <c r="D502" s="576"/>
      <c r="E502" s="570"/>
      <c r="F502" s="578"/>
      <c r="G502" s="570"/>
      <c r="H502" s="421"/>
      <c r="I502" s="158" t="s">
        <v>529</v>
      </c>
      <c r="J502" s="430">
        <v>528</v>
      </c>
      <c r="K502" s="430"/>
      <c r="L502" s="430"/>
      <c r="M502" s="430"/>
      <c r="N502" s="67">
        <v>6</v>
      </c>
      <c r="O502" s="67"/>
      <c r="P502" s="67"/>
      <c r="Q502" s="67"/>
      <c r="R502" s="67">
        <v>683</v>
      </c>
      <c r="S502" s="67"/>
      <c r="T502" s="67"/>
      <c r="U502" s="67"/>
      <c r="V502" s="99"/>
      <c r="W502" s="100"/>
      <c r="X502" s="100"/>
      <c r="Y502" s="100"/>
      <c r="Z502" s="100"/>
      <c r="AA502" s="118"/>
      <c r="AB502" s="187"/>
      <c r="AC502" s="350"/>
      <c r="AD502" s="187"/>
      <c r="AE502" s="64"/>
    </row>
    <row r="503" spans="1:31" s="22" customFormat="1" ht="60" hidden="1" customHeight="1" x14ac:dyDescent="0.25">
      <c r="A503" s="430" t="s">
        <v>170</v>
      </c>
      <c r="B503" s="430"/>
      <c r="C503" s="570"/>
      <c r="D503" s="576"/>
      <c r="E503" s="570"/>
      <c r="F503" s="578"/>
      <c r="G503" s="570"/>
      <c r="H503" s="421"/>
      <c r="I503" s="158" t="s">
        <v>530</v>
      </c>
      <c r="J503" s="430">
        <v>142</v>
      </c>
      <c r="K503" s="430"/>
      <c r="L503" s="430"/>
      <c r="M503" s="430"/>
      <c r="N503" s="67">
        <v>7</v>
      </c>
      <c r="O503" s="67"/>
      <c r="P503" s="67"/>
      <c r="Q503" s="67"/>
      <c r="R503" s="67">
        <v>232</v>
      </c>
      <c r="S503" s="67"/>
      <c r="T503" s="67"/>
      <c r="U503" s="67"/>
      <c r="V503" s="99"/>
      <c r="W503" s="100"/>
      <c r="X503" s="100"/>
      <c r="Y503" s="100"/>
      <c r="Z503" s="100"/>
      <c r="AA503" s="118"/>
      <c r="AB503" s="187"/>
      <c r="AC503" s="350"/>
      <c r="AD503" s="187"/>
      <c r="AE503" s="64"/>
    </row>
    <row r="504" spans="1:31" s="22" customFormat="1" ht="60" hidden="1" customHeight="1" x14ac:dyDescent="0.25">
      <c r="A504" s="430" t="s">
        <v>170</v>
      </c>
      <c r="B504" s="430"/>
      <c r="C504" s="570"/>
      <c r="D504" s="576"/>
      <c r="E504" s="570"/>
      <c r="F504" s="578"/>
      <c r="G504" s="570"/>
      <c r="H504" s="421"/>
      <c r="I504" s="158" t="s">
        <v>531</v>
      </c>
      <c r="J504" s="430">
        <v>160</v>
      </c>
      <c r="K504" s="430"/>
      <c r="L504" s="430"/>
      <c r="M504" s="430"/>
      <c r="N504" s="67">
        <v>45</v>
      </c>
      <c r="O504" s="67"/>
      <c r="P504" s="67"/>
      <c r="Q504" s="67"/>
      <c r="R504" s="67">
        <v>239</v>
      </c>
      <c r="S504" s="67"/>
      <c r="T504" s="67"/>
      <c r="U504" s="67"/>
      <c r="V504" s="99"/>
      <c r="W504" s="100"/>
      <c r="X504" s="100"/>
      <c r="Y504" s="100"/>
      <c r="Z504" s="100"/>
      <c r="AA504" s="118"/>
      <c r="AB504" s="187"/>
      <c r="AC504" s="350"/>
      <c r="AD504" s="187"/>
      <c r="AE504" s="64"/>
    </row>
    <row r="505" spans="1:31" s="22" customFormat="1" ht="60" hidden="1" customHeight="1" x14ac:dyDescent="0.25">
      <c r="A505" s="430" t="s">
        <v>170</v>
      </c>
      <c r="B505" s="430"/>
      <c r="C505" s="570"/>
      <c r="D505" s="576"/>
      <c r="E505" s="570"/>
      <c r="F505" s="578"/>
      <c r="G505" s="570"/>
      <c r="H505" s="421"/>
      <c r="I505" s="158" t="s">
        <v>532</v>
      </c>
      <c r="J505" s="430">
        <v>101</v>
      </c>
      <c r="K505" s="430"/>
      <c r="L505" s="430"/>
      <c r="M505" s="430"/>
      <c r="N505" s="67">
        <v>15</v>
      </c>
      <c r="O505" s="67"/>
      <c r="P505" s="67"/>
      <c r="Q505" s="67"/>
      <c r="R505" s="67">
        <v>164</v>
      </c>
      <c r="S505" s="67"/>
      <c r="T505" s="67"/>
      <c r="U505" s="67"/>
      <c r="V505" s="99"/>
      <c r="W505" s="100"/>
      <c r="X505" s="100"/>
      <c r="Y505" s="100"/>
      <c r="Z505" s="100"/>
      <c r="AA505" s="118"/>
      <c r="AB505" s="187"/>
      <c r="AC505" s="350"/>
      <c r="AD505" s="187"/>
      <c r="AE505" s="64"/>
    </row>
    <row r="506" spans="1:31" s="22" customFormat="1" ht="60" hidden="1" customHeight="1" x14ac:dyDescent="0.25">
      <c r="A506" s="430" t="s">
        <v>170</v>
      </c>
      <c r="B506" s="430"/>
      <c r="C506" s="570"/>
      <c r="D506" s="576"/>
      <c r="E506" s="570"/>
      <c r="F506" s="578"/>
      <c r="G506" s="570"/>
      <c r="H506" s="421"/>
      <c r="I506" s="158" t="s">
        <v>533</v>
      </c>
      <c r="J506" s="430">
        <v>117</v>
      </c>
      <c r="K506" s="430"/>
      <c r="L506" s="430"/>
      <c r="M506" s="430"/>
      <c r="N506" s="67">
        <v>15</v>
      </c>
      <c r="O506" s="67"/>
      <c r="P506" s="67"/>
      <c r="Q506" s="67"/>
      <c r="R506" s="67">
        <v>161</v>
      </c>
      <c r="S506" s="67"/>
      <c r="T506" s="67"/>
      <c r="U506" s="67"/>
      <c r="V506" s="99"/>
      <c r="W506" s="100"/>
      <c r="X506" s="100"/>
      <c r="Y506" s="100"/>
      <c r="Z506" s="100"/>
      <c r="AA506" s="118"/>
      <c r="AB506" s="187"/>
      <c r="AC506" s="350"/>
      <c r="AD506" s="187"/>
      <c r="AE506" s="64"/>
    </row>
    <row r="507" spans="1:31" s="22" customFormat="1" ht="60" hidden="1" customHeight="1" x14ac:dyDescent="0.25">
      <c r="A507" s="430" t="s">
        <v>170</v>
      </c>
      <c r="B507" s="430"/>
      <c r="C507" s="570"/>
      <c r="D507" s="576"/>
      <c r="E507" s="570"/>
      <c r="F507" s="578"/>
      <c r="G507" s="570"/>
      <c r="H507" s="421"/>
      <c r="I507" s="158" t="s">
        <v>534</v>
      </c>
      <c r="J507" s="430">
        <v>244</v>
      </c>
      <c r="K507" s="430"/>
      <c r="L507" s="430"/>
      <c r="M507" s="430"/>
      <c r="N507" s="67">
        <v>10</v>
      </c>
      <c r="O507" s="67"/>
      <c r="P507" s="67"/>
      <c r="Q507" s="67"/>
      <c r="R507" s="67">
        <v>181</v>
      </c>
      <c r="S507" s="67"/>
      <c r="T507" s="67"/>
      <c r="U507" s="67"/>
      <c r="V507" s="99"/>
      <c r="W507" s="100"/>
      <c r="X507" s="100"/>
      <c r="Y507" s="100"/>
      <c r="Z507" s="100"/>
      <c r="AA507" s="118"/>
      <c r="AB507" s="187"/>
      <c r="AC507" s="350"/>
      <c r="AD507" s="187"/>
      <c r="AE507" s="64"/>
    </row>
    <row r="508" spans="1:31" s="22" customFormat="1" ht="75" hidden="1" customHeight="1" x14ac:dyDescent="0.25">
      <c r="A508" s="430" t="s">
        <v>170</v>
      </c>
      <c r="B508" s="430"/>
      <c r="C508" s="570"/>
      <c r="D508" s="576"/>
      <c r="E508" s="570"/>
      <c r="F508" s="578"/>
      <c r="G508" s="570"/>
      <c r="H508" s="421"/>
      <c r="I508" s="158" t="s">
        <v>535</v>
      </c>
      <c r="J508" s="430">
        <v>548</v>
      </c>
      <c r="K508" s="430"/>
      <c r="L508" s="430"/>
      <c r="M508" s="430"/>
      <c r="N508" s="67">
        <v>15</v>
      </c>
      <c r="O508" s="67"/>
      <c r="P508" s="67"/>
      <c r="Q508" s="67"/>
      <c r="R508" s="67">
        <v>407</v>
      </c>
      <c r="S508" s="67"/>
      <c r="T508" s="67"/>
      <c r="U508" s="67"/>
      <c r="V508" s="99"/>
      <c r="W508" s="100"/>
      <c r="X508" s="100"/>
      <c r="Y508" s="100"/>
      <c r="Z508" s="100"/>
      <c r="AA508" s="118"/>
      <c r="AB508" s="187"/>
      <c r="AC508" s="350"/>
      <c r="AD508" s="187"/>
      <c r="AE508" s="64"/>
    </row>
    <row r="509" spans="1:31" s="22" customFormat="1" ht="60" hidden="1" customHeight="1" x14ac:dyDescent="0.25">
      <c r="A509" s="430" t="s">
        <v>170</v>
      </c>
      <c r="B509" s="430"/>
      <c r="C509" s="570"/>
      <c r="D509" s="576"/>
      <c r="E509" s="570"/>
      <c r="F509" s="578"/>
      <c r="G509" s="570"/>
      <c r="H509" s="421"/>
      <c r="I509" s="158" t="s">
        <v>536</v>
      </c>
      <c r="J509" s="430">
        <v>464</v>
      </c>
      <c r="K509" s="430"/>
      <c r="L509" s="430"/>
      <c r="M509" s="430"/>
      <c r="N509" s="67">
        <v>47</v>
      </c>
      <c r="O509" s="67"/>
      <c r="P509" s="67"/>
      <c r="Q509" s="67"/>
      <c r="R509" s="67">
        <v>467.03101999999996</v>
      </c>
      <c r="S509" s="67"/>
      <c r="T509" s="67"/>
      <c r="U509" s="67"/>
      <c r="V509" s="99"/>
      <c r="W509" s="100"/>
      <c r="X509" s="100"/>
      <c r="Y509" s="100"/>
      <c r="Z509" s="100"/>
      <c r="AA509" s="118"/>
      <c r="AB509" s="187"/>
      <c r="AC509" s="350"/>
      <c r="AD509" s="187"/>
      <c r="AE509" s="64"/>
    </row>
    <row r="510" spans="1:31" s="22" customFormat="1" ht="45" hidden="1" customHeight="1" x14ac:dyDescent="0.25">
      <c r="A510" s="430" t="s">
        <v>170</v>
      </c>
      <c r="B510" s="430"/>
      <c r="C510" s="570"/>
      <c r="D510" s="576"/>
      <c r="E510" s="570"/>
      <c r="F510" s="578"/>
      <c r="G510" s="570"/>
      <c r="H510" s="421"/>
      <c r="I510" s="158" t="s">
        <v>537</v>
      </c>
      <c r="J510" s="430">
        <v>912</v>
      </c>
      <c r="K510" s="430"/>
      <c r="L510" s="430"/>
      <c r="M510" s="430"/>
      <c r="N510" s="67">
        <v>37</v>
      </c>
      <c r="O510" s="67"/>
      <c r="P510" s="67"/>
      <c r="Q510" s="67"/>
      <c r="R510" s="67">
        <v>966</v>
      </c>
      <c r="S510" s="67"/>
      <c r="T510" s="67"/>
      <c r="U510" s="67"/>
      <c r="V510" s="99"/>
      <c r="W510" s="100"/>
      <c r="X510" s="100"/>
      <c r="Y510" s="100"/>
      <c r="Z510" s="100"/>
      <c r="AA510" s="118"/>
      <c r="AB510" s="187"/>
      <c r="AC510" s="350"/>
      <c r="AD510" s="187"/>
      <c r="AE510" s="64"/>
    </row>
    <row r="511" spans="1:31" s="22" customFormat="1" ht="60" hidden="1" customHeight="1" x14ac:dyDescent="0.25">
      <c r="A511" s="430" t="s">
        <v>170</v>
      </c>
      <c r="B511" s="430"/>
      <c r="C511" s="570"/>
      <c r="D511" s="576"/>
      <c r="E511" s="570"/>
      <c r="F511" s="578"/>
      <c r="G511" s="570"/>
      <c r="H511" s="421"/>
      <c r="I511" s="158" t="s">
        <v>538</v>
      </c>
      <c r="J511" s="430">
        <v>445</v>
      </c>
      <c r="K511" s="430"/>
      <c r="L511" s="430"/>
      <c r="M511" s="430"/>
      <c r="N511" s="67">
        <v>35</v>
      </c>
      <c r="O511" s="67"/>
      <c r="P511" s="67"/>
      <c r="Q511" s="67"/>
      <c r="R511" s="67">
        <v>423</v>
      </c>
      <c r="S511" s="67"/>
      <c r="T511" s="67"/>
      <c r="U511" s="67"/>
      <c r="V511" s="99"/>
      <c r="W511" s="100"/>
      <c r="X511" s="100"/>
      <c r="Y511" s="100"/>
      <c r="Z511" s="100"/>
      <c r="AA511" s="118"/>
      <c r="AB511" s="187"/>
      <c r="AC511" s="350"/>
      <c r="AD511" s="187"/>
      <c r="AE511" s="64"/>
    </row>
    <row r="512" spans="1:31" s="22" customFormat="1" ht="75" hidden="1" customHeight="1" x14ac:dyDescent="0.25">
      <c r="A512" s="430" t="s">
        <v>170</v>
      </c>
      <c r="B512" s="430"/>
      <c r="C512" s="570"/>
      <c r="D512" s="576"/>
      <c r="E512" s="570"/>
      <c r="F512" s="578"/>
      <c r="G512" s="570"/>
      <c r="H512" s="421"/>
      <c r="I512" s="158" t="s">
        <v>539</v>
      </c>
      <c r="J512" s="430">
        <v>1674</v>
      </c>
      <c r="K512" s="430"/>
      <c r="L512" s="430"/>
      <c r="M512" s="430"/>
      <c r="N512" s="67">
        <v>14</v>
      </c>
      <c r="O512" s="67"/>
      <c r="P512" s="67"/>
      <c r="Q512" s="67"/>
      <c r="R512" s="67">
        <v>1919.7171549999998</v>
      </c>
      <c r="S512" s="67"/>
      <c r="T512" s="67"/>
      <c r="U512" s="67"/>
      <c r="V512" s="99"/>
      <c r="W512" s="100"/>
      <c r="X512" s="100"/>
      <c r="Y512" s="100"/>
      <c r="Z512" s="100"/>
      <c r="AA512" s="118"/>
      <c r="AB512" s="187"/>
      <c r="AC512" s="350"/>
      <c r="AD512" s="187"/>
      <c r="AE512" s="64"/>
    </row>
    <row r="513" spans="1:31" s="22" customFormat="1" ht="60" hidden="1" customHeight="1" x14ac:dyDescent="0.25">
      <c r="A513" s="430" t="s">
        <v>170</v>
      </c>
      <c r="B513" s="430"/>
      <c r="C513" s="570"/>
      <c r="D513" s="576"/>
      <c r="E513" s="570"/>
      <c r="F513" s="578"/>
      <c r="G513" s="570"/>
      <c r="H513" s="421"/>
      <c r="I513" s="158" t="s">
        <v>540</v>
      </c>
      <c r="J513" s="430">
        <v>718</v>
      </c>
      <c r="K513" s="430"/>
      <c r="L513" s="430"/>
      <c r="M513" s="430"/>
      <c r="N513" s="67">
        <v>57</v>
      </c>
      <c r="O513" s="67"/>
      <c r="P513" s="67"/>
      <c r="Q513" s="67"/>
      <c r="R513" s="67">
        <v>599</v>
      </c>
      <c r="S513" s="67"/>
      <c r="T513" s="67"/>
      <c r="U513" s="67"/>
      <c r="V513" s="99"/>
      <c r="W513" s="100"/>
      <c r="X513" s="100"/>
      <c r="Y513" s="100"/>
      <c r="Z513" s="100"/>
      <c r="AA513" s="118"/>
      <c r="AB513" s="187"/>
      <c r="AC513" s="350"/>
      <c r="AD513" s="187"/>
      <c r="AE513" s="64"/>
    </row>
    <row r="514" spans="1:31" s="22" customFormat="1" ht="60" hidden="1" customHeight="1" x14ac:dyDescent="0.25">
      <c r="A514" s="430" t="s">
        <v>170</v>
      </c>
      <c r="B514" s="430"/>
      <c r="C514" s="570"/>
      <c r="D514" s="576"/>
      <c r="E514" s="570"/>
      <c r="F514" s="578"/>
      <c r="G514" s="570"/>
      <c r="H514" s="421"/>
      <c r="I514" s="158" t="s">
        <v>541</v>
      </c>
      <c r="J514" s="430">
        <v>1700</v>
      </c>
      <c r="K514" s="430"/>
      <c r="L514" s="430"/>
      <c r="M514" s="430"/>
      <c r="N514" s="67">
        <v>135</v>
      </c>
      <c r="O514" s="67"/>
      <c r="P514" s="67"/>
      <c r="Q514" s="67"/>
      <c r="R514" s="67">
        <v>1369.58</v>
      </c>
      <c r="S514" s="67"/>
      <c r="T514" s="67"/>
      <c r="U514" s="67"/>
      <c r="V514" s="99"/>
      <c r="W514" s="100"/>
      <c r="X514" s="100"/>
      <c r="Y514" s="100"/>
      <c r="Z514" s="100"/>
      <c r="AA514" s="118"/>
      <c r="AB514" s="187"/>
      <c r="AC514" s="350"/>
      <c r="AD514" s="187"/>
      <c r="AE514" s="64"/>
    </row>
    <row r="515" spans="1:31" s="22" customFormat="1" ht="45" hidden="1" customHeight="1" x14ac:dyDescent="0.25">
      <c r="A515" s="430" t="s">
        <v>170</v>
      </c>
      <c r="B515" s="430"/>
      <c r="C515" s="570"/>
      <c r="D515" s="576"/>
      <c r="E515" s="570"/>
      <c r="F515" s="578"/>
      <c r="G515" s="570"/>
      <c r="H515" s="421"/>
      <c r="I515" s="158" t="s">
        <v>542</v>
      </c>
      <c r="J515" s="430">
        <v>485</v>
      </c>
      <c r="K515" s="430"/>
      <c r="L515" s="430"/>
      <c r="M515" s="430"/>
      <c r="N515" s="67">
        <v>45</v>
      </c>
      <c r="O515" s="67"/>
      <c r="P515" s="67"/>
      <c r="Q515" s="67"/>
      <c r="R515" s="67">
        <v>441</v>
      </c>
      <c r="S515" s="67"/>
      <c r="T515" s="67"/>
      <c r="U515" s="67"/>
      <c r="V515" s="99"/>
      <c r="W515" s="100"/>
      <c r="X515" s="100"/>
      <c r="Y515" s="100"/>
      <c r="Z515" s="100"/>
      <c r="AA515" s="118"/>
      <c r="AB515" s="187"/>
      <c r="AC515" s="350"/>
      <c r="AD515" s="187"/>
      <c r="AE515" s="64"/>
    </row>
    <row r="516" spans="1:31" s="22" customFormat="1" ht="30" hidden="1" customHeight="1" x14ac:dyDescent="0.25">
      <c r="A516" s="430" t="s">
        <v>170</v>
      </c>
      <c r="B516" s="430"/>
      <c r="C516" s="570"/>
      <c r="D516" s="576"/>
      <c r="E516" s="570"/>
      <c r="F516" s="578"/>
      <c r="G516" s="570"/>
      <c r="H516" s="421"/>
      <c r="I516" s="158" t="s">
        <v>543</v>
      </c>
      <c r="J516" s="430">
        <v>409</v>
      </c>
      <c r="K516" s="430"/>
      <c r="L516" s="430"/>
      <c r="M516" s="430"/>
      <c r="N516" s="67">
        <v>6</v>
      </c>
      <c r="O516" s="67"/>
      <c r="P516" s="67"/>
      <c r="Q516" s="67"/>
      <c r="R516" s="67">
        <v>339</v>
      </c>
      <c r="S516" s="67"/>
      <c r="T516" s="67"/>
      <c r="U516" s="67"/>
      <c r="V516" s="99"/>
      <c r="W516" s="100"/>
      <c r="X516" s="100"/>
      <c r="Y516" s="100"/>
      <c r="Z516" s="100"/>
      <c r="AA516" s="118"/>
      <c r="AB516" s="187"/>
      <c r="AC516" s="350"/>
      <c r="AD516" s="187"/>
      <c r="AE516" s="64"/>
    </row>
    <row r="517" spans="1:31" s="22" customFormat="1" ht="60" hidden="1" customHeight="1" x14ac:dyDescent="0.25">
      <c r="A517" s="430" t="s">
        <v>170</v>
      </c>
      <c r="B517" s="430"/>
      <c r="C517" s="570"/>
      <c r="D517" s="576"/>
      <c r="E517" s="570"/>
      <c r="F517" s="578"/>
      <c r="G517" s="570"/>
      <c r="H517" s="421"/>
      <c r="I517" s="158" t="s">
        <v>544</v>
      </c>
      <c r="J517" s="430">
        <v>350</v>
      </c>
      <c r="K517" s="430"/>
      <c r="L517" s="430"/>
      <c r="M517" s="430"/>
      <c r="N517" s="67">
        <v>27</v>
      </c>
      <c r="O517" s="67"/>
      <c r="P517" s="67"/>
      <c r="Q517" s="67"/>
      <c r="R517" s="67">
        <v>391.85312666666664</v>
      </c>
      <c r="S517" s="67"/>
      <c r="T517" s="67"/>
      <c r="U517" s="67"/>
      <c r="V517" s="99"/>
      <c r="W517" s="100"/>
      <c r="X517" s="100"/>
      <c r="Y517" s="100"/>
      <c r="Z517" s="100"/>
      <c r="AA517" s="118"/>
      <c r="AB517" s="187"/>
      <c r="AC517" s="350"/>
      <c r="AD517" s="187"/>
      <c r="AE517" s="64"/>
    </row>
    <row r="518" spans="1:31" s="22" customFormat="1" ht="60" hidden="1" customHeight="1" x14ac:dyDescent="0.25">
      <c r="A518" s="430" t="s">
        <v>170</v>
      </c>
      <c r="B518" s="430"/>
      <c r="C518" s="570"/>
      <c r="D518" s="576"/>
      <c r="E518" s="570"/>
      <c r="F518" s="578"/>
      <c r="G518" s="570"/>
      <c r="H518" s="421"/>
      <c r="I518" s="158" t="s">
        <v>485</v>
      </c>
      <c r="J518" s="430">
        <v>2412</v>
      </c>
      <c r="K518" s="430"/>
      <c r="L518" s="430"/>
      <c r="M518" s="430"/>
      <c r="N518" s="67">
        <v>117</v>
      </c>
      <c r="O518" s="67"/>
      <c r="P518" s="67"/>
      <c r="Q518" s="67"/>
      <c r="R518" s="67">
        <v>1169.0323594000001</v>
      </c>
      <c r="S518" s="67"/>
      <c r="T518" s="67"/>
      <c r="U518" s="67"/>
      <c r="V518" s="99"/>
      <c r="W518" s="100"/>
      <c r="X518" s="100"/>
      <c r="Y518" s="100"/>
      <c r="Z518" s="100"/>
      <c r="AA518" s="118"/>
      <c r="AB518" s="187"/>
      <c r="AC518" s="350"/>
      <c r="AD518" s="187"/>
      <c r="AE518" s="64"/>
    </row>
    <row r="519" spans="1:31" s="22" customFormat="1" ht="75" hidden="1" customHeight="1" x14ac:dyDescent="0.25">
      <c r="A519" s="430" t="s">
        <v>170</v>
      </c>
      <c r="B519" s="430"/>
      <c r="C519" s="570"/>
      <c r="D519" s="576"/>
      <c r="E519" s="570"/>
      <c r="F519" s="578"/>
      <c r="G519" s="570"/>
      <c r="H519" s="421"/>
      <c r="I519" s="158" t="s">
        <v>545</v>
      </c>
      <c r="J519" s="430">
        <v>192</v>
      </c>
      <c r="K519" s="430"/>
      <c r="L519" s="430"/>
      <c r="M519" s="430"/>
      <c r="N519" s="67">
        <v>52</v>
      </c>
      <c r="O519" s="67"/>
      <c r="P519" s="67"/>
      <c r="Q519" s="67"/>
      <c r="R519" s="67">
        <v>232.61684559999998</v>
      </c>
      <c r="S519" s="67"/>
      <c r="T519" s="67"/>
      <c r="U519" s="67"/>
      <c r="V519" s="99"/>
      <c r="W519" s="100"/>
      <c r="X519" s="100"/>
      <c r="Y519" s="100"/>
      <c r="Z519" s="100"/>
      <c r="AA519" s="118"/>
      <c r="AB519" s="187"/>
      <c r="AC519" s="350"/>
      <c r="AD519" s="187"/>
      <c r="AE519" s="64"/>
    </row>
    <row r="520" spans="1:31" s="22" customFormat="1" ht="60" hidden="1" customHeight="1" x14ac:dyDescent="0.25">
      <c r="A520" s="430" t="s">
        <v>170</v>
      </c>
      <c r="B520" s="430"/>
      <c r="C520" s="570"/>
      <c r="D520" s="576"/>
      <c r="E520" s="570"/>
      <c r="F520" s="578"/>
      <c r="G520" s="570"/>
      <c r="H520" s="421"/>
      <c r="I520" s="158" t="s">
        <v>546</v>
      </c>
      <c r="J520" s="430">
        <v>447</v>
      </c>
      <c r="K520" s="430"/>
      <c r="L520" s="430"/>
      <c r="M520" s="430"/>
      <c r="N520" s="67">
        <v>36</v>
      </c>
      <c r="O520" s="67"/>
      <c r="P520" s="67"/>
      <c r="Q520" s="67"/>
      <c r="R520" s="67">
        <v>508</v>
      </c>
      <c r="S520" s="67"/>
      <c r="T520" s="67"/>
      <c r="U520" s="67"/>
      <c r="V520" s="99"/>
      <c r="W520" s="100"/>
      <c r="X520" s="100"/>
      <c r="Y520" s="100"/>
      <c r="Z520" s="100"/>
      <c r="AA520" s="118"/>
      <c r="AB520" s="187"/>
      <c r="AC520" s="350"/>
      <c r="AD520" s="187"/>
      <c r="AE520" s="64"/>
    </row>
    <row r="521" spans="1:31" s="22" customFormat="1" ht="45" hidden="1" customHeight="1" x14ac:dyDescent="0.25">
      <c r="A521" s="430" t="s">
        <v>170</v>
      </c>
      <c r="B521" s="430"/>
      <c r="C521" s="570"/>
      <c r="D521" s="576"/>
      <c r="E521" s="570"/>
      <c r="F521" s="578"/>
      <c r="G521" s="570"/>
      <c r="H521" s="421"/>
      <c r="I521" s="158" t="s">
        <v>547</v>
      </c>
      <c r="J521" s="430">
        <v>163</v>
      </c>
      <c r="K521" s="430"/>
      <c r="L521" s="430"/>
      <c r="M521" s="430"/>
      <c r="N521" s="67">
        <v>15</v>
      </c>
      <c r="O521" s="67"/>
      <c r="P521" s="67"/>
      <c r="Q521" s="67"/>
      <c r="R521" s="67">
        <v>138</v>
      </c>
      <c r="S521" s="67"/>
      <c r="T521" s="67"/>
      <c r="U521" s="67"/>
      <c r="V521" s="99"/>
      <c r="W521" s="100"/>
      <c r="X521" s="100"/>
      <c r="Y521" s="100"/>
      <c r="Z521" s="100"/>
      <c r="AA521" s="118"/>
      <c r="AB521" s="187"/>
      <c r="AC521" s="350"/>
      <c r="AD521" s="187"/>
      <c r="AE521" s="64"/>
    </row>
    <row r="522" spans="1:31" s="22" customFormat="1" ht="60" hidden="1" customHeight="1" x14ac:dyDescent="0.25">
      <c r="A522" s="430" t="s">
        <v>170</v>
      </c>
      <c r="B522" s="430"/>
      <c r="C522" s="570"/>
      <c r="D522" s="576"/>
      <c r="E522" s="570"/>
      <c r="F522" s="578"/>
      <c r="G522" s="570"/>
      <c r="H522" s="421"/>
      <c r="I522" s="158" t="s">
        <v>548</v>
      </c>
      <c r="J522" s="430">
        <v>718</v>
      </c>
      <c r="K522" s="430"/>
      <c r="L522" s="430"/>
      <c r="M522" s="430"/>
      <c r="N522" s="67">
        <v>12</v>
      </c>
      <c r="O522" s="67"/>
      <c r="P522" s="67"/>
      <c r="Q522" s="67"/>
      <c r="R522" s="67">
        <v>599</v>
      </c>
      <c r="S522" s="67"/>
      <c r="T522" s="67"/>
      <c r="U522" s="67"/>
      <c r="V522" s="99"/>
      <c r="W522" s="100"/>
      <c r="X522" s="100"/>
      <c r="Y522" s="100"/>
      <c r="Z522" s="100"/>
      <c r="AA522" s="118"/>
      <c r="AB522" s="187"/>
      <c r="AC522" s="350"/>
      <c r="AD522" s="187"/>
      <c r="AE522" s="64"/>
    </row>
    <row r="523" spans="1:31" s="22" customFormat="1" ht="60" hidden="1" customHeight="1" x14ac:dyDescent="0.25">
      <c r="A523" s="430" t="s">
        <v>170</v>
      </c>
      <c r="B523" s="430"/>
      <c r="C523" s="570"/>
      <c r="D523" s="576"/>
      <c r="E523" s="570"/>
      <c r="F523" s="578"/>
      <c r="G523" s="570"/>
      <c r="H523" s="421"/>
      <c r="I523" s="158" t="s">
        <v>549</v>
      </c>
      <c r="J523" s="430">
        <v>150</v>
      </c>
      <c r="K523" s="430"/>
      <c r="L523" s="430"/>
      <c r="M523" s="430"/>
      <c r="N523" s="67">
        <v>10</v>
      </c>
      <c r="O523" s="67"/>
      <c r="P523" s="67"/>
      <c r="Q523" s="67"/>
      <c r="R523" s="67">
        <v>314</v>
      </c>
      <c r="S523" s="67"/>
      <c r="T523" s="67"/>
      <c r="U523" s="67"/>
      <c r="V523" s="99"/>
      <c r="W523" s="100"/>
      <c r="X523" s="100"/>
      <c r="Y523" s="100"/>
      <c r="Z523" s="100"/>
      <c r="AA523" s="118"/>
      <c r="AB523" s="187"/>
      <c r="AC523" s="350"/>
      <c r="AD523" s="187"/>
      <c r="AE523" s="64"/>
    </row>
    <row r="524" spans="1:31" s="22" customFormat="1" ht="45" hidden="1" customHeight="1" x14ac:dyDescent="0.25">
      <c r="A524" s="430" t="s">
        <v>170</v>
      </c>
      <c r="B524" s="430"/>
      <c r="C524" s="570"/>
      <c r="D524" s="576"/>
      <c r="E524" s="570"/>
      <c r="F524" s="578"/>
      <c r="G524" s="570"/>
      <c r="H524" s="421"/>
      <c r="I524" s="158" t="s">
        <v>550</v>
      </c>
      <c r="J524" s="430">
        <v>473</v>
      </c>
      <c r="K524" s="430"/>
      <c r="L524" s="430"/>
      <c r="M524" s="430"/>
      <c r="N524" s="67">
        <v>30</v>
      </c>
      <c r="O524" s="67"/>
      <c r="P524" s="67"/>
      <c r="Q524" s="67"/>
      <c r="R524" s="67">
        <v>512.71999999999991</v>
      </c>
      <c r="S524" s="67"/>
      <c r="T524" s="67"/>
      <c r="U524" s="67"/>
      <c r="V524" s="99"/>
      <c r="W524" s="100"/>
      <c r="X524" s="100"/>
      <c r="Y524" s="100"/>
      <c r="Z524" s="100"/>
      <c r="AA524" s="118"/>
      <c r="AB524" s="187"/>
      <c r="AC524" s="350"/>
      <c r="AD524" s="187"/>
      <c r="AE524" s="64"/>
    </row>
    <row r="525" spans="1:31" s="22" customFormat="1" ht="75" hidden="1" customHeight="1" x14ac:dyDescent="0.25">
      <c r="A525" s="430" t="s">
        <v>170</v>
      </c>
      <c r="B525" s="430"/>
      <c r="C525" s="570"/>
      <c r="D525" s="576"/>
      <c r="E525" s="570"/>
      <c r="F525" s="578"/>
      <c r="G525" s="570"/>
      <c r="H525" s="421"/>
      <c r="I525" s="158" t="s">
        <v>551</v>
      </c>
      <c r="J525" s="430">
        <v>2168</v>
      </c>
      <c r="K525" s="430"/>
      <c r="L525" s="430"/>
      <c r="M525" s="430"/>
      <c r="N525" s="67">
        <v>49</v>
      </c>
      <c r="O525" s="67"/>
      <c r="P525" s="67"/>
      <c r="Q525" s="67"/>
      <c r="R525" s="67">
        <v>924.24091386666703</v>
      </c>
      <c r="S525" s="67"/>
      <c r="T525" s="67"/>
      <c r="U525" s="67"/>
      <c r="V525" s="99"/>
      <c r="W525" s="100"/>
      <c r="X525" s="100"/>
      <c r="Y525" s="100"/>
      <c r="Z525" s="100"/>
      <c r="AA525" s="118"/>
      <c r="AB525" s="187"/>
      <c r="AC525" s="350"/>
      <c r="AD525" s="187"/>
      <c r="AE525" s="64"/>
    </row>
    <row r="526" spans="1:31" s="22" customFormat="1" ht="75" hidden="1" customHeight="1" x14ac:dyDescent="0.25">
      <c r="A526" s="430" t="s">
        <v>170</v>
      </c>
      <c r="B526" s="430"/>
      <c r="C526" s="570"/>
      <c r="D526" s="576"/>
      <c r="E526" s="570"/>
      <c r="F526" s="578"/>
      <c r="G526" s="570"/>
      <c r="H526" s="421"/>
      <c r="I526" s="158" t="s">
        <v>551</v>
      </c>
      <c r="J526" s="430">
        <v>543</v>
      </c>
      <c r="K526" s="430"/>
      <c r="L526" s="430"/>
      <c r="M526" s="430"/>
      <c r="N526" s="67">
        <v>49</v>
      </c>
      <c r="O526" s="67"/>
      <c r="P526" s="67"/>
      <c r="Q526" s="67"/>
      <c r="R526" s="67">
        <v>1209.369317066667</v>
      </c>
      <c r="S526" s="67"/>
      <c r="T526" s="67"/>
      <c r="U526" s="67"/>
      <c r="V526" s="99"/>
      <c r="W526" s="100"/>
      <c r="X526" s="100"/>
      <c r="Y526" s="100"/>
      <c r="Z526" s="100"/>
      <c r="AA526" s="118"/>
      <c r="AB526" s="187"/>
      <c r="AC526" s="350"/>
      <c r="AD526" s="187"/>
      <c r="AE526" s="64"/>
    </row>
    <row r="527" spans="1:31" s="22" customFormat="1" ht="75" hidden="1" customHeight="1" x14ac:dyDescent="0.25">
      <c r="A527" s="430" t="s">
        <v>170</v>
      </c>
      <c r="B527" s="430"/>
      <c r="C527" s="570"/>
      <c r="D527" s="576"/>
      <c r="E527" s="570"/>
      <c r="F527" s="578"/>
      <c r="G527" s="570"/>
      <c r="H527" s="421"/>
      <c r="I527" s="158" t="s">
        <v>552</v>
      </c>
      <c r="J527" s="430">
        <v>140</v>
      </c>
      <c r="K527" s="430"/>
      <c r="L527" s="430"/>
      <c r="M527" s="430"/>
      <c r="N527" s="67">
        <v>15</v>
      </c>
      <c r="O527" s="67"/>
      <c r="P527" s="67"/>
      <c r="Q527" s="67"/>
      <c r="R527" s="67">
        <v>120</v>
      </c>
      <c r="S527" s="67"/>
      <c r="T527" s="67"/>
      <c r="U527" s="67"/>
      <c r="V527" s="99"/>
      <c r="W527" s="100"/>
      <c r="X527" s="100"/>
      <c r="Y527" s="100"/>
      <c r="Z527" s="100"/>
      <c r="AA527" s="118"/>
      <c r="AB527" s="187"/>
      <c r="AC527" s="350"/>
      <c r="AD527" s="187"/>
      <c r="AE527" s="64"/>
    </row>
    <row r="528" spans="1:31" s="22" customFormat="1" ht="60" hidden="1" customHeight="1" x14ac:dyDescent="0.25">
      <c r="A528" s="430" t="s">
        <v>170</v>
      </c>
      <c r="B528" s="430"/>
      <c r="C528" s="570"/>
      <c r="D528" s="576"/>
      <c r="E528" s="570"/>
      <c r="F528" s="578"/>
      <c r="G528" s="570"/>
      <c r="H528" s="421"/>
      <c r="I528" s="158" t="s">
        <v>553</v>
      </c>
      <c r="J528" s="430">
        <v>19</v>
      </c>
      <c r="K528" s="430"/>
      <c r="L528" s="430"/>
      <c r="M528" s="430"/>
      <c r="N528" s="67">
        <v>15</v>
      </c>
      <c r="O528" s="67"/>
      <c r="P528" s="67"/>
      <c r="Q528" s="67"/>
      <c r="R528" s="67">
        <v>99</v>
      </c>
      <c r="S528" s="67"/>
      <c r="T528" s="67"/>
      <c r="U528" s="67"/>
      <c r="V528" s="99"/>
      <c r="W528" s="100"/>
      <c r="X528" s="100"/>
      <c r="Y528" s="100"/>
      <c r="Z528" s="100"/>
      <c r="AA528" s="118"/>
      <c r="AB528" s="187"/>
      <c r="AC528" s="350"/>
      <c r="AD528" s="187"/>
      <c r="AE528" s="64"/>
    </row>
    <row r="529" spans="1:31" s="22" customFormat="1" ht="45" hidden="1" customHeight="1" x14ac:dyDescent="0.25">
      <c r="A529" s="430" t="s">
        <v>170</v>
      </c>
      <c r="B529" s="430"/>
      <c r="C529" s="570"/>
      <c r="D529" s="576"/>
      <c r="E529" s="570"/>
      <c r="F529" s="578"/>
      <c r="G529" s="570"/>
      <c r="H529" s="421"/>
      <c r="I529" s="158" t="s">
        <v>554</v>
      </c>
      <c r="J529" s="430">
        <v>230</v>
      </c>
      <c r="K529" s="430"/>
      <c r="L529" s="430"/>
      <c r="M529" s="430"/>
      <c r="N529" s="67">
        <v>15</v>
      </c>
      <c r="O529" s="67"/>
      <c r="P529" s="67"/>
      <c r="Q529" s="67"/>
      <c r="R529" s="67">
        <v>254</v>
      </c>
      <c r="S529" s="67"/>
      <c r="T529" s="67"/>
      <c r="U529" s="67"/>
      <c r="V529" s="99"/>
      <c r="W529" s="100"/>
      <c r="X529" s="100"/>
      <c r="Y529" s="100"/>
      <c r="Z529" s="100"/>
      <c r="AA529" s="118"/>
      <c r="AB529" s="187"/>
      <c r="AC529" s="350"/>
      <c r="AD529" s="187"/>
      <c r="AE529" s="64"/>
    </row>
    <row r="530" spans="1:31" s="22" customFormat="1" ht="60" hidden="1" customHeight="1" x14ac:dyDescent="0.25">
      <c r="A530" s="430" t="s">
        <v>170</v>
      </c>
      <c r="B530" s="430"/>
      <c r="C530" s="570"/>
      <c r="D530" s="576"/>
      <c r="E530" s="570"/>
      <c r="F530" s="578"/>
      <c r="G530" s="570"/>
      <c r="H530" s="421"/>
      <c r="I530" s="158" t="s">
        <v>555</v>
      </c>
      <c r="J530" s="430">
        <v>170</v>
      </c>
      <c r="K530" s="430"/>
      <c r="L530" s="430"/>
      <c r="M530" s="430"/>
      <c r="N530" s="67">
        <v>15</v>
      </c>
      <c r="O530" s="67"/>
      <c r="P530" s="67"/>
      <c r="Q530" s="67"/>
      <c r="R530" s="67">
        <v>308</v>
      </c>
      <c r="S530" s="67"/>
      <c r="T530" s="67"/>
      <c r="U530" s="67"/>
      <c r="V530" s="99"/>
      <c r="W530" s="100"/>
      <c r="X530" s="100"/>
      <c r="Y530" s="100"/>
      <c r="Z530" s="100"/>
      <c r="AA530" s="118"/>
      <c r="AB530" s="187"/>
      <c r="AC530" s="350"/>
      <c r="AD530" s="187"/>
      <c r="AE530" s="64"/>
    </row>
    <row r="531" spans="1:31" s="22" customFormat="1" ht="60" hidden="1" customHeight="1" x14ac:dyDescent="0.25">
      <c r="A531" s="430" t="s">
        <v>170</v>
      </c>
      <c r="B531" s="430"/>
      <c r="C531" s="570"/>
      <c r="D531" s="576"/>
      <c r="E531" s="570"/>
      <c r="F531" s="578"/>
      <c r="G531" s="570"/>
      <c r="H531" s="421"/>
      <c r="I531" s="158" t="s">
        <v>556</v>
      </c>
      <c r="J531" s="430">
        <v>30</v>
      </c>
      <c r="K531" s="430"/>
      <c r="L531" s="430"/>
      <c r="M531" s="430"/>
      <c r="N531" s="67">
        <v>15</v>
      </c>
      <c r="O531" s="67"/>
      <c r="P531" s="67"/>
      <c r="Q531" s="67"/>
      <c r="R531" s="67">
        <v>26</v>
      </c>
      <c r="S531" s="67"/>
      <c r="T531" s="67"/>
      <c r="U531" s="67"/>
      <c r="V531" s="99"/>
      <c r="W531" s="100"/>
      <c r="X531" s="100"/>
      <c r="Y531" s="100"/>
      <c r="Z531" s="100"/>
      <c r="AA531" s="118"/>
      <c r="AB531" s="187"/>
      <c r="AC531" s="350"/>
      <c r="AD531" s="187"/>
      <c r="AE531" s="64"/>
    </row>
    <row r="532" spans="1:31" s="22" customFormat="1" ht="60" hidden="1" customHeight="1" x14ac:dyDescent="0.25">
      <c r="A532" s="430" t="s">
        <v>170</v>
      </c>
      <c r="B532" s="430"/>
      <c r="C532" s="570"/>
      <c r="D532" s="576"/>
      <c r="E532" s="570"/>
      <c r="F532" s="578"/>
      <c r="G532" s="570"/>
      <c r="H532" s="421"/>
      <c r="I532" s="158" t="s">
        <v>557</v>
      </c>
      <c r="J532" s="430">
        <v>28</v>
      </c>
      <c r="K532" s="430"/>
      <c r="L532" s="430"/>
      <c r="M532" s="430"/>
      <c r="N532" s="67">
        <v>5</v>
      </c>
      <c r="O532" s="67"/>
      <c r="P532" s="67"/>
      <c r="Q532" s="67"/>
      <c r="R532" s="67">
        <v>91</v>
      </c>
      <c r="S532" s="67"/>
      <c r="T532" s="67"/>
      <c r="U532" s="67"/>
      <c r="V532" s="99"/>
      <c r="W532" s="100"/>
      <c r="X532" s="100"/>
      <c r="Y532" s="100"/>
      <c r="Z532" s="100"/>
      <c r="AA532" s="118"/>
      <c r="AB532" s="187"/>
      <c r="AC532" s="350"/>
      <c r="AD532" s="187"/>
      <c r="AE532" s="64"/>
    </row>
    <row r="533" spans="1:31" s="22" customFormat="1" ht="45" hidden="1" customHeight="1" x14ac:dyDescent="0.25">
      <c r="A533" s="430" t="s">
        <v>170</v>
      </c>
      <c r="B533" s="430"/>
      <c r="C533" s="570"/>
      <c r="D533" s="576"/>
      <c r="E533" s="570"/>
      <c r="F533" s="578"/>
      <c r="G533" s="570"/>
      <c r="H533" s="421"/>
      <c r="I533" s="158" t="s">
        <v>558</v>
      </c>
      <c r="J533" s="430">
        <v>430</v>
      </c>
      <c r="K533" s="430"/>
      <c r="L533" s="430"/>
      <c r="M533" s="430"/>
      <c r="N533" s="67">
        <v>15</v>
      </c>
      <c r="O533" s="67"/>
      <c r="P533" s="67"/>
      <c r="Q533" s="67"/>
      <c r="R533" s="67">
        <v>350.40388999999999</v>
      </c>
      <c r="S533" s="67"/>
      <c r="T533" s="67"/>
      <c r="U533" s="67"/>
      <c r="V533" s="99"/>
      <c r="W533" s="100"/>
      <c r="X533" s="100"/>
      <c r="Y533" s="100"/>
      <c r="Z533" s="100"/>
      <c r="AA533" s="118"/>
      <c r="AB533" s="187"/>
      <c r="AC533" s="350"/>
      <c r="AD533" s="187"/>
      <c r="AE533" s="64"/>
    </row>
    <row r="534" spans="1:31" s="22" customFormat="1" ht="45" hidden="1" customHeight="1" x14ac:dyDescent="0.25">
      <c r="A534" s="430" t="s">
        <v>170</v>
      </c>
      <c r="B534" s="430"/>
      <c r="C534" s="570"/>
      <c r="D534" s="576"/>
      <c r="E534" s="570"/>
      <c r="F534" s="578"/>
      <c r="G534" s="570"/>
      <c r="H534" s="421"/>
      <c r="I534" s="158" t="s">
        <v>559</v>
      </c>
      <c r="J534" s="430">
        <v>11</v>
      </c>
      <c r="K534" s="430"/>
      <c r="L534" s="430"/>
      <c r="M534" s="430"/>
      <c r="N534" s="67">
        <v>5</v>
      </c>
      <c r="O534" s="67"/>
      <c r="P534" s="67"/>
      <c r="Q534" s="67"/>
      <c r="R534" s="67">
        <v>87.786330000000007</v>
      </c>
      <c r="S534" s="67"/>
      <c r="T534" s="67"/>
      <c r="U534" s="67"/>
      <c r="V534" s="99"/>
      <c r="W534" s="100"/>
      <c r="X534" s="100"/>
      <c r="Y534" s="100"/>
      <c r="Z534" s="100"/>
      <c r="AA534" s="118"/>
      <c r="AB534" s="187"/>
      <c r="AC534" s="350"/>
      <c r="AD534" s="187"/>
      <c r="AE534" s="64"/>
    </row>
    <row r="535" spans="1:31" s="22" customFormat="1" ht="60" hidden="1" customHeight="1" x14ac:dyDescent="0.25">
      <c r="A535" s="430" t="s">
        <v>170</v>
      </c>
      <c r="B535" s="430"/>
      <c r="C535" s="570"/>
      <c r="D535" s="576"/>
      <c r="E535" s="570"/>
      <c r="F535" s="578"/>
      <c r="G535" s="570"/>
      <c r="H535" s="421"/>
      <c r="I535" s="158" t="s">
        <v>560</v>
      </c>
      <c r="J535" s="430">
        <v>68</v>
      </c>
      <c r="K535" s="430"/>
      <c r="L535" s="430"/>
      <c r="M535" s="430"/>
      <c r="N535" s="67">
        <v>15</v>
      </c>
      <c r="O535" s="67"/>
      <c r="P535" s="67"/>
      <c r="Q535" s="67"/>
      <c r="R535" s="67">
        <v>99.326859999999996</v>
      </c>
      <c r="S535" s="67"/>
      <c r="T535" s="67"/>
      <c r="U535" s="67"/>
      <c r="V535" s="99"/>
      <c r="W535" s="100"/>
      <c r="X535" s="100"/>
      <c r="Y535" s="100"/>
      <c r="Z535" s="100"/>
      <c r="AA535" s="118"/>
      <c r="AB535" s="187"/>
      <c r="AC535" s="350"/>
      <c r="AD535" s="187"/>
      <c r="AE535" s="64"/>
    </row>
    <row r="536" spans="1:31" s="22" customFormat="1" ht="45" hidden="1" customHeight="1" x14ac:dyDescent="0.25">
      <c r="A536" s="430" t="s">
        <v>170</v>
      </c>
      <c r="B536" s="430"/>
      <c r="C536" s="570"/>
      <c r="D536" s="576"/>
      <c r="E536" s="570"/>
      <c r="F536" s="578"/>
      <c r="G536" s="570"/>
      <c r="H536" s="421"/>
      <c r="I536" s="158" t="s">
        <v>561</v>
      </c>
      <c r="J536" s="430">
        <v>335</v>
      </c>
      <c r="K536" s="430"/>
      <c r="L536" s="430"/>
      <c r="M536" s="430"/>
      <c r="N536" s="67">
        <v>15</v>
      </c>
      <c r="O536" s="67"/>
      <c r="P536" s="67"/>
      <c r="Q536" s="67"/>
      <c r="R536" s="67">
        <v>165.87569999999999</v>
      </c>
      <c r="S536" s="67"/>
      <c r="T536" s="67"/>
      <c r="U536" s="67"/>
      <c r="V536" s="99"/>
      <c r="W536" s="100"/>
      <c r="X536" s="100"/>
      <c r="Y536" s="100"/>
      <c r="Z536" s="100"/>
      <c r="AA536" s="118"/>
      <c r="AB536" s="187"/>
      <c r="AC536" s="350"/>
      <c r="AD536" s="187"/>
      <c r="AE536" s="64"/>
    </row>
    <row r="537" spans="1:31" s="22" customFormat="1" ht="45" hidden="1" customHeight="1" x14ac:dyDescent="0.25">
      <c r="A537" s="430" t="s">
        <v>170</v>
      </c>
      <c r="B537" s="430"/>
      <c r="C537" s="570"/>
      <c r="D537" s="576"/>
      <c r="E537" s="570"/>
      <c r="F537" s="578"/>
      <c r="G537" s="570"/>
      <c r="H537" s="421"/>
      <c r="I537" s="158" t="s">
        <v>562</v>
      </c>
      <c r="J537" s="430">
        <v>230</v>
      </c>
      <c r="K537" s="430"/>
      <c r="L537" s="430"/>
      <c r="M537" s="430"/>
      <c r="N537" s="67">
        <v>15</v>
      </c>
      <c r="O537" s="67"/>
      <c r="P537" s="67"/>
      <c r="Q537" s="67"/>
      <c r="R537" s="67">
        <v>197.11026000000001</v>
      </c>
      <c r="S537" s="67"/>
      <c r="T537" s="67"/>
      <c r="U537" s="67"/>
      <c r="V537" s="99"/>
      <c r="W537" s="100"/>
      <c r="X537" s="100"/>
      <c r="Y537" s="100"/>
      <c r="Z537" s="100"/>
      <c r="AA537" s="118"/>
      <c r="AB537" s="187"/>
      <c r="AC537" s="350"/>
      <c r="AD537" s="187"/>
      <c r="AE537" s="64"/>
    </row>
    <row r="538" spans="1:31" s="22" customFormat="1" ht="30" hidden="1" customHeight="1" x14ac:dyDescent="0.25">
      <c r="A538" s="430" t="s">
        <v>170</v>
      </c>
      <c r="B538" s="430"/>
      <c r="C538" s="570"/>
      <c r="D538" s="576"/>
      <c r="E538" s="570"/>
      <c r="F538" s="578"/>
      <c r="G538" s="570"/>
      <c r="H538" s="421"/>
      <c r="I538" s="158" t="s">
        <v>563</v>
      </c>
      <c r="J538" s="430">
        <v>450</v>
      </c>
      <c r="K538" s="430"/>
      <c r="L538" s="430"/>
      <c r="M538" s="430"/>
      <c r="N538" s="67">
        <v>86</v>
      </c>
      <c r="O538" s="67"/>
      <c r="P538" s="67"/>
      <c r="Q538" s="67"/>
      <c r="R538" s="67">
        <v>162.71</v>
      </c>
      <c r="S538" s="67"/>
      <c r="T538" s="67"/>
      <c r="U538" s="67"/>
      <c r="V538" s="99"/>
      <c r="W538" s="100"/>
      <c r="X538" s="100"/>
      <c r="Y538" s="100"/>
      <c r="Z538" s="100"/>
      <c r="AA538" s="118"/>
      <c r="AB538" s="187"/>
      <c r="AC538" s="350"/>
      <c r="AD538" s="187"/>
      <c r="AE538" s="64"/>
    </row>
    <row r="539" spans="1:31" s="22" customFormat="1" ht="45" hidden="1" customHeight="1" x14ac:dyDescent="0.25">
      <c r="A539" s="430" t="s">
        <v>170</v>
      </c>
      <c r="B539" s="430"/>
      <c r="C539" s="570"/>
      <c r="D539" s="576"/>
      <c r="E539" s="570"/>
      <c r="F539" s="578"/>
      <c r="G539" s="570"/>
      <c r="H539" s="421"/>
      <c r="I539" s="158" t="s">
        <v>564</v>
      </c>
      <c r="J539" s="430">
        <v>402</v>
      </c>
      <c r="K539" s="430"/>
      <c r="L539" s="430"/>
      <c r="M539" s="430"/>
      <c r="N539" s="67">
        <v>20</v>
      </c>
      <c r="O539" s="67"/>
      <c r="P539" s="67"/>
      <c r="Q539" s="67"/>
      <c r="R539" s="67">
        <v>252.12</v>
      </c>
      <c r="S539" s="67"/>
      <c r="T539" s="67"/>
      <c r="U539" s="67"/>
      <c r="V539" s="99"/>
      <c r="W539" s="100"/>
      <c r="X539" s="100"/>
      <c r="Y539" s="100"/>
      <c r="Z539" s="100"/>
      <c r="AA539" s="118"/>
      <c r="AB539" s="187"/>
      <c r="AC539" s="350"/>
      <c r="AD539" s="187"/>
      <c r="AE539" s="64"/>
    </row>
    <row r="540" spans="1:31" s="22" customFormat="1" ht="45" hidden="1" customHeight="1" x14ac:dyDescent="0.25">
      <c r="A540" s="430" t="s">
        <v>170</v>
      </c>
      <c r="B540" s="430"/>
      <c r="C540" s="570"/>
      <c r="D540" s="576"/>
      <c r="E540" s="570"/>
      <c r="F540" s="578"/>
      <c r="G540" s="570"/>
      <c r="H540" s="421"/>
      <c r="I540" s="158" t="s">
        <v>565</v>
      </c>
      <c r="J540" s="430">
        <v>480</v>
      </c>
      <c r="K540" s="430"/>
      <c r="L540" s="430"/>
      <c r="M540" s="430"/>
      <c r="N540" s="67">
        <v>24</v>
      </c>
      <c r="O540" s="67"/>
      <c r="P540" s="67"/>
      <c r="Q540" s="67"/>
      <c r="R540" s="67">
        <v>220.35926000000001</v>
      </c>
      <c r="S540" s="67"/>
      <c r="T540" s="67"/>
      <c r="U540" s="67"/>
      <c r="V540" s="99"/>
      <c r="W540" s="100"/>
      <c r="X540" s="100"/>
      <c r="Y540" s="100"/>
      <c r="Z540" s="100"/>
      <c r="AA540" s="118"/>
      <c r="AB540" s="187"/>
      <c r="AC540" s="350"/>
      <c r="AD540" s="187"/>
      <c r="AE540" s="64"/>
    </row>
    <row r="541" spans="1:31" s="22" customFormat="1" ht="90" hidden="1" customHeight="1" x14ac:dyDescent="0.25">
      <c r="A541" s="430" t="s">
        <v>170</v>
      </c>
      <c r="B541" s="430"/>
      <c r="C541" s="570"/>
      <c r="D541" s="576"/>
      <c r="E541" s="570"/>
      <c r="F541" s="578"/>
      <c r="G541" s="570"/>
      <c r="H541" s="421"/>
      <c r="I541" s="158" t="s">
        <v>566</v>
      </c>
      <c r="J541" s="430">
        <v>822</v>
      </c>
      <c r="K541" s="430"/>
      <c r="L541" s="430"/>
      <c r="M541" s="430"/>
      <c r="N541" s="67">
        <v>5</v>
      </c>
      <c r="O541" s="67"/>
      <c r="P541" s="67"/>
      <c r="Q541" s="67"/>
      <c r="R541" s="67">
        <v>793.74199999999996</v>
      </c>
      <c r="S541" s="67"/>
      <c r="T541" s="67"/>
      <c r="U541" s="67"/>
      <c r="V541" s="99"/>
      <c r="W541" s="100"/>
      <c r="X541" s="100"/>
      <c r="Y541" s="100"/>
      <c r="Z541" s="100"/>
      <c r="AA541" s="118"/>
      <c r="AB541" s="187"/>
      <c r="AC541" s="350"/>
      <c r="AD541" s="187"/>
      <c r="AE541" s="64"/>
    </row>
    <row r="542" spans="1:31" s="22" customFormat="1" ht="60" hidden="1" customHeight="1" x14ac:dyDescent="0.25">
      <c r="A542" s="430">
        <v>665</v>
      </c>
      <c r="B542" s="430"/>
      <c r="C542" s="570"/>
      <c r="D542" s="576"/>
      <c r="E542" s="570"/>
      <c r="F542" s="578"/>
      <c r="G542" s="570"/>
      <c r="H542" s="421"/>
      <c r="I542" s="158" t="s">
        <v>567</v>
      </c>
      <c r="J542" s="428"/>
      <c r="K542" s="428">
        <v>60</v>
      </c>
      <c r="L542" s="428"/>
      <c r="M542" s="428"/>
      <c r="N542" s="68"/>
      <c r="O542" s="68">
        <v>12</v>
      </c>
      <c r="P542" s="68"/>
      <c r="Q542" s="68"/>
      <c r="R542" s="67"/>
      <c r="S542" s="67">
        <v>63.883000000000003</v>
      </c>
      <c r="T542" s="67"/>
      <c r="U542" s="67"/>
      <c r="V542" s="99"/>
      <c r="W542" s="100"/>
      <c r="X542" s="100"/>
      <c r="Y542" s="100"/>
      <c r="Z542" s="100"/>
      <c r="AA542" s="118"/>
      <c r="AB542" s="187"/>
      <c r="AC542" s="350"/>
      <c r="AD542" s="187"/>
      <c r="AE542" s="64"/>
    </row>
    <row r="543" spans="1:31" s="22" customFormat="1" ht="60" hidden="1" customHeight="1" x14ac:dyDescent="0.25">
      <c r="A543" s="430">
        <v>666</v>
      </c>
      <c r="B543" s="430"/>
      <c r="C543" s="570"/>
      <c r="D543" s="576"/>
      <c r="E543" s="570"/>
      <c r="F543" s="578"/>
      <c r="G543" s="570"/>
      <c r="H543" s="421"/>
      <c r="I543" s="158" t="s">
        <v>568</v>
      </c>
      <c r="J543" s="428"/>
      <c r="K543" s="428">
        <v>511</v>
      </c>
      <c r="L543" s="428"/>
      <c r="M543" s="428"/>
      <c r="N543" s="68"/>
      <c r="O543" s="68">
        <v>20</v>
      </c>
      <c r="P543" s="68"/>
      <c r="Q543" s="68"/>
      <c r="R543" s="67"/>
      <c r="S543" s="67">
        <v>501.09699999999998</v>
      </c>
      <c r="T543" s="67"/>
      <c r="U543" s="67"/>
      <c r="V543" s="99"/>
      <c r="W543" s="100"/>
      <c r="X543" s="100"/>
      <c r="Y543" s="100"/>
      <c r="Z543" s="100"/>
      <c r="AA543" s="118"/>
      <c r="AB543" s="187"/>
      <c r="AC543" s="350"/>
      <c r="AD543" s="187"/>
      <c r="AE543" s="64"/>
    </row>
    <row r="544" spans="1:31" s="22" customFormat="1" ht="60" hidden="1" customHeight="1" x14ac:dyDescent="0.25">
      <c r="A544" s="430">
        <v>667</v>
      </c>
      <c r="B544" s="430"/>
      <c r="C544" s="570"/>
      <c r="D544" s="576"/>
      <c r="E544" s="570"/>
      <c r="F544" s="578"/>
      <c r="G544" s="570"/>
      <c r="H544" s="421"/>
      <c r="I544" s="158" t="s">
        <v>1711</v>
      </c>
      <c r="J544" s="428"/>
      <c r="K544" s="428">
        <v>383</v>
      </c>
      <c r="L544" s="428"/>
      <c r="M544" s="428"/>
      <c r="N544" s="68"/>
      <c r="O544" s="68">
        <v>15</v>
      </c>
      <c r="P544" s="68"/>
      <c r="Q544" s="68"/>
      <c r="R544" s="67"/>
      <c r="S544" s="67">
        <v>402.18900000000002</v>
      </c>
      <c r="T544" s="67"/>
      <c r="U544" s="67"/>
      <c r="V544" s="99"/>
      <c r="W544" s="100"/>
      <c r="X544" s="100"/>
      <c r="Y544" s="100"/>
      <c r="Z544" s="100"/>
      <c r="AA544" s="118"/>
      <c r="AB544" s="187"/>
      <c r="AC544" s="350"/>
      <c r="AD544" s="187"/>
      <c r="AE544" s="64"/>
    </row>
    <row r="545" spans="1:31" s="22" customFormat="1" ht="45" hidden="1" customHeight="1" x14ac:dyDescent="0.25">
      <c r="A545" s="430">
        <v>668</v>
      </c>
      <c r="B545" s="430"/>
      <c r="C545" s="570"/>
      <c r="D545" s="576"/>
      <c r="E545" s="570"/>
      <c r="F545" s="578"/>
      <c r="G545" s="570"/>
      <c r="H545" s="421"/>
      <c r="I545" s="158" t="s">
        <v>1712</v>
      </c>
      <c r="J545" s="428"/>
      <c r="K545" s="428">
        <v>751</v>
      </c>
      <c r="L545" s="428"/>
      <c r="M545" s="428"/>
      <c r="N545" s="68"/>
      <c r="O545" s="68">
        <v>45</v>
      </c>
      <c r="P545" s="68"/>
      <c r="Q545" s="68"/>
      <c r="R545" s="67"/>
      <c r="S545" s="67">
        <v>795.01</v>
      </c>
      <c r="T545" s="67"/>
      <c r="U545" s="67"/>
      <c r="V545" s="99"/>
      <c r="W545" s="100"/>
      <c r="X545" s="100"/>
      <c r="Y545" s="100"/>
      <c r="Z545" s="100"/>
      <c r="AA545" s="118"/>
      <c r="AB545" s="187"/>
      <c r="AC545" s="350"/>
      <c r="AD545" s="187"/>
      <c r="AE545" s="64"/>
    </row>
    <row r="546" spans="1:31" s="22" customFormat="1" ht="45" hidden="1" customHeight="1" x14ac:dyDescent="0.25">
      <c r="A546" s="430">
        <v>669</v>
      </c>
      <c r="B546" s="430"/>
      <c r="C546" s="570"/>
      <c r="D546" s="576"/>
      <c r="E546" s="570"/>
      <c r="F546" s="578"/>
      <c r="G546" s="570"/>
      <c r="H546" s="421"/>
      <c r="I546" s="158" t="s">
        <v>569</v>
      </c>
      <c r="J546" s="428"/>
      <c r="K546" s="428">
        <v>120</v>
      </c>
      <c r="L546" s="428"/>
      <c r="M546" s="428"/>
      <c r="N546" s="68"/>
      <c r="O546" s="68">
        <v>15</v>
      </c>
      <c r="P546" s="68"/>
      <c r="Q546" s="68"/>
      <c r="R546" s="67"/>
      <c r="S546" s="67">
        <v>112.13500000000001</v>
      </c>
      <c r="T546" s="67"/>
      <c r="U546" s="67"/>
      <c r="V546" s="99"/>
      <c r="W546" s="100"/>
      <c r="X546" s="100"/>
      <c r="Y546" s="100"/>
      <c r="Z546" s="100"/>
      <c r="AA546" s="118"/>
      <c r="AB546" s="187"/>
      <c r="AC546" s="350"/>
      <c r="AD546" s="187"/>
      <c r="AE546" s="64"/>
    </row>
    <row r="547" spans="1:31" s="22" customFormat="1" ht="45" hidden="1" customHeight="1" x14ac:dyDescent="0.25">
      <c r="A547" s="430">
        <v>670</v>
      </c>
      <c r="B547" s="430"/>
      <c r="C547" s="570"/>
      <c r="D547" s="576"/>
      <c r="E547" s="570"/>
      <c r="F547" s="578"/>
      <c r="G547" s="570"/>
      <c r="H547" s="421"/>
      <c r="I547" s="158" t="s">
        <v>570</v>
      </c>
      <c r="J547" s="428"/>
      <c r="K547" s="428">
        <v>180</v>
      </c>
      <c r="L547" s="428"/>
      <c r="M547" s="428"/>
      <c r="N547" s="68"/>
      <c r="O547" s="68">
        <v>15</v>
      </c>
      <c r="P547" s="68"/>
      <c r="Q547" s="68"/>
      <c r="R547" s="67"/>
      <c r="S547" s="67">
        <v>118.312</v>
      </c>
      <c r="T547" s="67"/>
      <c r="U547" s="67"/>
      <c r="V547" s="99"/>
      <c r="W547" s="100"/>
      <c r="X547" s="100"/>
      <c r="Y547" s="100"/>
      <c r="Z547" s="100"/>
      <c r="AA547" s="118"/>
      <c r="AB547" s="187"/>
      <c r="AC547" s="350"/>
      <c r="AD547" s="187"/>
      <c r="AE547" s="64"/>
    </row>
    <row r="548" spans="1:31" s="22" customFormat="1" ht="45" hidden="1" customHeight="1" x14ac:dyDescent="0.25">
      <c r="A548" s="430">
        <v>671</v>
      </c>
      <c r="B548" s="430"/>
      <c r="C548" s="570"/>
      <c r="D548" s="576"/>
      <c r="E548" s="570"/>
      <c r="F548" s="578"/>
      <c r="G548" s="570"/>
      <c r="H548" s="421"/>
      <c r="I548" s="158" t="s">
        <v>571</v>
      </c>
      <c r="J548" s="428"/>
      <c r="K548" s="428">
        <v>180</v>
      </c>
      <c r="L548" s="428"/>
      <c r="M548" s="428"/>
      <c r="N548" s="68"/>
      <c r="O548" s="68">
        <v>15</v>
      </c>
      <c r="P548" s="68"/>
      <c r="Q548" s="68"/>
      <c r="R548" s="67"/>
      <c r="S548" s="67">
        <v>149.56</v>
      </c>
      <c r="T548" s="67"/>
      <c r="U548" s="67"/>
      <c r="V548" s="99"/>
      <c r="W548" s="100"/>
      <c r="X548" s="100"/>
      <c r="Y548" s="100"/>
      <c r="Z548" s="100"/>
      <c r="AA548" s="118"/>
      <c r="AB548" s="187"/>
      <c r="AC548" s="350"/>
      <c r="AD548" s="187"/>
      <c r="AE548" s="64"/>
    </row>
    <row r="549" spans="1:31" s="22" customFormat="1" ht="60" hidden="1" customHeight="1" x14ac:dyDescent="0.25">
      <c r="A549" s="430">
        <v>673</v>
      </c>
      <c r="B549" s="430"/>
      <c r="C549" s="570"/>
      <c r="D549" s="576"/>
      <c r="E549" s="570"/>
      <c r="F549" s="578"/>
      <c r="G549" s="570"/>
      <c r="H549" s="421"/>
      <c r="I549" s="158" t="s">
        <v>572</v>
      </c>
      <c r="J549" s="428"/>
      <c r="K549" s="428">
        <v>50</v>
      </c>
      <c r="L549" s="428"/>
      <c r="M549" s="428"/>
      <c r="N549" s="68"/>
      <c r="O549" s="68">
        <v>7.5</v>
      </c>
      <c r="P549" s="68"/>
      <c r="Q549" s="68"/>
      <c r="R549" s="67"/>
      <c r="S549" s="67">
        <v>74.95</v>
      </c>
      <c r="T549" s="67"/>
      <c r="U549" s="67"/>
      <c r="V549" s="99"/>
      <c r="W549" s="100"/>
      <c r="X549" s="100"/>
      <c r="Y549" s="100"/>
      <c r="Z549" s="100"/>
      <c r="AA549" s="118"/>
      <c r="AB549" s="187"/>
      <c r="AC549" s="350"/>
      <c r="AD549" s="187"/>
      <c r="AE549" s="64"/>
    </row>
    <row r="550" spans="1:31" s="22" customFormat="1" ht="60" hidden="1" customHeight="1" x14ac:dyDescent="0.25">
      <c r="A550" s="430">
        <v>674</v>
      </c>
      <c r="B550" s="430"/>
      <c r="C550" s="570"/>
      <c r="D550" s="576"/>
      <c r="E550" s="570"/>
      <c r="F550" s="578"/>
      <c r="G550" s="570"/>
      <c r="H550" s="421"/>
      <c r="I550" s="158" t="s">
        <v>573</v>
      </c>
      <c r="J550" s="428"/>
      <c r="K550" s="428">
        <v>175</v>
      </c>
      <c r="L550" s="428"/>
      <c r="M550" s="428"/>
      <c r="N550" s="68"/>
      <c r="O550" s="68">
        <v>7.5</v>
      </c>
      <c r="P550" s="68"/>
      <c r="Q550" s="68"/>
      <c r="R550" s="67"/>
      <c r="S550" s="67">
        <v>171.39</v>
      </c>
      <c r="T550" s="67"/>
      <c r="U550" s="67"/>
      <c r="V550" s="99"/>
      <c r="W550" s="100"/>
      <c r="X550" s="100"/>
      <c r="Y550" s="100"/>
      <c r="Z550" s="100"/>
      <c r="AA550" s="118"/>
      <c r="AB550" s="187"/>
      <c r="AC550" s="350"/>
      <c r="AD550" s="187"/>
      <c r="AE550" s="64"/>
    </row>
    <row r="551" spans="1:31" s="22" customFormat="1" ht="60" hidden="1" customHeight="1" x14ac:dyDescent="0.25">
      <c r="A551" s="430">
        <v>675</v>
      </c>
      <c r="B551" s="430"/>
      <c r="C551" s="570"/>
      <c r="D551" s="576"/>
      <c r="E551" s="570"/>
      <c r="F551" s="578"/>
      <c r="G551" s="570"/>
      <c r="H551" s="421"/>
      <c r="I551" s="158" t="s">
        <v>574</v>
      </c>
      <c r="J551" s="428"/>
      <c r="K551" s="428">
        <v>680</v>
      </c>
      <c r="L551" s="428"/>
      <c r="M551" s="428"/>
      <c r="N551" s="68"/>
      <c r="O551" s="68">
        <v>7.5</v>
      </c>
      <c r="P551" s="68"/>
      <c r="Q551" s="68"/>
      <c r="R551" s="67"/>
      <c r="S551" s="67">
        <v>340.83800000000002</v>
      </c>
      <c r="T551" s="67"/>
      <c r="U551" s="67"/>
      <c r="V551" s="99"/>
      <c r="W551" s="100"/>
      <c r="X551" s="100"/>
      <c r="Y551" s="100"/>
      <c r="Z551" s="100"/>
      <c r="AA551" s="118"/>
      <c r="AB551" s="187"/>
      <c r="AC551" s="350"/>
      <c r="AD551" s="187"/>
      <c r="AE551" s="64"/>
    </row>
    <row r="552" spans="1:31" s="22" customFormat="1" ht="60" hidden="1" customHeight="1" x14ac:dyDescent="0.25">
      <c r="A552" s="430">
        <v>676</v>
      </c>
      <c r="B552" s="430"/>
      <c r="C552" s="570"/>
      <c r="D552" s="576"/>
      <c r="E552" s="570"/>
      <c r="F552" s="578"/>
      <c r="G552" s="570"/>
      <c r="H552" s="421"/>
      <c r="I552" s="158" t="s">
        <v>575</v>
      </c>
      <c r="J552" s="428"/>
      <c r="K552" s="428">
        <v>180</v>
      </c>
      <c r="L552" s="428"/>
      <c r="M552" s="428"/>
      <c r="N552" s="68"/>
      <c r="O552" s="68">
        <v>15</v>
      </c>
      <c r="P552" s="68"/>
      <c r="Q552" s="68"/>
      <c r="R552" s="67"/>
      <c r="S552" s="67">
        <v>76.421999999999997</v>
      </c>
      <c r="T552" s="67"/>
      <c r="U552" s="67"/>
      <c r="V552" s="99"/>
      <c r="W552" s="100"/>
      <c r="X552" s="100"/>
      <c r="Y552" s="100"/>
      <c r="Z552" s="100"/>
      <c r="AA552" s="118"/>
      <c r="AB552" s="187"/>
      <c r="AC552" s="350"/>
      <c r="AD552" s="187"/>
      <c r="AE552" s="64"/>
    </row>
    <row r="553" spans="1:31" s="22" customFormat="1" ht="60" hidden="1" customHeight="1" x14ac:dyDescent="0.25">
      <c r="A553" s="430">
        <v>677</v>
      </c>
      <c r="B553" s="430"/>
      <c r="C553" s="570"/>
      <c r="D553" s="576"/>
      <c r="E553" s="570"/>
      <c r="F553" s="578"/>
      <c r="G553" s="570"/>
      <c r="H553" s="421"/>
      <c r="I553" s="158" t="s">
        <v>576</v>
      </c>
      <c r="J553" s="428"/>
      <c r="K553" s="428">
        <v>80</v>
      </c>
      <c r="L553" s="428"/>
      <c r="M553" s="428"/>
      <c r="N553" s="68"/>
      <c r="O553" s="68">
        <v>15</v>
      </c>
      <c r="P553" s="68"/>
      <c r="Q553" s="68"/>
      <c r="R553" s="67"/>
      <c r="S553" s="67">
        <v>70.381</v>
      </c>
      <c r="T553" s="67"/>
      <c r="U553" s="67"/>
      <c r="V553" s="99"/>
      <c r="W553" s="100"/>
      <c r="X553" s="100"/>
      <c r="Y553" s="100"/>
      <c r="Z553" s="100"/>
      <c r="AA553" s="118"/>
      <c r="AB553" s="187"/>
      <c r="AC553" s="350"/>
      <c r="AD553" s="187"/>
      <c r="AE553" s="64"/>
    </row>
    <row r="554" spans="1:31" s="22" customFormat="1" ht="60" hidden="1" customHeight="1" x14ac:dyDescent="0.25">
      <c r="A554" s="430">
        <v>678</v>
      </c>
      <c r="B554" s="430"/>
      <c r="C554" s="570"/>
      <c r="D554" s="576"/>
      <c r="E554" s="570"/>
      <c r="F554" s="578"/>
      <c r="G554" s="570"/>
      <c r="H554" s="421"/>
      <c r="I554" s="158" t="s">
        <v>577</v>
      </c>
      <c r="J554" s="428"/>
      <c r="K554" s="428">
        <v>90</v>
      </c>
      <c r="L554" s="428"/>
      <c r="M554" s="428"/>
      <c r="N554" s="68"/>
      <c r="O554" s="68">
        <v>15</v>
      </c>
      <c r="P554" s="68"/>
      <c r="Q554" s="68"/>
      <c r="R554" s="67"/>
      <c r="S554" s="67">
        <v>80.94</v>
      </c>
      <c r="T554" s="67"/>
      <c r="U554" s="67"/>
      <c r="V554" s="99"/>
      <c r="W554" s="100"/>
      <c r="X554" s="100"/>
      <c r="Y554" s="100"/>
      <c r="Z554" s="100"/>
      <c r="AA554" s="118"/>
      <c r="AB554" s="187"/>
      <c r="AC554" s="350"/>
      <c r="AD554" s="187"/>
      <c r="AE554" s="64"/>
    </row>
    <row r="555" spans="1:31" s="22" customFormat="1" ht="60" hidden="1" customHeight="1" x14ac:dyDescent="0.25">
      <c r="A555" s="430">
        <v>679</v>
      </c>
      <c r="B555" s="430"/>
      <c r="C555" s="570"/>
      <c r="D555" s="576"/>
      <c r="E555" s="570"/>
      <c r="F555" s="578"/>
      <c r="G555" s="570"/>
      <c r="H555" s="421"/>
      <c r="I555" s="158" t="s">
        <v>578</v>
      </c>
      <c r="J555" s="428"/>
      <c r="K555" s="428">
        <v>90</v>
      </c>
      <c r="L555" s="428"/>
      <c r="M555" s="428"/>
      <c r="N555" s="68"/>
      <c r="O555" s="68">
        <v>15</v>
      </c>
      <c r="P555" s="68"/>
      <c r="Q555" s="68"/>
      <c r="R555" s="67"/>
      <c r="S555" s="67">
        <v>102.43</v>
      </c>
      <c r="T555" s="67"/>
      <c r="U555" s="67"/>
      <c r="V555" s="99"/>
      <c r="W555" s="100"/>
      <c r="X555" s="100"/>
      <c r="Y555" s="100"/>
      <c r="Z555" s="100"/>
      <c r="AA555" s="118"/>
      <c r="AB555" s="187"/>
      <c r="AC555" s="350"/>
      <c r="AD555" s="187"/>
      <c r="AE555" s="64"/>
    </row>
    <row r="556" spans="1:31" s="22" customFormat="1" ht="60" hidden="1" customHeight="1" x14ac:dyDescent="0.25">
      <c r="A556" s="430">
        <v>680</v>
      </c>
      <c r="B556" s="430"/>
      <c r="C556" s="570"/>
      <c r="D556" s="576"/>
      <c r="E556" s="570"/>
      <c r="F556" s="578"/>
      <c r="G556" s="570"/>
      <c r="H556" s="421"/>
      <c r="I556" s="158" t="s">
        <v>579</v>
      </c>
      <c r="J556" s="428"/>
      <c r="K556" s="428">
        <v>170</v>
      </c>
      <c r="L556" s="428"/>
      <c r="M556" s="428"/>
      <c r="N556" s="68"/>
      <c r="O556" s="68">
        <v>15</v>
      </c>
      <c r="P556" s="68"/>
      <c r="Q556" s="68"/>
      <c r="R556" s="67"/>
      <c r="S556" s="67">
        <v>142.38300000000001</v>
      </c>
      <c r="T556" s="67"/>
      <c r="U556" s="67"/>
      <c r="V556" s="99"/>
      <c r="W556" s="100"/>
      <c r="X556" s="100"/>
      <c r="Y556" s="100"/>
      <c r="Z556" s="100"/>
      <c r="AA556" s="118"/>
      <c r="AB556" s="187"/>
      <c r="AC556" s="350"/>
      <c r="AD556" s="187"/>
      <c r="AE556" s="64"/>
    </row>
    <row r="557" spans="1:31" s="22" customFormat="1" ht="60" hidden="1" customHeight="1" x14ac:dyDescent="0.25">
      <c r="A557" s="430">
        <v>681</v>
      </c>
      <c r="B557" s="430"/>
      <c r="C557" s="570"/>
      <c r="D557" s="576"/>
      <c r="E557" s="570"/>
      <c r="F557" s="578"/>
      <c r="G557" s="570"/>
      <c r="H557" s="421"/>
      <c r="I557" s="158" t="s">
        <v>580</v>
      </c>
      <c r="J557" s="428"/>
      <c r="K557" s="428">
        <v>80</v>
      </c>
      <c r="L557" s="428"/>
      <c r="M557" s="428"/>
      <c r="N557" s="68"/>
      <c r="O557" s="68">
        <v>10</v>
      </c>
      <c r="P557" s="68"/>
      <c r="Q557" s="68"/>
      <c r="R557" s="67"/>
      <c r="S557" s="67">
        <v>77.942999999999998</v>
      </c>
      <c r="T557" s="67"/>
      <c r="U557" s="67"/>
      <c r="V557" s="99"/>
      <c r="W557" s="100"/>
      <c r="X557" s="100"/>
      <c r="Y557" s="100"/>
      <c r="Z557" s="100"/>
      <c r="AA557" s="118"/>
      <c r="AB557" s="187"/>
      <c r="AC557" s="350"/>
      <c r="AD557" s="187"/>
      <c r="AE557" s="64"/>
    </row>
    <row r="558" spans="1:31" s="22" customFormat="1" ht="60" hidden="1" customHeight="1" x14ac:dyDescent="0.25">
      <c r="A558" s="430">
        <v>682</v>
      </c>
      <c r="B558" s="430"/>
      <c r="C558" s="570"/>
      <c r="D558" s="576"/>
      <c r="E558" s="570"/>
      <c r="F558" s="578"/>
      <c r="G558" s="570"/>
      <c r="H558" s="421"/>
      <c r="I558" s="158" t="s">
        <v>581</v>
      </c>
      <c r="J558" s="428"/>
      <c r="K558" s="428">
        <v>70</v>
      </c>
      <c r="L558" s="428"/>
      <c r="M558" s="428"/>
      <c r="N558" s="68"/>
      <c r="O558" s="68">
        <v>10</v>
      </c>
      <c r="P558" s="68"/>
      <c r="Q558" s="68"/>
      <c r="R558" s="67"/>
      <c r="S558" s="67">
        <v>82.989000000000004</v>
      </c>
      <c r="T558" s="67"/>
      <c r="U558" s="67"/>
      <c r="V558" s="99"/>
      <c r="W558" s="100"/>
      <c r="X558" s="100"/>
      <c r="Y558" s="100"/>
      <c r="Z558" s="100"/>
      <c r="AA558" s="118"/>
      <c r="AB558" s="187"/>
      <c r="AC558" s="350"/>
      <c r="AD558" s="187"/>
      <c r="AE558" s="64"/>
    </row>
    <row r="559" spans="1:31" s="22" customFormat="1" ht="60" hidden="1" customHeight="1" x14ac:dyDescent="0.25">
      <c r="A559" s="430">
        <v>683</v>
      </c>
      <c r="B559" s="430"/>
      <c r="C559" s="570"/>
      <c r="D559" s="576"/>
      <c r="E559" s="570"/>
      <c r="F559" s="578"/>
      <c r="G559" s="570"/>
      <c r="H559" s="421"/>
      <c r="I559" s="158" t="s">
        <v>582</v>
      </c>
      <c r="J559" s="428"/>
      <c r="K559" s="428">
        <v>65</v>
      </c>
      <c r="L559" s="428"/>
      <c r="M559" s="428"/>
      <c r="N559" s="68"/>
      <c r="O559" s="68">
        <v>15</v>
      </c>
      <c r="P559" s="68"/>
      <c r="Q559" s="68"/>
      <c r="R559" s="67"/>
      <c r="S559" s="67">
        <v>73.239000000000004</v>
      </c>
      <c r="T559" s="67"/>
      <c r="U559" s="67"/>
      <c r="V559" s="99"/>
      <c r="W559" s="100"/>
      <c r="X559" s="100"/>
      <c r="Y559" s="100"/>
      <c r="Z559" s="100"/>
      <c r="AA559" s="118"/>
      <c r="AB559" s="187"/>
      <c r="AC559" s="350"/>
      <c r="AD559" s="187"/>
      <c r="AE559" s="64"/>
    </row>
    <row r="560" spans="1:31" s="22" customFormat="1" ht="60" hidden="1" customHeight="1" x14ac:dyDescent="0.25">
      <c r="A560" s="430">
        <v>684</v>
      </c>
      <c r="B560" s="430"/>
      <c r="C560" s="570"/>
      <c r="D560" s="576"/>
      <c r="E560" s="570"/>
      <c r="F560" s="578"/>
      <c r="G560" s="570"/>
      <c r="H560" s="421"/>
      <c r="I560" s="158" t="s">
        <v>583</v>
      </c>
      <c r="J560" s="428"/>
      <c r="K560" s="428">
        <v>200</v>
      </c>
      <c r="L560" s="428"/>
      <c r="M560" s="428"/>
      <c r="N560" s="68"/>
      <c r="O560" s="68">
        <v>15</v>
      </c>
      <c r="P560" s="68"/>
      <c r="Q560" s="68"/>
      <c r="R560" s="67"/>
      <c r="S560" s="67">
        <v>149.30000000000001</v>
      </c>
      <c r="T560" s="67"/>
      <c r="U560" s="67"/>
      <c r="V560" s="99"/>
      <c r="W560" s="100"/>
      <c r="X560" s="100"/>
      <c r="Y560" s="100"/>
      <c r="Z560" s="100"/>
      <c r="AA560" s="118"/>
      <c r="AB560" s="187"/>
      <c r="AC560" s="350"/>
      <c r="AD560" s="187"/>
      <c r="AE560" s="64"/>
    </row>
    <row r="561" spans="1:31" s="22" customFormat="1" ht="60" hidden="1" customHeight="1" x14ac:dyDescent="0.25">
      <c r="A561" s="430">
        <v>687</v>
      </c>
      <c r="B561" s="430"/>
      <c r="C561" s="570"/>
      <c r="D561" s="576"/>
      <c r="E561" s="570"/>
      <c r="F561" s="578"/>
      <c r="G561" s="570"/>
      <c r="H561" s="421"/>
      <c r="I561" s="158" t="s">
        <v>584</v>
      </c>
      <c r="J561" s="428"/>
      <c r="K561" s="428">
        <v>90</v>
      </c>
      <c r="L561" s="428"/>
      <c r="M561" s="428"/>
      <c r="N561" s="68"/>
      <c r="O561" s="68">
        <v>15</v>
      </c>
      <c r="P561" s="68"/>
      <c r="Q561" s="68"/>
      <c r="R561" s="67"/>
      <c r="S561" s="67">
        <v>87.046999999999997</v>
      </c>
      <c r="T561" s="67"/>
      <c r="U561" s="67"/>
      <c r="V561" s="99"/>
      <c r="W561" s="100"/>
      <c r="X561" s="100"/>
      <c r="Y561" s="100"/>
      <c r="Z561" s="100"/>
      <c r="AA561" s="118"/>
      <c r="AB561" s="187"/>
      <c r="AC561" s="350"/>
      <c r="AD561" s="187"/>
      <c r="AE561" s="64"/>
    </row>
    <row r="562" spans="1:31" s="22" customFormat="1" ht="60" hidden="1" customHeight="1" x14ac:dyDescent="0.25">
      <c r="A562" s="430">
        <v>688</v>
      </c>
      <c r="B562" s="430"/>
      <c r="C562" s="570"/>
      <c r="D562" s="576"/>
      <c r="E562" s="570"/>
      <c r="F562" s="578"/>
      <c r="G562" s="570"/>
      <c r="H562" s="421"/>
      <c r="I562" s="158" t="s">
        <v>585</v>
      </c>
      <c r="J562" s="428"/>
      <c r="K562" s="428">
        <v>180</v>
      </c>
      <c r="L562" s="428"/>
      <c r="M562" s="428"/>
      <c r="N562" s="68"/>
      <c r="O562" s="68">
        <v>15</v>
      </c>
      <c r="P562" s="68"/>
      <c r="Q562" s="68"/>
      <c r="R562" s="67"/>
      <c r="S562" s="67">
        <v>82.736000000000004</v>
      </c>
      <c r="T562" s="67"/>
      <c r="U562" s="67"/>
      <c r="V562" s="99"/>
      <c r="W562" s="100"/>
      <c r="X562" s="100"/>
      <c r="Y562" s="100"/>
      <c r="Z562" s="100"/>
      <c r="AA562" s="118"/>
      <c r="AB562" s="187"/>
      <c r="AC562" s="350"/>
      <c r="AD562" s="187"/>
      <c r="AE562" s="64"/>
    </row>
    <row r="563" spans="1:31" s="22" customFormat="1" ht="60" hidden="1" customHeight="1" x14ac:dyDescent="0.25">
      <c r="A563" s="430">
        <v>689</v>
      </c>
      <c r="B563" s="430"/>
      <c r="C563" s="570"/>
      <c r="D563" s="576"/>
      <c r="E563" s="570"/>
      <c r="F563" s="578"/>
      <c r="G563" s="570"/>
      <c r="H563" s="421"/>
      <c r="I563" s="158" t="s">
        <v>586</v>
      </c>
      <c r="J563" s="428"/>
      <c r="K563" s="428">
        <v>130</v>
      </c>
      <c r="L563" s="428"/>
      <c r="M563" s="428"/>
      <c r="N563" s="68"/>
      <c r="O563" s="68">
        <v>15</v>
      </c>
      <c r="P563" s="68"/>
      <c r="Q563" s="68"/>
      <c r="R563" s="67"/>
      <c r="S563" s="67">
        <v>97.192999999999998</v>
      </c>
      <c r="T563" s="67"/>
      <c r="U563" s="67"/>
      <c r="V563" s="99"/>
      <c r="W563" s="100"/>
      <c r="X563" s="100"/>
      <c r="Y563" s="100"/>
      <c r="Z563" s="100"/>
      <c r="AA563" s="118"/>
      <c r="AB563" s="187"/>
      <c r="AC563" s="350"/>
      <c r="AD563" s="187"/>
      <c r="AE563" s="64"/>
    </row>
    <row r="564" spans="1:31" s="22" customFormat="1" ht="60" hidden="1" customHeight="1" x14ac:dyDescent="0.25">
      <c r="A564" s="430">
        <v>690</v>
      </c>
      <c r="B564" s="430"/>
      <c r="C564" s="570"/>
      <c r="D564" s="576"/>
      <c r="E564" s="570"/>
      <c r="F564" s="578"/>
      <c r="G564" s="570"/>
      <c r="H564" s="421"/>
      <c r="I564" s="158" t="s">
        <v>587</v>
      </c>
      <c r="J564" s="428"/>
      <c r="K564" s="428">
        <v>70</v>
      </c>
      <c r="L564" s="428"/>
      <c r="M564" s="428"/>
      <c r="N564" s="68"/>
      <c r="O564" s="68">
        <v>15</v>
      </c>
      <c r="P564" s="68"/>
      <c r="Q564" s="68"/>
      <c r="R564" s="67"/>
      <c r="S564" s="67">
        <v>63.055</v>
      </c>
      <c r="T564" s="67"/>
      <c r="U564" s="67"/>
      <c r="V564" s="99"/>
      <c r="W564" s="100"/>
      <c r="X564" s="100"/>
      <c r="Y564" s="100"/>
      <c r="Z564" s="100"/>
      <c r="AA564" s="118"/>
      <c r="AB564" s="187"/>
      <c r="AC564" s="350"/>
      <c r="AD564" s="187"/>
      <c r="AE564" s="64"/>
    </row>
    <row r="565" spans="1:31" s="22" customFormat="1" ht="60" hidden="1" customHeight="1" x14ac:dyDescent="0.25">
      <c r="A565" s="430">
        <v>691</v>
      </c>
      <c r="B565" s="430"/>
      <c r="C565" s="570"/>
      <c r="D565" s="576"/>
      <c r="E565" s="570"/>
      <c r="F565" s="578"/>
      <c r="G565" s="570"/>
      <c r="H565" s="421"/>
      <c r="I565" s="158" t="s">
        <v>588</v>
      </c>
      <c r="J565" s="428"/>
      <c r="K565" s="428">
        <v>280</v>
      </c>
      <c r="L565" s="428"/>
      <c r="M565" s="428"/>
      <c r="N565" s="68"/>
      <c r="O565" s="68">
        <v>15</v>
      </c>
      <c r="P565" s="68"/>
      <c r="Q565" s="68"/>
      <c r="R565" s="67"/>
      <c r="S565" s="67">
        <v>175.21</v>
      </c>
      <c r="T565" s="67"/>
      <c r="U565" s="67"/>
      <c r="V565" s="99"/>
      <c r="W565" s="100"/>
      <c r="X565" s="100"/>
      <c r="Y565" s="100"/>
      <c r="Z565" s="100"/>
      <c r="AA565" s="118"/>
      <c r="AB565" s="187"/>
      <c r="AC565" s="350"/>
      <c r="AD565" s="187"/>
      <c r="AE565" s="64"/>
    </row>
    <row r="566" spans="1:31" s="22" customFormat="1" ht="45.75" hidden="1" customHeight="1" x14ac:dyDescent="0.25">
      <c r="A566" s="430">
        <v>692</v>
      </c>
      <c r="B566" s="430"/>
      <c r="C566" s="570"/>
      <c r="D566" s="576"/>
      <c r="E566" s="570"/>
      <c r="F566" s="578"/>
      <c r="G566" s="570"/>
      <c r="H566" s="421"/>
      <c r="I566" s="158" t="s">
        <v>589</v>
      </c>
      <c r="J566" s="428"/>
      <c r="K566" s="428">
        <v>150</v>
      </c>
      <c r="L566" s="428"/>
      <c r="M566" s="428"/>
      <c r="N566" s="68"/>
      <c r="O566" s="68">
        <v>15</v>
      </c>
      <c r="P566" s="68"/>
      <c r="Q566" s="68"/>
      <c r="R566" s="67"/>
      <c r="S566" s="67">
        <v>98.977999999999994</v>
      </c>
      <c r="T566" s="67"/>
      <c r="U566" s="67"/>
      <c r="V566" s="99"/>
      <c r="W566" s="100"/>
      <c r="X566" s="100"/>
      <c r="Y566" s="100"/>
      <c r="Z566" s="100"/>
      <c r="AA566" s="118"/>
      <c r="AB566" s="187"/>
      <c r="AC566" s="350"/>
      <c r="AD566" s="187"/>
      <c r="AE566" s="64"/>
    </row>
    <row r="567" spans="1:31" s="22" customFormat="1" ht="60" hidden="1" customHeight="1" x14ac:dyDescent="0.25">
      <c r="A567" s="430">
        <v>693</v>
      </c>
      <c r="B567" s="430"/>
      <c r="C567" s="570"/>
      <c r="D567" s="576"/>
      <c r="E567" s="570"/>
      <c r="F567" s="578"/>
      <c r="G567" s="570"/>
      <c r="H567" s="421"/>
      <c r="I567" s="158" t="s">
        <v>590</v>
      </c>
      <c r="J567" s="428"/>
      <c r="K567" s="428">
        <v>60</v>
      </c>
      <c r="L567" s="428"/>
      <c r="M567" s="428"/>
      <c r="N567" s="68"/>
      <c r="O567" s="68">
        <v>15</v>
      </c>
      <c r="P567" s="68"/>
      <c r="Q567" s="68"/>
      <c r="R567" s="67"/>
      <c r="S567" s="67">
        <v>71.376999999999995</v>
      </c>
      <c r="T567" s="67"/>
      <c r="U567" s="67"/>
      <c r="V567" s="99"/>
      <c r="W567" s="100"/>
      <c r="X567" s="100"/>
      <c r="Y567" s="100"/>
      <c r="Z567" s="100"/>
      <c r="AA567" s="118"/>
      <c r="AB567" s="187"/>
      <c r="AC567" s="350"/>
      <c r="AD567" s="187"/>
      <c r="AE567" s="64"/>
    </row>
    <row r="568" spans="1:31" s="22" customFormat="1" ht="60" hidden="1" customHeight="1" x14ac:dyDescent="0.25">
      <c r="A568" s="430">
        <v>694</v>
      </c>
      <c r="B568" s="430"/>
      <c r="C568" s="570"/>
      <c r="D568" s="576"/>
      <c r="E568" s="570"/>
      <c r="F568" s="578"/>
      <c r="G568" s="570"/>
      <c r="H568" s="421"/>
      <c r="I568" s="158" t="s">
        <v>591</v>
      </c>
      <c r="J568" s="428"/>
      <c r="K568" s="428">
        <v>125</v>
      </c>
      <c r="L568" s="428"/>
      <c r="M568" s="428"/>
      <c r="N568" s="68"/>
      <c r="O568" s="68">
        <v>15</v>
      </c>
      <c r="P568" s="68"/>
      <c r="Q568" s="68"/>
      <c r="R568" s="67"/>
      <c r="S568" s="67">
        <v>104.93</v>
      </c>
      <c r="T568" s="67"/>
      <c r="U568" s="67"/>
      <c r="V568" s="99"/>
      <c r="W568" s="100"/>
      <c r="X568" s="100"/>
      <c r="Y568" s="100"/>
      <c r="Z568" s="100"/>
      <c r="AA568" s="118"/>
      <c r="AB568" s="187"/>
      <c r="AC568" s="350"/>
      <c r="AD568" s="187"/>
      <c r="AE568" s="64"/>
    </row>
    <row r="569" spans="1:31" s="22" customFormat="1" ht="60" hidden="1" customHeight="1" x14ac:dyDescent="0.25">
      <c r="A569" s="430">
        <v>695</v>
      </c>
      <c r="B569" s="430"/>
      <c r="C569" s="570"/>
      <c r="D569" s="576"/>
      <c r="E569" s="570"/>
      <c r="F569" s="578"/>
      <c r="G569" s="570"/>
      <c r="H569" s="421"/>
      <c r="I569" s="158" t="s">
        <v>592</v>
      </c>
      <c r="J569" s="428"/>
      <c r="K569" s="428">
        <v>40</v>
      </c>
      <c r="L569" s="428"/>
      <c r="M569" s="428"/>
      <c r="N569" s="68"/>
      <c r="O569" s="68">
        <v>15</v>
      </c>
      <c r="P569" s="68"/>
      <c r="Q569" s="68"/>
      <c r="R569" s="67"/>
      <c r="S569" s="67">
        <v>47.37</v>
      </c>
      <c r="T569" s="67"/>
      <c r="U569" s="67"/>
      <c r="V569" s="99"/>
      <c r="W569" s="100"/>
      <c r="X569" s="100"/>
      <c r="Y569" s="100"/>
      <c r="Z569" s="100"/>
      <c r="AA569" s="118"/>
      <c r="AB569" s="187"/>
      <c r="AC569" s="350"/>
      <c r="AD569" s="187"/>
      <c r="AE569" s="64"/>
    </row>
    <row r="570" spans="1:31" s="22" customFormat="1" ht="60" hidden="1" customHeight="1" x14ac:dyDescent="0.25">
      <c r="A570" s="430">
        <v>696</v>
      </c>
      <c r="B570" s="430"/>
      <c r="C570" s="570"/>
      <c r="D570" s="576"/>
      <c r="E570" s="570"/>
      <c r="F570" s="578"/>
      <c r="G570" s="570"/>
      <c r="H570" s="421"/>
      <c r="I570" s="158" t="s">
        <v>593</v>
      </c>
      <c r="J570" s="428"/>
      <c r="K570" s="428">
        <v>235</v>
      </c>
      <c r="L570" s="428"/>
      <c r="M570" s="428"/>
      <c r="N570" s="68"/>
      <c r="O570" s="68">
        <v>15</v>
      </c>
      <c r="P570" s="68"/>
      <c r="Q570" s="68"/>
      <c r="R570" s="67"/>
      <c r="S570" s="67">
        <v>184.32</v>
      </c>
      <c r="T570" s="67"/>
      <c r="U570" s="67"/>
      <c r="V570" s="99"/>
      <c r="W570" s="100"/>
      <c r="X570" s="100"/>
      <c r="Y570" s="100"/>
      <c r="Z570" s="100"/>
      <c r="AA570" s="118"/>
      <c r="AB570" s="187"/>
      <c r="AC570" s="350"/>
      <c r="AD570" s="187"/>
      <c r="AE570" s="64"/>
    </row>
    <row r="571" spans="1:31" s="22" customFormat="1" ht="60" hidden="1" customHeight="1" x14ac:dyDescent="0.25">
      <c r="A571" s="430">
        <v>697</v>
      </c>
      <c r="B571" s="430"/>
      <c r="C571" s="570"/>
      <c r="D571" s="576"/>
      <c r="E571" s="570"/>
      <c r="F571" s="578"/>
      <c r="G571" s="570"/>
      <c r="H571" s="421"/>
      <c r="I571" s="158" t="s">
        <v>594</v>
      </c>
      <c r="J571" s="428"/>
      <c r="K571" s="428">
        <v>452</v>
      </c>
      <c r="L571" s="428"/>
      <c r="M571" s="428"/>
      <c r="N571" s="68"/>
      <c r="O571" s="68">
        <v>15</v>
      </c>
      <c r="P571" s="68"/>
      <c r="Q571" s="68"/>
      <c r="R571" s="67"/>
      <c r="S571" s="67">
        <v>259.14</v>
      </c>
      <c r="T571" s="67"/>
      <c r="U571" s="67"/>
      <c r="V571" s="99"/>
      <c r="W571" s="100"/>
      <c r="X571" s="100"/>
      <c r="Y571" s="100"/>
      <c r="Z571" s="100"/>
      <c r="AA571" s="118"/>
      <c r="AB571" s="187"/>
      <c r="AC571" s="350"/>
      <c r="AD571" s="187"/>
      <c r="AE571" s="64"/>
    </row>
    <row r="572" spans="1:31" s="22" customFormat="1" ht="60" hidden="1" customHeight="1" x14ac:dyDescent="0.25">
      <c r="A572" s="430">
        <v>698</v>
      </c>
      <c r="B572" s="430"/>
      <c r="C572" s="570"/>
      <c r="D572" s="576"/>
      <c r="E572" s="570"/>
      <c r="F572" s="578"/>
      <c r="G572" s="570"/>
      <c r="H572" s="421"/>
      <c r="I572" s="158" t="s">
        <v>595</v>
      </c>
      <c r="J572" s="428"/>
      <c r="K572" s="428">
        <v>120</v>
      </c>
      <c r="L572" s="428"/>
      <c r="M572" s="428"/>
      <c r="N572" s="68"/>
      <c r="O572" s="68">
        <v>12</v>
      </c>
      <c r="P572" s="68"/>
      <c r="Q572" s="68"/>
      <c r="R572" s="67"/>
      <c r="S572" s="67">
        <v>134.74</v>
      </c>
      <c r="T572" s="67"/>
      <c r="U572" s="67"/>
      <c r="V572" s="99"/>
      <c r="W572" s="100"/>
      <c r="X572" s="100"/>
      <c r="Y572" s="100"/>
      <c r="Z572" s="100"/>
      <c r="AA572" s="118"/>
      <c r="AB572" s="187"/>
      <c r="AC572" s="350"/>
      <c r="AD572" s="187"/>
      <c r="AE572" s="64"/>
    </row>
    <row r="573" spans="1:31" s="22" customFormat="1" ht="45" hidden="1" customHeight="1" x14ac:dyDescent="0.25">
      <c r="A573" s="430">
        <v>699</v>
      </c>
      <c r="B573" s="430"/>
      <c r="C573" s="570"/>
      <c r="D573" s="576"/>
      <c r="E573" s="570"/>
      <c r="F573" s="578"/>
      <c r="G573" s="570"/>
      <c r="H573" s="421"/>
      <c r="I573" s="158" t="s">
        <v>596</v>
      </c>
      <c r="J573" s="428"/>
      <c r="K573" s="428">
        <v>300</v>
      </c>
      <c r="L573" s="428"/>
      <c r="M573" s="428"/>
      <c r="N573" s="68"/>
      <c r="O573" s="68">
        <v>5</v>
      </c>
      <c r="P573" s="68"/>
      <c r="Q573" s="68"/>
      <c r="R573" s="67"/>
      <c r="S573" s="67">
        <v>211.08799999999999</v>
      </c>
      <c r="T573" s="67"/>
      <c r="U573" s="67"/>
      <c r="V573" s="99"/>
      <c r="W573" s="100"/>
      <c r="X573" s="100"/>
      <c r="Y573" s="100"/>
      <c r="Z573" s="100"/>
      <c r="AA573" s="118"/>
      <c r="AB573" s="187"/>
      <c r="AC573" s="349" t="e">
        <f t="shared" si="1"/>
        <v>#DIV/0!</v>
      </c>
      <c r="AD573" s="187"/>
      <c r="AE573" s="64"/>
    </row>
    <row r="574" spans="1:31" s="22" customFormat="1" ht="60" hidden="1" customHeight="1" x14ac:dyDescent="0.25">
      <c r="A574" s="430">
        <v>700</v>
      </c>
      <c r="B574" s="430"/>
      <c r="C574" s="570"/>
      <c r="D574" s="576"/>
      <c r="E574" s="570"/>
      <c r="F574" s="578"/>
      <c r="G574" s="570"/>
      <c r="H574" s="421"/>
      <c r="I574" s="158" t="s">
        <v>597</v>
      </c>
      <c r="J574" s="428"/>
      <c r="K574" s="428">
        <v>160</v>
      </c>
      <c r="L574" s="428"/>
      <c r="M574" s="428"/>
      <c r="N574" s="68"/>
      <c r="O574" s="68">
        <v>12</v>
      </c>
      <c r="P574" s="68"/>
      <c r="Q574" s="68"/>
      <c r="R574" s="67"/>
      <c r="S574" s="67">
        <v>115.42</v>
      </c>
      <c r="T574" s="67"/>
      <c r="U574" s="67"/>
      <c r="V574" s="99"/>
      <c r="W574" s="100"/>
      <c r="X574" s="100"/>
      <c r="Y574" s="100"/>
      <c r="Z574" s="100"/>
      <c r="AA574" s="118"/>
      <c r="AB574" s="187"/>
      <c r="AC574" s="350"/>
      <c r="AD574" s="187"/>
      <c r="AE574" s="64"/>
    </row>
    <row r="575" spans="1:31" s="22" customFormat="1" ht="60" hidden="1" customHeight="1" x14ac:dyDescent="0.25">
      <c r="A575" s="430">
        <v>701</v>
      </c>
      <c r="B575" s="430"/>
      <c r="C575" s="570"/>
      <c r="D575" s="576"/>
      <c r="E575" s="570"/>
      <c r="F575" s="578"/>
      <c r="G575" s="570"/>
      <c r="H575" s="421"/>
      <c r="I575" s="158" t="s">
        <v>598</v>
      </c>
      <c r="J575" s="428"/>
      <c r="K575" s="428">
        <v>80</v>
      </c>
      <c r="L575" s="428"/>
      <c r="M575" s="428"/>
      <c r="N575" s="68"/>
      <c r="O575" s="68">
        <v>15</v>
      </c>
      <c r="P575" s="68"/>
      <c r="Q575" s="68"/>
      <c r="R575" s="67"/>
      <c r="S575" s="67">
        <v>370.166</v>
      </c>
      <c r="T575" s="67"/>
      <c r="U575" s="67"/>
      <c r="V575" s="99"/>
      <c r="W575" s="100"/>
      <c r="X575" s="100"/>
      <c r="Y575" s="100"/>
      <c r="Z575" s="100"/>
      <c r="AA575" s="118"/>
      <c r="AB575" s="187"/>
      <c r="AC575" s="350"/>
      <c r="AD575" s="187"/>
      <c r="AE575" s="64"/>
    </row>
    <row r="576" spans="1:31" s="22" customFormat="1" ht="60" hidden="1" customHeight="1" x14ac:dyDescent="0.25">
      <c r="A576" s="430">
        <v>702</v>
      </c>
      <c r="B576" s="430"/>
      <c r="C576" s="570"/>
      <c r="D576" s="576"/>
      <c r="E576" s="570"/>
      <c r="F576" s="578"/>
      <c r="G576" s="570"/>
      <c r="H576" s="421"/>
      <c r="I576" s="158" t="s">
        <v>599</v>
      </c>
      <c r="J576" s="428"/>
      <c r="K576" s="428">
        <v>50</v>
      </c>
      <c r="L576" s="428"/>
      <c r="M576" s="428"/>
      <c r="N576" s="68"/>
      <c r="O576" s="68">
        <v>15</v>
      </c>
      <c r="P576" s="68"/>
      <c r="Q576" s="68"/>
      <c r="R576" s="67"/>
      <c r="S576" s="67">
        <v>47.24</v>
      </c>
      <c r="T576" s="67"/>
      <c r="U576" s="67"/>
      <c r="V576" s="99"/>
      <c r="W576" s="100"/>
      <c r="X576" s="100"/>
      <c r="Y576" s="100"/>
      <c r="Z576" s="100"/>
      <c r="AA576" s="118"/>
      <c r="AB576" s="187"/>
      <c r="AC576" s="350"/>
      <c r="AD576" s="187"/>
      <c r="AE576" s="64"/>
    </row>
    <row r="577" spans="1:31" s="22" customFormat="1" ht="60" hidden="1" customHeight="1" x14ac:dyDescent="0.25">
      <c r="A577" s="430">
        <v>703</v>
      </c>
      <c r="B577" s="430"/>
      <c r="C577" s="570"/>
      <c r="D577" s="576"/>
      <c r="E577" s="570"/>
      <c r="F577" s="578"/>
      <c r="G577" s="570"/>
      <c r="H577" s="421"/>
      <c r="I577" s="158" t="s">
        <v>600</v>
      </c>
      <c r="J577" s="428"/>
      <c r="K577" s="428">
        <v>35</v>
      </c>
      <c r="L577" s="428"/>
      <c r="M577" s="428"/>
      <c r="N577" s="68"/>
      <c r="O577" s="68">
        <v>15</v>
      </c>
      <c r="P577" s="68"/>
      <c r="Q577" s="68"/>
      <c r="R577" s="67"/>
      <c r="S577" s="67">
        <v>38.159999999999997</v>
      </c>
      <c r="T577" s="67"/>
      <c r="U577" s="67"/>
      <c r="V577" s="99"/>
      <c r="W577" s="100"/>
      <c r="X577" s="100"/>
      <c r="Y577" s="100"/>
      <c r="Z577" s="100"/>
      <c r="AA577" s="118"/>
      <c r="AB577" s="187"/>
      <c r="AC577" s="351"/>
      <c r="AD577" s="187"/>
      <c r="AE577" s="64"/>
    </row>
    <row r="578" spans="1:31" s="22" customFormat="1" ht="60" hidden="1" customHeight="1" x14ac:dyDescent="0.25">
      <c r="A578" s="430">
        <v>704</v>
      </c>
      <c r="B578" s="430"/>
      <c r="C578" s="570"/>
      <c r="D578" s="576"/>
      <c r="E578" s="570"/>
      <c r="F578" s="578"/>
      <c r="G578" s="570"/>
      <c r="H578" s="421"/>
      <c r="I578" s="158" t="s">
        <v>601</v>
      </c>
      <c r="J578" s="428"/>
      <c r="K578" s="428">
        <v>125</v>
      </c>
      <c r="L578" s="428"/>
      <c r="M578" s="428"/>
      <c r="N578" s="68"/>
      <c r="O578" s="68">
        <v>15</v>
      </c>
      <c r="P578" s="68"/>
      <c r="Q578" s="68"/>
      <c r="R578" s="67"/>
      <c r="S578" s="67">
        <v>75.510000000000005</v>
      </c>
      <c r="T578" s="67"/>
      <c r="U578" s="67"/>
      <c r="V578" s="99"/>
      <c r="W578" s="100"/>
      <c r="X578" s="100"/>
      <c r="Y578" s="100"/>
      <c r="Z578" s="100"/>
      <c r="AA578" s="118"/>
      <c r="AB578" s="187"/>
      <c r="AC578" s="351"/>
      <c r="AD578" s="187"/>
      <c r="AE578" s="64"/>
    </row>
    <row r="579" spans="1:31" s="22" customFormat="1" ht="45" hidden="1" customHeight="1" x14ac:dyDescent="0.25">
      <c r="A579" s="430">
        <v>705</v>
      </c>
      <c r="B579" s="430"/>
      <c r="C579" s="570"/>
      <c r="D579" s="576"/>
      <c r="E579" s="570"/>
      <c r="F579" s="578"/>
      <c r="G579" s="570"/>
      <c r="H579" s="421"/>
      <c r="I579" s="158" t="s">
        <v>602</v>
      </c>
      <c r="J579" s="428"/>
      <c r="K579" s="428">
        <v>60</v>
      </c>
      <c r="L579" s="428"/>
      <c r="M579" s="428"/>
      <c r="N579" s="68"/>
      <c r="O579" s="68">
        <v>15</v>
      </c>
      <c r="P579" s="68"/>
      <c r="Q579" s="68"/>
      <c r="R579" s="67"/>
      <c r="S579" s="67">
        <v>67.78</v>
      </c>
      <c r="T579" s="67"/>
      <c r="U579" s="67"/>
      <c r="V579" s="99"/>
      <c r="W579" s="100"/>
      <c r="X579" s="100"/>
      <c r="Y579" s="100"/>
      <c r="Z579" s="100"/>
      <c r="AA579" s="118"/>
      <c r="AB579" s="187"/>
      <c r="AC579" s="351"/>
      <c r="AD579" s="187"/>
      <c r="AE579" s="64"/>
    </row>
    <row r="580" spans="1:31" s="22" customFormat="1" ht="60" hidden="1" customHeight="1" x14ac:dyDescent="0.25">
      <c r="A580" s="430">
        <v>706</v>
      </c>
      <c r="B580" s="430"/>
      <c r="C580" s="570"/>
      <c r="D580" s="576"/>
      <c r="E580" s="570"/>
      <c r="F580" s="578"/>
      <c r="G580" s="570"/>
      <c r="H580" s="421"/>
      <c r="I580" s="158" t="s">
        <v>603</v>
      </c>
      <c r="J580" s="428"/>
      <c r="K580" s="428">
        <v>50</v>
      </c>
      <c r="L580" s="428"/>
      <c r="M580" s="428"/>
      <c r="N580" s="68"/>
      <c r="O580" s="68">
        <v>15</v>
      </c>
      <c r="P580" s="68"/>
      <c r="Q580" s="68"/>
      <c r="R580" s="67"/>
      <c r="S580" s="67">
        <v>63.15</v>
      </c>
      <c r="T580" s="67"/>
      <c r="U580" s="67"/>
      <c r="V580" s="99"/>
      <c r="W580" s="100"/>
      <c r="X580" s="100"/>
      <c r="Y580" s="100"/>
      <c r="Z580" s="100"/>
      <c r="AA580" s="118"/>
      <c r="AB580" s="187"/>
      <c r="AC580" s="351"/>
      <c r="AD580" s="187"/>
      <c r="AE580" s="64"/>
    </row>
    <row r="581" spans="1:31" s="22" customFormat="1" ht="60" hidden="1" customHeight="1" x14ac:dyDescent="0.25">
      <c r="A581" s="430">
        <v>707</v>
      </c>
      <c r="B581" s="430"/>
      <c r="C581" s="570"/>
      <c r="D581" s="576"/>
      <c r="E581" s="570"/>
      <c r="F581" s="578"/>
      <c r="G581" s="570"/>
      <c r="H581" s="421"/>
      <c r="I581" s="158" t="s">
        <v>604</v>
      </c>
      <c r="J581" s="428"/>
      <c r="K581" s="428">
        <v>341</v>
      </c>
      <c r="L581" s="428"/>
      <c r="M581" s="428"/>
      <c r="N581" s="68"/>
      <c r="O581" s="68">
        <v>15</v>
      </c>
      <c r="P581" s="68"/>
      <c r="Q581" s="68"/>
      <c r="R581" s="67"/>
      <c r="S581" s="67">
        <v>169.38</v>
      </c>
      <c r="T581" s="67"/>
      <c r="U581" s="67"/>
      <c r="V581" s="99"/>
      <c r="W581" s="100"/>
      <c r="X581" s="100"/>
      <c r="Y581" s="100"/>
      <c r="Z581" s="100"/>
      <c r="AA581" s="118"/>
      <c r="AB581" s="187"/>
      <c r="AC581" s="351"/>
      <c r="AD581" s="187"/>
      <c r="AE581" s="64"/>
    </row>
    <row r="582" spans="1:31" s="22" customFormat="1" ht="60" hidden="1" customHeight="1" x14ac:dyDescent="0.25">
      <c r="A582" s="430">
        <v>708</v>
      </c>
      <c r="B582" s="430"/>
      <c r="C582" s="570"/>
      <c r="D582" s="576"/>
      <c r="E582" s="570"/>
      <c r="F582" s="578"/>
      <c r="G582" s="570"/>
      <c r="H582" s="421"/>
      <c r="I582" s="158" t="s">
        <v>605</v>
      </c>
      <c r="J582" s="428"/>
      <c r="K582" s="428">
        <v>60</v>
      </c>
      <c r="L582" s="428"/>
      <c r="M582" s="428"/>
      <c r="N582" s="68"/>
      <c r="O582" s="68">
        <v>15</v>
      </c>
      <c r="P582" s="68"/>
      <c r="Q582" s="68"/>
      <c r="R582" s="67"/>
      <c r="S582" s="67">
        <v>70.599999999999994</v>
      </c>
      <c r="T582" s="67"/>
      <c r="U582" s="67"/>
      <c r="V582" s="99"/>
      <c r="W582" s="100"/>
      <c r="X582" s="100"/>
      <c r="Y582" s="100"/>
      <c r="Z582" s="100"/>
      <c r="AA582" s="118"/>
      <c r="AB582" s="187"/>
      <c r="AC582" s="350"/>
      <c r="AD582" s="187"/>
      <c r="AE582" s="64"/>
    </row>
    <row r="583" spans="1:31" s="22" customFormat="1" ht="60" hidden="1" customHeight="1" x14ac:dyDescent="0.25">
      <c r="A583" s="430">
        <v>709</v>
      </c>
      <c r="B583" s="430"/>
      <c r="C583" s="570"/>
      <c r="D583" s="576"/>
      <c r="E583" s="570"/>
      <c r="F583" s="578"/>
      <c r="G583" s="570"/>
      <c r="H583" s="421"/>
      <c r="I583" s="158" t="s">
        <v>606</v>
      </c>
      <c r="J583" s="428"/>
      <c r="K583" s="428">
        <v>45</v>
      </c>
      <c r="L583" s="428"/>
      <c r="M583" s="428"/>
      <c r="N583" s="68"/>
      <c r="O583" s="68">
        <v>15</v>
      </c>
      <c r="P583" s="68"/>
      <c r="Q583" s="68"/>
      <c r="R583" s="67"/>
      <c r="S583" s="67">
        <v>66.873999999999995</v>
      </c>
      <c r="T583" s="67"/>
      <c r="U583" s="67"/>
      <c r="V583" s="99"/>
      <c r="W583" s="100"/>
      <c r="X583" s="100"/>
      <c r="Y583" s="100"/>
      <c r="Z583" s="100"/>
      <c r="AA583" s="118"/>
      <c r="AB583" s="187"/>
      <c r="AC583" s="350"/>
      <c r="AD583" s="187"/>
      <c r="AE583" s="64"/>
    </row>
    <row r="584" spans="1:31" s="22" customFormat="1" ht="45" hidden="1" customHeight="1" x14ac:dyDescent="0.25">
      <c r="A584" s="430">
        <v>710</v>
      </c>
      <c r="B584" s="430"/>
      <c r="C584" s="570"/>
      <c r="D584" s="576"/>
      <c r="E584" s="570"/>
      <c r="F584" s="578"/>
      <c r="G584" s="570"/>
      <c r="H584" s="421"/>
      <c r="I584" s="158" t="s">
        <v>607</v>
      </c>
      <c r="J584" s="428"/>
      <c r="K584" s="428">
        <v>120</v>
      </c>
      <c r="L584" s="428"/>
      <c r="M584" s="428"/>
      <c r="N584" s="68"/>
      <c r="O584" s="68">
        <v>15</v>
      </c>
      <c r="P584" s="68"/>
      <c r="Q584" s="68"/>
      <c r="R584" s="67"/>
      <c r="S584" s="67">
        <v>89.956000000000003</v>
      </c>
      <c r="T584" s="67"/>
      <c r="U584" s="67"/>
      <c r="V584" s="99"/>
      <c r="W584" s="100"/>
      <c r="X584" s="100"/>
      <c r="Y584" s="100"/>
      <c r="Z584" s="100"/>
      <c r="AA584" s="118"/>
      <c r="AB584" s="187"/>
      <c r="AC584" s="350"/>
      <c r="AD584" s="187"/>
      <c r="AE584" s="64"/>
    </row>
    <row r="585" spans="1:31" s="22" customFormat="1" ht="60" hidden="1" customHeight="1" x14ac:dyDescent="0.25">
      <c r="A585" s="430">
        <v>711</v>
      </c>
      <c r="B585" s="430"/>
      <c r="C585" s="570"/>
      <c r="D585" s="576"/>
      <c r="E585" s="570"/>
      <c r="F585" s="578"/>
      <c r="G585" s="570"/>
      <c r="H585" s="421"/>
      <c r="I585" s="158" t="s">
        <v>1713</v>
      </c>
      <c r="J585" s="428"/>
      <c r="K585" s="428">
        <v>140</v>
      </c>
      <c r="L585" s="428"/>
      <c r="M585" s="428"/>
      <c r="N585" s="68"/>
      <c r="O585" s="68">
        <v>15</v>
      </c>
      <c r="P585" s="68"/>
      <c r="Q585" s="68"/>
      <c r="R585" s="67"/>
      <c r="S585" s="67">
        <v>116.828</v>
      </c>
      <c r="T585" s="67"/>
      <c r="U585" s="67"/>
      <c r="V585" s="99"/>
      <c r="W585" s="100"/>
      <c r="X585" s="100"/>
      <c r="Y585" s="100"/>
      <c r="Z585" s="100"/>
      <c r="AA585" s="118"/>
      <c r="AB585" s="187"/>
      <c r="AC585" s="350"/>
      <c r="AD585" s="187"/>
      <c r="AE585" s="64"/>
    </row>
    <row r="586" spans="1:31" s="22" customFormat="1" ht="52.5" hidden="1" customHeight="1" x14ac:dyDescent="0.25">
      <c r="A586" s="430">
        <v>712</v>
      </c>
      <c r="B586" s="430"/>
      <c r="C586" s="570"/>
      <c r="D586" s="576"/>
      <c r="E586" s="570"/>
      <c r="F586" s="578"/>
      <c r="G586" s="570"/>
      <c r="H586" s="421"/>
      <c r="I586" s="158" t="s">
        <v>608</v>
      </c>
      <c r="J586" s="428"/>
      <c r="K586" s="428">
        <v>220</v>
      </c>
      <c r="L586" s="428"/>
      <c r="M586" s="428"/>
      <c r="N586" s="68"/>
      <c r="O586" s="68">
        <v>15</v>
      </c>
      <c r="P586" s="68"/>
      <c r="Q586" s="68"/>
      <c r="R586" s="67"/>
      <c r="S586" s="67">
        <v>182.94900000000001</v>
      </c>
      <c r="T586" s="67"/>
      <c r="U586" s="67"/>
      <c r="V586" s="99"/>
      <c r="W586" s="100"/>
      <c r="X586" s="100"/>
      <c r="Y586" s="100"/>
      <c r="Z586" s="100"/>
      <c r="AA586" s="118"/>
      <c r="AB586" s="187"/>
      <c r="AC586" s="350"/>
      <c r="AD586" s="187"/>
      <c r="AE586" s="64"/>
    </row>
    <row r="587" spans="1:31" s="22" customFormat="1" ht="65.25" hidden="1" customHeight="1" x14ac:dyDescent="0.25">
      <c r="A587" s="430">
        <v>713</v>
      </c>
      <c r="B587" s="430"/>
      <c r="C587" s="570"/>
      <c r="D587" s="576"/>
      <c r="E587" s="570"/>
      <c r="F587" s="578"/>
      <c r="G587" s="570"/>
      <c r="H587" s="421"/>
      <c r="I587" s="158" t="s">
        <v>609</v>
      </c>
      <c r="J587" s="428"/>
      <c r="K587" s="428">
        <v>250</v>
      </c>
      <c r="L587" s="428"/>
      <c r="M587" s="428"/>
      <c r="N587" s="68"/>
      <c r="O587" s="68">
        <v>15</v>
      </c>
      <c r="P587" s="68"/>
      <c r="Q587" s="68"/>
      <c r="R587" s="67"/>
      <c r="S587" s="67">
        <v>275.22000000000003</v>
      </c>
      <c r="T587" s="67"/>
      <c r="U587" s="67"/>
      <c r="V587" s="99"/>
      <c r="W587" s="100"/>
      <c r="X587" s="100"/>
      <c r="Y587" s="100"/>
      <c r="Z587" s="100"/>
      <c r="AA587" s="118"/>
      <c r="AB587" s="187"/>
      <c r="AC587" s="350"/>
      <c r="AD587" s="187"/>
      <c r="AE587" s="64"/>
    </row>
    <row r="588" spans="1:31" s="22" customFormat="1" ht="60" hidden="1" customHeight="1" x14ac:dyDescent="0.25">
      <c r="A588" s="430">
        <v>714</v>
      </c>
      <c r="B588" s="430"/>
      <c r="C588" s="570"/>
      <c r="D588" s="576"/>
      <c r="E588" s="570"/>
      <c r="F588" s="578"/>
      <c r="G588" s="570"/>
      <c r="H588" s="421"/>
      <c r="I588" s="158" t="s">
        <v>610</v>
      </c>
      <c r="J588" s="430"/>
      <c r="K588" s="430">
        <v>201</v>
      </c>
      <c r="L588" s="430"/>
      <c r="M588" s="430"/>
      <c r="N588" s="67"/>
      <c r="O588" s="67">
        <v>41.665999999999997</v>
      </c>
      <c r="P588" s="67"/>
      <c r="Q588" s="67"/>
      <c r="R588" s="67"/>
      <c r="S588" s="106">
        <f>1000*0.106</f>
        <v>106</v>
      </c>
      <c r="T588" s="106"/>
      <c r="U588" s="106"/>
      <c r="V588" s="99"/>
      <c r="W588" s="100"/>
      <c r="X588" s="100"/>
      <c r="Y588" s="100"/>
      <c r="Z588" s="100"/>
      <c r="AA588" s="118"/>
      <c r="AB588" s="187"/>
      <c r="AC588" s="350"/>
      <c r="AD588" s="187"/>
      <c r="AE588" s="64"/>
    </row>
    <row r="589" spans="1:31" s="22" customFormat="1" ht="60" hidden="1" customHeight="1" x14ac:dyDescent="0.25">
      <c r="A589" s="430">
        <v>715</v>
      </c>
      <c r="B589" s="430"/>
      <c r="C589" s="570"/>
      <c r="D589" s="576"/>
      <c r="E589" s="570"/>
      <c r="F589" s="578"/>
      <c r="G589" s="570"/>
      <c r="H589" s="421"/>
      <c r="I589" s="158" t="s">
        <v>611</v>
      </c>
      <c r="J589" s="430"/>
      <c r="K589" s="430">
        <v>447</v>
      </c>
      <c r="L589" s="430"/>
      <c r="M589" s="430"/>
      <c r="N589" s="67"/>
      <c r="O589" s="67">
        <v>12</v>
      </c>
      <c r="P589" s="67"/>
      <c r="Q589" s="67"/>
      <c r="R589" s="67"/>
      <c r="S589" s="106">
        <f>1000*0.539524</f>
        <v>539.524</v>
      </c>
      <c r="T589" s="106"/>
      <c r="U589" s="106"/>
      <c r="V589" s="99"/>
      <c r="W589" s="100"/>
      <c r="X589" s="100"/>
      <c r="Y589" s="100"/>
      <c r="Z589" s="100"/>
      <c r="AA589" s="118"/>
      <c r="AB589" s="187"/>
      <c r="AC589" s="350"/>
      <c r="AD589" s="187"/>
      <c r="AE589" s="64"/>
    </row>
    <row r="590" spans="1:31" s="22" customFormat="1" ht="80.25" hidden="1" customHeight="1" x14ac:dyDescent="0.25">
      <c r="A590" s="430">
        <v>716</v>
      </c>
      <c r="B590" s="430"/>
      <c r="C590" s="570"/>
      <c r="D590" s="576"/>
      <c r="E590" s="570"/>
      <c r="F590" s="578"/>
      <c r="G590" s="570"/>
      <c r="H590" s="421"/>
      <c r="I590" s="158" t="s">
        <v>612</v>
      </c>
      <c r="J590" s="430"/>
      <c r="K590" s="430">
        <v>192</v>
      </c>
      <c r="L590" s="430"/>
      <c r="M590" s="430"/>
      <c r="N590" s="67"/>
      <c r="O590" s="67">
        <v>32.332999999999998</v>
      </c>
      <c r="P590" s="67"/>
      <c r="Q590" s="67"/>
      <c r="R590" s="67"/>
      <c r="S590" s="106">
        <f>1000*0.395804</f>
        <v>395.80399999999997</v>
      </c>
      <c r="T590" s="106"/>
      <c r="U590" s="106"/>
      <c r="V590" s="99"/>
      <c r="W590" s="100"/>
      <c r="X590" s="100"/>
      <c r="Y590" s="100"/>
      <c r="Z590" s="100"/>
      <c r="AA590" s="118"/>
      <c r="AB590" s="187"/>
      <c r="AC590" s="350"/>
      <c r="AD590" s="187"/>
      <c r="AE590" s="64"/>
    </row>
    <row r="591" spans="1:31" s="22" customFormat="1" ht="49.5" hidden="1" customHeight="1" x14ac:dyDescent="0.25">
      <c r="A591" s="430">
        <v>717</v>
      </c>
      <c r="B591" s="430"/>
      <c r="C591" s="570"/>
      <c r="D591" s="576"/>
      <c r="E591" s="570"/>
      <c r="F591" s="578"/>
      <c r="G591" s="570"/>
      <c r="H591" s="421"/>
      <c r="I591" s="158" t="s">
        <v>613</v>
      </c>
      <c r="J591" s="430"/>
      <c r="K591" s="430">
        <v>185</v>
      </c>
      <c r="L591" s="430"/>
      <c r="M591" s="430"/>
      <c r="N591" s="67"/>
      <c r="O591" s="67">
        <v>10</v>
      </c>
      <c r="P591" s="67"/>
      <c r="Q591" s="67"/>
      <c r="R591" s="67"/>
      <c r="S591" s="106">
        <v>252.66</v>
      </c>
      <c r="T591" s="106"/>
      <c r="U591" s="106"/>
      <c r="V591" s="99"/>
      <c r="W591" s="100"/>
      <c r="X591" s="100"/>
      <c r="Y591" s="100"/>
      <c r="Z591" s="100"/>
      <c r="AA591" s="118"/>
      <c r="AB591" s="187"/>
      <c r="AC591" s="350"/>
      <c r="AD591" s="187"/>
      <c r="AE591" s="64"/>
    </row>
    <row r="592" spans="1:31" s="22" customFormat="1" ht="37.5" hidden="1" customHeight="1" x14ac:dyDescent="0.25">
      <c r="A592" s="430">
        <v>718</v>
      </c>
      <c r="B592" s="430"/>
      <c r="C592" s="570"/>
      <c r="D592" s="576"/>
      <c r="E592" s="570"/>
      <c r="F592" s="578"/>
      <c r="G592" s="570"/>
      <c r="H592" s="421"/>
      <c r="I592" s="158" t="s">
        <v>614</v>
      </c>
      <c r="J592" s="430"/>
      <c r="K592" s="430">
        <v>672</v>
      </c>
      <c r="L592" s="430"/>
      <c r="M592" s="430"/>
      <c r="N592" s="67"/>
      <c r="O592" s="67">
        <v>15</v>
      </c>
      <c r="P592" s="67"/>
      <c r="Q592" s="67"/>
      <c r="R592" s="67"/>
      <c r="S592" s="106">
        <v>753.45</v>
      </c>
      <c r="T592" s="106"/>
      <c r="U592" s="106"/>
      <c r="V592" s="99"/>
      <c r="W592" s="100"/>
      <c r="X592" s="100"/>
      <c r="Y592" s="100"/>
      <c r="Z592" s="100"/>
      <c r="AA592" s="118"/>
      <c r="AB592" s="187"/>
      <c r="AC592" s="350"/>
      <c r="AD592" s="187"/>
      <c r="AE592" s="64"/>
    </row>
    <row r="593" spans="1:31" s="22" customFormat="1" ht="45" hidden="1" customHeight="1" x14ac:dyDescent="0.25">
      <c r="A593" s="430">
        <v>719</v>
      </c>
      <c r="B593" s="430"/>
      <c r="C593" s="570"/>
      <c r="D593" s="576"/>
      <c r="E593" s="570"/>
      <c r="F593" s="578"/>
      <c r="G593" s="570"/>
      <c r="H593" s="421"/>
      <c r="I593" s="158" t="s">
        <v>615</v>
      </c>
      <c r="J593" s="430"/>
      <c r="K593" s="430">
        <v>411</v>
      </c>
      <c r="L593" s="430"/>
      <c r="M593" s="430"/>
      <c r="N593" s="67"/>
      <c r="O593" s="67">
        <v>31.6</v>
      </c>
      <c r="P593" s="67"/>
      <c r="Q593" s="67"/>
      <c r="R593" s="67"/>
      <c r="S593" s="106">
        <f>1000*0.365</f>
        <v>365</v>
      </c>
      <c r="T593" s="106"/>
      <c r="U593" s="106"/>
      <c r="V593" s="99"/>
      <c r="W593" s="100"/>
      <c r="X593" s="100"/>
      <c r="Y593" s="100"/>
      <c r="Z593" s="100"/>
      <c r="AA593" s="118"/>
      <c r="AB593" s="187"/>
      <c r="AC593" s="350"/>
      <c r="AD593" s="187"/>
      <c r="AE593" s="64"/>
    </row>
    <row r="594" spans="1:31" s="22" customFormat="1" ht="60" hidden="1" customHeight="1" x14ac:dyDescent="0.25">
      <c r="A594" s="430">
        <v>720</v>
      </c>
      <c r="B594" s="430"/>
      <c r="C594" s="570"/>
      <c r="D594" s="576"/>
      <c r="E594" s="570"/>
      <c r="F594" s="578"/>
      <c r="G594" s="570"/>
      <c r="H594" s="421"/>
      <c r="I594" s="158" t="s">
        <v>616</v>
      </c>
      <c r="J594" s="430"/>
      <c r="K594" s="430">
        <v>1700</v>
      </c>
      <c r="L594" s="430"/>
      <c r="M594" s="430"/>
      <c r="N594" s="67"/>
      <c r="O594" s="67">
        <v>15</v>
      </c>
      <c r="P594" s="67"/>
      <c r="Q594" s="67"/>
      <c r="R594" s="67"/>
      <c r="S594" s="106">
        <v>1109</v>
      </c>
      <c r="T594" s="106"/>
      <c r="U594" s="106"/>
      <c r="V594" s="99"/>
      <c r="W594" s="100"/>
      <c r="X594" s="100"/>
      <c r="Y594" s="100"/>
      <c r="Z594" s="100"/>
      <c r="AA594" s="118"/>
      <c r="AB594" s="187"/>
      <c r="AC594" s="350"/>
      <c r="AD594" s="187"/>
      <c r="AE594" s="64"/>
    </row>
    <row r="595" spans="1:31" s="22" customFormat="1" ht="36.75" hidden="1" customHeight="1" x14ac:dyDescent="0.25">
      <c r="A595" s="430">
        <v>721</v>
      </c>
      <c r="B595" s="430"/>
      <c r="C595" s="570"/>
      <c r="D595" s="576"/>
      <c r="E595" s="570"/>
      <c r="F595" s="578"/>
      <c r="G595" s="570"/>
      <c r="H595" s="421"/>
      <c r="I595" s="158" t="s">
        <v>617</v>
      </c>
      <c r="J595" s="430"/>
      <c r="K595" s="430">
        <v>190</v>
      </c>
      <c r="L595" s="430"/>
      <c r="M595" s="430"/>
      <c r="N595" s="67"/>
      <c r="O595" s="67">
        <v>15</v>
      </c>
      <c r="P595" s="67"/>
      <c r="Q595" s="67"/>
      <c r="R595" s="67"/>
      <c r="S595" s="106">
        <v>216</v>
      </c>
      <c r="T595" s="106"/>
      <c r="U595" s="106"/>
      <c r="V595" s="99"/>
      <c r="W595" s="100"/>
      <c r="X595" s="100"/>
      <c r="Y595" s="100"/>
      <c r="Z595" s="100"/>
      <c r="AA595" s="118"/>
      <c r="AB595" s="187"/>
      <c r="AC595" s="350"/>
      <c r="AD595" s="187"/>
      <c r="AE595" s="64"/>
    </row>
    <row r="596" spans="1:31" s="22" customFormat="1" ht="45" hidden="1" customHeight="1" x14ac:dyDescent="0.25">
      <c r="A596" s="430">
        <v>722</v>
      </c>
      <c r="B596" s="430"/>
      <c r="C596" s="570"/>
      <c r="D596" s="576"/>
      <c r="E596" s="570"/>
      <c r="F596" s="578"/>
      <c r="G596" s="570"/>
      <c r="H596" s="421"/>
      <c r="I596" s="158" t="s">
        <v>618</v>
      </c>
      <c r="J596" s="430"/>
      <c r="K596" s="430">
        <v>275</v>
      </c>
      <c r="L596" s="430"/>
      <c r="M596" s="430"/>
      <c r="N596" s="67"/>
      <c r="O596" s="67">
        <v>15</v>
      </c>
      <c r="P596" s="67"/>
      <c r="Q596" s="67"/>
      <c r="R596" s="67"/>
      <c r="S596" s="106">
        <v>257</v>
      </c>
      <c r="T596" s="106"/>
      <c r="U596" s="106"/>
      <c r="V596" s="99"/>
      <c r="W596" s="100"/>
      <c r="X596" s="100"/>
      <c r="Y596" s="100"/>
      <c r="Z596" s="100"/>
      <c r="AA596" s="118"/>
      <c r="AB596" s="187"/>
      <c r="AC596" s="350"/>
      <c r="AD596" s="187"/>
      <c r="AE596" s="64"/>
    </row>
    <row r="597" spans="1:31" s="22" customFormat="1" ht="60" hidden="1" customHeight="1" x14ac:dyDescent="0.25">
      <c r="A597" s="430">
        <v>723</v>
      </c>
      <c r="B597" s="430"/>
      <c r="C597" s="570"/>
      <c r="D597" s="576"/>
      <c r="E597" s="570"/>
      <c r="F597" s="578"/>
      <c r="G597" s="570"/>
      <c r="H597" s="421"/>
      <c r="I597" s="158" t="s">
        <v>619</v>
      </c>
      <c r="J597" s="430"/>
      <c r="K597" s="430">
        <v>47</v>
      </c>
      <c r="L597" s="430"/>
      <c r="M597" s="430"/>
      <c r="N597" s="67"/>
      <c r="O597" s="67">
        <v>15</v>
      </c>
      <c r="P597" s="67"/>
      <c r="Q597" s="67"/>
      <c r="R597" s="67"/>
      <c r="S597" s="106">
        <v>80</v>
      </c>
      <c r="T597" s="106"/>
      <c r="U597" s="106"/>
      <c r="V597" s="99"/>
      <c r="W597" s="100"/>
      <c r="X597" s="100"/>
      <c r="Y597" s="100"/>
      <c r="Z597" s="100"/>
      <c r="AA597" s="118"/>
      <c r="AB597" s="187"/>
      <c r="AC597" s="350"/>
      <c r="AD597" s="187"/>
      <c r="AE597" s="64"/>
    </row>
    <row r="598" spans="1:31" s="22" customFormat="1" ht="45" hidden="1" customHeight="1" x14ac:dyDescent="0.25">
      <c r="A598" s="430">
        <v>724</v>
      </c>
      <c r="B598" s="430"/>
      <c r="C598" s="570"/>
      <c r="D598" s="576"/>
      <c r="E598" s="570"/>
      <c r="F598" s="578"/>
      <c r="G598" s="570"/>
      <c r="H598" s="421"/>
      <c r="I598" s="158" t="s">
        <v>620</v>
      </c>
      <c r="J598" s="430"/>
      <c r="K598" s="430">
        <v>359</v>
      </c>
      <c r="L598" s="430"/>
      <c r="M598" s="430"/>
      <c r="N598" s="67"/>
      <c r="O598" s="67">
        <v>13</v>
      </c>
      <c r="P598" s="67"/>
      <c r="Q598" s="67"/>
      <c r="R598" s="67"/>
      <c r="S598" s="106">
        <v>234</v>
      </c>
      <c r="T598" s="106"/>
      <c r="U598" s="106"/>
      <c r="V598" s="99"/>
      <c r="W598" s="100"/>
      <c r="X598" s="100"/>
      <c r="Y598" s="100"/>
      <c r="Z598" s="100"/>
      <c r="AA598" s="118"/>
      <c r="AB598" s="187"/>
      <c r="AC598" s="350"/>
      <c r="AD598" s="187"/>
      <c r="AE598" s="64"/>
    </row>
    <row r="599" spans="1:31" s="22" customFormat="1" ht="45" hidden="1" customHeight="1" x14ac:dyDescent="0.25">
      <c r="A599" s="430">
        <v>725</v>
      </c>
      <c r="B599" s="430"/>
      <c r="C599" s="570"/>
      <c r="D599" s="576"/>
      <c r="E599" s="570"/>
      <c r="F599" s="578"/>
      <c r="G599" s="570"/>
      <c r="H599" s="421"/>
      <c r="I599" s="158" t="s">
        <v>621</v>
      </c>
      <c r="J599" s="430"/>
      <c r="K599" s="430">
        <v>245</v>
      </c>
      <c r="L599" s="430"/>
      <c r="M599" s="430"/>
      <c r="N599" s="67"/>
      <c r="O599" s="67">
        <v>15</v>
      </c>
      <c r="P599" s="67"/>
      <c r="Q599" s="67"/>
      <c r="R599" s="67"/>
      <c r="S599" s="106">
        <v>373</v>
      </c>
      <c r="T599" s="106"/>
      <c r="U599" s="106"/>
      <c r="V599" s="99"/>
      <c r="W599" s="100"/>
      <c r="X599" s="100"/>
      <c r="Y599" s="100"/>
      <c r="Z599" s="100"/>
      <c r="AA599" s="118"/>
      <c r="AB599" s="187"/>
      <c r="AC599" s="350"/>
      <c r="AD599" s="187"/>
      <c r="AE599" s="64"/>
    </row>
    <row r="600" spans="1:31" s="22" customFormat="1" ht="45" hidden="1" customHeight="1" x14ac:dyDescent="0.25">
      <c r="A600" s="430">
        <v>726</v>
      </c>
      <c r="B600" s="430"/>
      <c r="C600" s="570"/>
      <c r="D600" s="576"/>
      <c r="E600" s="570"/>
      <c r="F600" s="578"/>
      <c r="G600" s="570"/>
      <c r="H600" s="421"/>
      <c r="I600" s="158" t="s">
        <v>622</v>
      </c>
      <c r="J600" s="430"/>
      <c r="K600" s="430">
        <v>367</v>
      </c>
      <c r="L600" s="430"/>
      <c r="M600" s="430"/>
      <c r="N600" s="67"/>
      <c r="O600" s="67">
        <v>10</v>
      </c>
      <c r="P600" s="67"/>
      <c r="Q600" s="67"/>
      <c r="R600" s="67"/>
      <c r="S600" s="106">
        <v>338</v>
      </c>
      <c r="T600" s="106"/>
      <c r="U600" s="106"/>
      <c r="V600" s="99"/>
      <c r="W600" s="100"/>
      <c r="X600" s="100"/>
      <c r="Y600" s="100"/>
      <c r="Z600" s="100"/>
      <c r="AA600" s="118"/>
      <c r="AB600" s="187"/>
      <c r="AC600" s="350"/>
      <c r="AD600" s="187"/>
      <c r="AE600" s="64"/>
    </row>
    <row r="601" spans="1:31" s="22" customFormat="1" ht="75" hidden="1" customHeight="1" x14ac:dyDescent="0.25">
      <c r="A601" s="430">
        <v>727</v>
      </c>
      <c r="B601" s="430"/>
      <c r="C601" s="570"/>
      <c r="D601" s="576"/>
      <c r="E601" s="570"/>
      <c r="F601" s="578"/>
      <c r="G601" s="570"/>
      <c r="H601" s="421"/>
      <c r="I601" s="158" t="s">
        <v>623</v>
      </c>
      <c r="J601" s="430"/>
      <c r="K601" s="430">
        <v>323</v>
      </c>
      <c r="L601" s="430"/>
      <c r="M601" s="430"/>
      <c r="N601" s="67"/>
      <c r="O601" s="67">
        <v>3</v>
      </c>
      <c r="P601" s="67"/>
      <c r="Q601" s="67"/>
      <c r="R601" s="67"/>
      <c r="S601" s="106">
        <f>1000*0.322</f>
        <v>322</v>
      </c>
      <c r="T601" s="106"/>
      <c r="U601" s="106"/>
      <c r="V601" s="99"/>
      <c r="W601" s="100"/>
      <c r="X601" s="100"/>
      <c r="Y601" s="100"/>
      <c r="Z601" s="100"/>
      <c r="AA601" s="118"/>
      <c r="AB601" s="187"/>
      <c r="AC601" s="350"/>
      <c r="AD601" s="187"/>
      <c r="AE601" s="64"/>
    </row>
    <row r="602" spans="1:31" s="22" customFormat="1" ht="35.25" hidden="1" customHeight="1" x14ac:dyDescent="0.25">
      <c r="A602" s="430">
        <v>728</v>
      </c>
      <c r="B602" s="430"/>
      <c r="C602" s="570"/>
      <c r="D602" s="576"/>
      <c r="E602" s="570"/>
      <c r="F602" s="578"/>
      <c r="G602" s="570"/>
      <c r="H602" s="421"/>
      <c r="I602" s="158" t="s">
        <v>624</v>
      </c>
      <c r="J602" s="430"/>
      <c r="K602" s="430">
        <v>500</v>
      </c>
      <c r="L602" s="430"/>
      <c r="M602" s="430"/>
      <c r="N602" s="67"/>
      <c r="O602" s="67">
        <v>5</v>
      </c>
      <c r="P602" s="67"/>
      <c r="Q602" s="67"/>
      <c r="R602" s="67"/>
      <c r="S602" s="106">
        <v>506</v>
      </c>
      <c r="T602" s="106"/>
      <c r="U602" s="106"/>
      <c r="V602" s="99"/>
      <c r="W602" s="100"/>
      <c r="X602" s="100"/>
      <c r="Y602" s="100"/>
      <c r="Z602" s="100"/>
      <c r="AA602" s="118"/>
      <c r="AB602" s="187"/>
      <c r="AC602" s="350"/>
      <c r="AD602" s="187"/>
      <c r="AE602" s="64"/>
    </row>
    <row r="603" spans="1:31" s="22" customFormat="1" ht="110.25" hidden="1" customHeight="1" x14ac:dyDescent="0.25">
      <c r="A603" s="430">
        <v>729</v>
      </c>
      <c r="B603" s="430"/>
      <c r="C603" s="570"/>
      <c r="D603" s="576"/>
      <c r="E603" s="570"/>
      <c r="F603" s="578"/>
      <c r="G603" s="570"/>
      <c r="H603" s="421"/>
      <c r="I603" s="158" t="s">
        <v>625</v>
      </c>
      <c r="J603" s="430"/>
      <c r="K603" s="430">
        <v>163</v>
      </c>
      <c r="L603" s="430"/>
      <c r="M603" s="430"/>
      <c r="N603" s="67"/>
      <c r="O603" s="67">
        <v>15</v>
      </c>
      <c r="P603" s="67"/>
      <c r="Q603" s="67"/>
      <c r="R603" s="67"/>
      <c r="S603" s="106">
        <v>194</v>
      </c>
      <c r="T603" s="106"/>
      <c r="U603" s="106"/>
      <c r="V603" s="99"/>
      <c r="W603" s="100"/>
      <c r="X603" s="100"/>
      <c r="Y603" s="100"/>
      <c r="Z603" s="100"/>
      <c r="AA603" s="118"/>
      <c r="AB603" s="187"/>
      <c r="AC603" s="350"/>
      <c r="AD603" s="187"/>
      <c r="AE603" s="64"/>
    </row>
    <row r="604" spans="1:31" s="22" customFormat="1" ht="30" hidden="1" customHeight="1" x14ac:dyDescent="0.25">
      <c r="A604" s="430">
        <v>730</v>
      </c>
      <c r="B604" s="430"/>
      <c r="C604" s="570"/>
      <c r="D604" s="576"/>
      <c r="E604" s="570"/>
      <c r="F604" s="578"/>
      <c r="G604" s="570"/>
      <c r="H604" s="421"/>
      <c r="I604" s="158" t="s">
        <v>626</v>
      </c>
      <c r="J604" s="430"/>
      <c r="K604" s="430">
        <v>95</v>
      </c>
      <c r="L604" s="430"/>
      <c r="M604" s="430"/>
      <c r="N604" s="67"/>
      <c r="O604" s="67">
        <v>15</v>
      </c>
      <c r="P604" s="67"/>
      <c r="Q604" s="67"/>
      <c r="R604" s="67"/>
      <c r="S604" s="106">
        <v>86</v>
      </c>
      <c r="T604" s="106"/>
      <c r="U604" s="106"/>
      <c r="V604" s="99"/>
      <c r="W604" s="100"/>
      <c r="X604" s="100"/>
      <c r="Y604" s="100"/>
      <c r="Z604" s="100"/>
      <c r="AA604" s="118"/>
      <c r="AB604" s="187"/>
      <c r="AC604" s="350"/>
      <c r="AD604" s="187"/>
      <c r="AE604" s="64"/>
    </row>
    <row r="605" spans="1:31" s="22" customFormat="1" ht="45" hidden="1" customHeight="1" x14ac:dyDescent="0.25">
      <c r="A605" s="430">
        <v>731</v>
      </c>
      <c r="B605" s="430"/>
      <c r="C605" s="570"/>
      <c r="D605" s="576"/>
      <c r="E605" s="570"/>
      <c r="F605" s="578"/>
      <c r="G605" s="570"/>
      <c r="H605" s="421"/>
      <c r="I605" s="158" t="s">
        <v>627</v>
      </c>
      <c r="J605" s="430"/>
      <c r="K605" s="430">
        <v>58</v>
      </c>
      <c r="L605" s="430"/>
      <c r="M605" s="430"/>
      <c r="N605" s="67"/>
      <c r="O605" s="67">
        <v>15</v>
      </c>
      <c r="P605" s="67"/>
      <c r="Q605" s="67"/>
      <c r="R605" s="67"/>
      <c r="S605" s="106">
        <v>75</v>
      </c>
      <c r="T605" s="106"/>
      <c r="U605" s="106"/>
      <c r="V605" s="99"/>
      <c r="W605" s="100"/>
      <c r="X605" s="100"/>
      <c r="Y605" s="100"/>
      <c r="Z605" s="100"/>
      <c r="AA605" s="118"/>
      <c r="AB605" s="187"/>
      <c r="AC605" s="350"/>
      <c r="AD605" s="187"/>
      <c r="AE605" s="64"/>
    </row>
    <row r="606" spans="1:31" s="22" customFormat="1" ht="45" hidden="1" customHeight="1" x14ac:dyDescent="0.25">
      <c r="A606" s="430">
        <v>732</v>
      </c>
      <c r="B606" s="430"/>
      <c r="C606" s="570"/>
      <c r="D606" s="576"/>
      <c r="E606" s="570"/>
      <c r="F606" s="578"/>
      <c r="G606" s="570"/>
      <c r="H606" s="421"/>
      <c r="I606" s="158" t="s">
        <v>628</v>
      </c>
      <c r="J606" s="430"/>
      <c r="K606" s="430">
        <v>60</v>
      </c>
      <c r="L606" s="430"/>
      <c r="M606" s="430"/>
      <c r="N606" s="67"/>
      <c r="O606" s="67">
        <v>15</v>
      </c>
      <c r="P606" s="67"/>
      <c r="Q606" s="67"/>
      <c r="R606" s="67"/>
      <c r="S606" s="106">
        <v>58</v>
      </c>
      <c r="T606" s="106"/>
      <c r="U606" s="106"/>
      <c r="V606" s="99"/>
      <c r="W606" s="100"/>
      <c r="X606" s="100"/>
      <c r="Y606" s="100"/>
      <c r="Z606" s="100"/>
      <c r="AA606" s="118"/>
      <c r="AB606" s="187"/>
      <c r="AC606" s="350"/>
      <c r="AD606" s="187"/>
      <c r="AE606" s="64"/>
    </row>
    <row r="607" spans="1:31" s="22" customFormat="1" ht="45" hidden="1" customHeight="1" x14ac:dyDescent="0.25">
      <c r="A607" s="430">
        <v>733</v>
      </c>
      <c r="B607" s="430"/>
      <c r="C607" s="570"/>
      <c r="D607" s="576"/>
      <c r="E607" s="570"/>
      <c r="F607" s="578"/>
      <c r="G607" s="570"/>
      <c r="H607" s="421"/>
      <c r="I607" s="158" t="s">
        <v>629</v>
      </c>
      <c r="J607" s="430"/>
      <c r="K607" s="430">
        <v>202</v>
      </c>
      <c r="L607" s="430"/>
      <c r="M607" s="430"/>
      <c r="N607" s="67"/>
      <c r="O607" s="67">
        <v>10</v>
      </c>
      <c r="P607" s="67"/>
      <c r="Q607" s="67"/>
      <c r="R607" s="67"/>
      <c r="S607" s="106">
        <v>175</v>
      </c>
      <c r="T607" s="106"/>
      <c r="U607" s="106"/>
      <c r="V607" s="99"/>
      <c r="W607" s="100"/>
      <c r="X607" s="100"/>
      <c r="Y607" s="100"/>
      <c r="Z607" s="100"/>
      <c r="AA607" s="118"/>
      <c r="AB607" s="187"/>
      <c r="AC607" s="350"/>
      <c r="AD607" s="187"/>
      <c r="AE607" s="64"/>
    </row>
    <row r="608" spans="1:31" s="22" customFormat="1" ht="60" hidden="1" customHeight="1" x14ac:dyDescent="0.25">
      <c r="A608" s="430">
        <v>734</v>
      </c>
      <c r="B608" s="430"/>
      <c r="C608" s="570"/>
      <c r="D608" s="576"/>
      <c r="E608" s="570"/>
      <c r="F608" s="578"/>
      <c r="G608" s="570"/>
      <c r="H608" s="421"/>
      <c r="I608" s="158" t="s">
        <v>630</v>
      </c>
      <c r="J608" s="430"/>
      <c r="K608" s="430">
        <v>198</v>
      </c>
      <c r="L608" s="430"/>
      <c r="M608" s="430"/>
      <c r="N608" s="67"/>
      <c r="O608" s="67">
        <v>12</v>
      </c>
      <c r="P608" s="67"/>
      <c r="Q608" s="67"/>
      <c r="R608" s="67"/>
      <c r="S608" s="106">
        <v>139</v>
      </c>
      <c r="T608" s="106"/>
      <c r="U608" s="106"/>
      <c r="V608" s="99"/>
      <c r="W608" s="100"/>
      <c r="X608" s="100"/>
      <c r="Y608" s="100"/>
      <c r="Z608" s="100"/>
      <c r="AA608" s="118"/>
      <c r="AB608" s="187"/>
      <c r="AC608" s="350"/>
      <c r="AD608" s="187"/>
      <c r="AE608" s="64"/>
    </row>
    <row r="609" spans="1:31" s="22" customFormat="1" ht="61.5" hidden="1" customHeight="1" x14ac:dyDescent="0.25">
      <c r="A609" s="430">
        <v>735</v>
      </c>
      <c r="B609" s="430"/>
      <c r="C609" s="570"/>
      <c r="D609" s="576"/>
      <c r="E609" s="570"/>
      <c r="F609" s="578"/>
      <c r="G609" s="570"/>
      <c r="H609" s="421"/>
      <c r="I609" s="158" t="s">
        <v>631</v>
      </c>
      <c r="J609" s="430"/>
      <c r="K609" s="430">
        <v>165</v>
      </c>
      <c r="L609" s="430"/>
      <c r="M609" s="430"/>
      <c r="N609" s="67"/>
      <c r="O609" s="67">
        <v>10</v>
      </c>
      <c r="P609" s="67"/>
      <c r="Q609" s="67"/>
      <c r="R609" s="67"/>
      <c r="S609" s="106">
        <v>202</v>
      </c>
      <c r="T609" s="106"/>
      <c r="U609" s="106"/>
      <c r="V609" s="99"/>
      <c r="W609" s="100"/>
      <c r="X609" s="100"/>
      <c r="Y609" s="100"/>
      <c r="Z609" s="100"/>
      <c r="AA609" s="118"/>
      <c r="AB609" s="187"/>
      <c r="AC609" s="350"/>
      <c r="AD609" s="187"/>
      <c r="AE609" s="64"/>
    </row>
    <row r="610" spans="1:31" s="22" customFormat="1" ht="30" hidden="1" customHeight="1" x14ac:dyDescent="0.25">
      <c r="A610" s="430">
        <v>736</v>
      </c>
      <c r="B610" s="430"/>
      <c r="C610" s="570"/>
      <c r="D610" s="576"/>
      <c r="E610" s="570"/>
      <c r="F610" s="578"/>
      <c r="G610" s="570"/>
      <c r="H610" s="421"/>
      <c r="I610" s="158" t="s">
        <v>632</v>
      </c>
      <c r="J610" s="430"/>
      <c r="K610" s="430">
        <v>168</v>
      </c>
      <c r="L610" s="430"/>
      <c r="M610" s="430"/>
      <c r="N610" s="67"/>
      <c r="O610" s="67">
        <v>15</v>
      </c>
      <c r="P610" s="67"/>
      <c r="Q610" s="67"/>
      <c r="R610" s="67"/>
      <c r="S610" s="106">
        <v>183</v>
      </c>
      <c r="T610" s="106"/>
      <c r="U610" s="106"/>
      <c r="V610" s="99"/>
      <c r="W610" s="100"/>
      <c r="X610" s="100"/>
      <c r="Y610" s="100"/>
      <c r="Z610" s="100"/>
      <c r="AA610" s="118"/>
      <c r="AB610" s="187"/>
      <c r="AC610" s="350"/>
      <c r="AD610" s="187"/>
      <c r="AE610" s="64"/>
    </row>
    <row r="611" spans="1:31" s="22" customFormat="1" ht="60" hidden="1" customHeight="1" x14ac:dyDescent="0.25">
      <c r="A611" s="430">
        <v>737</v>
      </c>
      <c r="B611" s="430"/>
      <c r="C611" s="570"/>
      <c r="D611" s="576"/>
      <c r="E611" s="570"/>
      <c r="F611" s="578"/>
      <c r="G611" s="570"/>
      <c r="H611" s="421"/>
      <c r="I611" s="158" t="s">
        <v>633</v>
      </c>
      <c r="J611" s="430"/>
      <c r="K611" s="430">
        <v>79</v>
      </c>
      <c r="L611" s="430"/>
      <c r="M611" s="430"/>
      <c r="N611" s="67"/>
      <c r="O611" s="67">
        <v>15</v>
      </c>
      <c r="P611" s="67"/>
      <c r="Q611" s="67"/>
      <c r="R611" s="67"/>
      <c r="S611" s="106">
        <v>219</v>
      </c>
      <c r="T611" s="106"/>
      <c r="U611" s="106"/>
      <c r="V611" s="99"/>
      <c r="W611" s="100"/>
      <c r="X611" s="100"/>
      <c r="Y611" s="100"/>
      <c r="Z611" s="100"/>
      <c r="AA611" s="118"/>
      <c r="AB611" s="187"/>
      <c r="AC611" s="350"/>
      <c r="AD611" s="187"/>
      <c r="AE611" s="64"/>
    </row>
    <row r="612" spans="1:31" s="22" customFormat="1" ht="60" hidden="1" customHeight="1" x14ac:dyDescent="0.25">
      <c r="A612" s="430">
        <v>738</v>
      </c>
      <c r="B612" s="430"/>
      <c r="C612" s="570"/>
      <c r="D612" s="576"/>
      <c r="E612" s="570"/>
      <c r="F612" s="578"/>
      <c r="G612" s="570"/>
      <c r="H612" s="421"/>
      <c r="I612" s="158" t="s">
        <v>634</v>
      </c>
      <c r="J612" s="430"/>
      <c r="K612" s="430">
        <v>149</v>
      </c>
      <c r="L612" s="430"/>
      <c r="M612" s="430"/>
      <c r="N612" s="67"/>
      <c r="O612" s="67">
        <v>15</v>
      </c>
      <c r="P612" s="67"/>
      <c r="Q612" s="67"/>
      <c r="R612" s="67"/>
      <c r="S612" s="106">
        <v>148</v>
      </c>
      <c r="T612" s="106"/>
      <c r="U612" s="106"/>
      <c r="V612" s="99"/>
      <c r="W612" s="100"/>
      <c r="X612" s="100"/>
      <c r="Y612" s="100"/>
      <c r="Z612" s="100"/>
      <c r="AA612" s="118"/>
      <c r="AB612" s="187"/>
      <c r="AC612" s="350"/>
      <c r="AD612" s="187"/>
      <c r="AE612" s="64"/>
    </row>
    <row r="613" spans="1:31" s="22" customFormat="1" ht="45" hidden="1" customHeight="1" x14ac:dyDescent="0.25">
      <c r="A613" s="430">
        <v>739</v>
      </c>
      <c r="B613" s="430"/>
      <c r="C613" s="570"/>
      <c r="D613" s="576"/>
      <c r="E613" s="570"/>
      <c r="F613" s="578"/>
      <c r="G613" s="570"/>
      <c r="H613" s="421"/>
      <c r="I613" s="158" t="s">
        <v>635</v>
      </c>
      <c r="J613" s="430"/>
      <c r="K613" s="430">
        <v>106</v>
      </c>
      <c r="L613" s="430"/>
      <c r="M613" s="430"/>
      <c r="N613" s="67"/>
      <c r="O613" s="67">
        <v>15</v>
      </c>
      <c r="P613" s="67"/>
      <c r="Q613" s="67"/>
      <c r="R613" s="67"/>
      <c r="S613" s="106">
        <v>150</v>
      </c>
      <c r="T613" s="106"/>
      <c r="U613" s="106"/>
      <c r="V613" s="99"/>
      <c r="W613" s="100"/>
      <c r="X613" s="100"/>
      <c r="Y613" s="100"/>
      <c r="Z613" s="100"/>
      <c r="AA613" s="118"/>
      <c r="AB613" s="187"/>
      <c r="AC613" s="350"/>
      <c r="AD613" s="187"/>
      <c r="AE613" s="64"/>
    </row>
    <row r="614" spans="1:31" s="22" customFormat="1" ht="45" hidden="1" customHeight="1" x14ac:dyDescent="0.25">
      <c r="A614" s="430">
        <v>740</v>
      </c>
      <c r="B614" s="430"/>
      <c r="C614" s="570"/>
      <c r="D614" s="576"/>
      <c r="E614" s="570"/>
      <c r="F614" s="578"/>
      <c r="G614" s="570"/>
      <c r="H614" s="421"/>
      <c r="I614" s="158" t="s">
        <v>636</v>
      </c>
      <c r="J614" s="430"/>
      <c r="K614" s="430">
        <v>96</v>
      </c>
      <c r="L614" s="430"/>
      <c r="M614" s="430"/>
      <c r="N614" s="67"/>
      <c r="O614" s="67">
        <v>15</v>
      </c>
      <c r="P614" s="67"/>
      <c r="Q614" s="67"/>
      <c r="R614" s="67"/>
      <c r="S614" s="106">
        <v>130</v>
      </c>
      <c r="T614" s="106"/>
      <c r="U614" s="106"/>
      <c r="V614" s="99"/>
      <c r="W614" s="100"/>
      <c r="X614" s="100"/>
      <c r="Y614" s="100"/>
      <c r="Z614" s="100"/>
      <c r="AA614" s="118"/>
      <c r="AB614" s="187"/>
      <c r="AC614" s="350"/>
      <c r="AD614" s="187"/>
      <c r="AE614" s="64"/>
    </row>
    <row r="615" spans="1:31" s="22" customFormat="1" ht="60" hidden="1" customHeight="1" x14ac:dyDescent="0.25">
      <c r="A615" s="430"/>
      <c r="B615" s="430">
        <v>1152</v>
      </c>
      <c r="C615" s="570"/>
      <c r="D615" s="576"/>
      <c r="E615" s="570"/>
      <c r="F615" s="578"/>
      <c r="G615" s="570"/>
      <c r="H615" s="421"/>
      <c r="I615" s="158" t="s">
        <v>1714</v>
      </c>
      <c r="J615" s="430"/>
      <c r="K615" s="430"/>
      <c r="L615" s="430">
        <v>180</v>
      </c>
      <c r="M615" s="430"/>
      <c r="N615" s="67"/>
      <c r="O615" s="67"/>
      <c r="P615" s="67">
        <v>15</v>
      </c>
      <c r="Q615" s="67"/>
      <c r="R615" s="67"/>
      <c r="S615" s="106"/>
      <c r="T615" s="67">
        <v>211.11</v>
      </c>
      <c r="U615" s="106"/>
      <c r="V615" s="99"/>
      <c r="W615" s="100"/>
      <c r="X615" s="100"/>
      <c r="Y615" s="100"/>
      <c r="Z615" s="100"/>
      <c r="AA615" s="118"/>
      <c r="AB615" s="187"/>
      <c r="AC615" s="350"/>
      <c r="AD615" s="187"/>
      <c r="AE615" s="64"/>
    </row>
    <row r="616" spans="1:31" s="22" customFormat="1" ht="60" hidden="1" customHeight="1" x14ac:dyDescent="0.25">
      <c r="A616" s="430"/>
      <c r="B616" s="430">
        <v>1278</v>
      </c>
      <c r="C616" s="570"/>
      <c r="D616" s="576"/>
      <c r="E616" s="570"/>
      <c r="F616" s="578"/>
      <c r="G616" s="570"/>
      <c r="H616" s="421"/>
      <c r="I616" s="158" t="s">
        <v>1715</v>
      </c>
      <c r="J616" s="430"/>
      <c r="K616" s="430"/>
      <c r="L616" s="430">
        <v>57</v>
      </c>
      <c r="M616" s="430"/>
      <c r="N616" s="67"/>
      <c r="O616" s="67"/>
      <c r="P616" s="67">
        <v>15</v>
      </c>
      <c r="Q616" s="67"/>
      <c r="R616" s="67"/>
      <c r="S616" s="106"/>
      <c r="T616" s="67">
        <v>101.62</v>
      </c>
      <c r="U616" s="106"/>
      <c r="V616" s="99"/>
      <c r="W616" s="100"/>
      <c r="X616" s="100"/>
      <c r="Y616" s="100"/>
      <c r="Z616" s="100"/>
      <c r="AA616" s="118"/>
      <c r="AB616" s="187"/>
      <c r="AC616" s="350"/>
      <c r="AD616" s="187"/>
      <c r="AE616" s="64"/>
    </row>
    <row r="617" spans="1:31" s="22" customFormat="1" ht="60" hidden="1" customHeight="1" x14ac:dyDescent="0.25">
      <c r="A617" s="449"/>
      <c r="B617" s="449">
        <v>1284</v>
      </c>
      <c r="C617" s="604"/>
      <c r="D617" s="605"/>
      <c r="E617" s="604"/>
      <c r="F617" s="599"/>
      <c r="G617" s="604"/>
      <c r="H617" s="423"/>
      <c r="I617" s="175" t="s">
        <v>1391</v>
      </c>
      <c r="J617" s="449"/>
      <c r="K617" s="449"/>
      <c r="L617" s="449">
        <v>120</v>
      </c>
      <c r="M617" s="449"/>
      <c r="N617" s="97"/>
      <c r="O617" s="97"/>
      <c r="P617" s="97">
        <v>7.5</v>
      </c>
      <c r="Q617" s="97"/>
      <c r="R617" s="97"/>
      <c r="S617" s="367"/>
      <c r="T617" s="97">
        <v>122.94</v>
      </c>
      <c r="U617" s="367"/>
      <c r="V617" s="99"/>
      <c r="W617" s="100"/>
      <c r="X617" s="100"/>
      <c r="Y617" s="100"/>
      <c r="Z617" s="100"/>
      <c r="AA617" s="118"/>
      <c r="AB617" s="187"/>
      <c r="AC617" s="350"/>
      <c r="AD617" s="187"/>
      <c r="AE617" s="64"/>
    </row>
    <row r="618" spans="1:31" s="142" customFormat="1" ht="15" hidden="1" customHeight="1" x14ac:dyDescent="0.2">
      <c r="A618" s="122"/>
      <c r="B618" s="122"/>
      <c r="C618" s="570"/>
      <c r="D618" s="576"/>
      <c r="E618" s="570"/>
      <c r="F618" s="578" t="s">
        <v>65</v>
      </c>
      <c r="G618" s="604" t="s">
        <v>59</v>
      </c>
      <c r="H618" s="440"/>
      <c r="I618" s="245"/>
      <c r="J618" s="252">
        <f t="shared" ref="J618:U618" si="8">SUM(J619:J1005)</f>
        <v>0</v>
      </c>
      <c r="K618" s="252">
        <f t="shared" si="8"/>
        <v>16161</v>
      </c>
      <c r="L618" s="398">
        <f t="shared" si="8"/>
        <v>28961</v>
      </c>
      <c r="M618" s="252">
        <f t="shared" si="8"/>
        <v>0</v>
      </c>
      <c r="N618" s="252">
        <f t="shared" si="8"/>
        <v>0</v>
      </c>
      <c r="O618" s="299">
        <f t="shared" si="8"/>
        <v>1361.2</v>
      </c>
      <c r="P618" s="399">
        <f t="shared" si="8"/>
        <v>3013.28</v>
      </c>
      <c r="Q618" s="252">
        <f t="shared" si="8"/>
        <v>0</v>
      </c>
      <c r="R618" s="299">
        <f t="shared" si="8"/>
        <v>0</v>
      </c>
      <c r="S618" s="299">
        <f t="shared" si="8"/>
        <v>20463</v>
      </c>
      <c r="T618" s="399">
        <f t="shared" si="8"/>
        <v>33676.088189999988</v>
      </c>
      <c r="U618" s="299">
        <f t="shared" si="8"/>
        <v>0</v>
      </c>
      <c r="V618" s="272">
        <f>((S618*$X$13/100)/(K618/1000)+T618/(L618/1000))/2*$Y$13/100*$Z$13/100</f>
        <v>1376.642193953041</v>
      </c>
      <c r="W618" s="122"/>
      <c r="X618" s="122"/>
      <c r="Y618" s="122"/>
      <c r="Z618" s="122"/>
      <c r="AA618" s="118">
        <f>AA13</f>
        <v>1128.57476</v>
      </c>
      <c r="AB618" s="122">
        <f t="shared" si="4"/>
        <v>1181.1413073763911</v>
      </c>
      <c r="AC618" s="349">
        <f t="shared" si="1"/>
        <v>1.1655186262267858</v>
      </c>
      <c r="AD618" s="123"/>
    </row>
    <row r="619" spans="1:31" s="156" customFormat="1" ht="61.5" hidden="1" customHeight="1" x14ac:dyDescent="0.25">
      <c r="A619" s="448">
        <v>746</v>
      </c>
      <c r="B619" s="448"/>
      <c r="C619" s="720"/>
      <c r="D619" s="722"/>
      <c r="E619" s="720"/>
      <c r="F619" s="583"/>
      <c r="G619" s="603"/>
      <c r="H619" s="436"/>
      <c r="I619" s="326" t="s">
        <v>637</v>
      </c>
      <c r="J619" s="176"/>
      <c r="K619" s="177">
        <v>175</v>
      </c>
      <c r="L619" s="177"/>
      <c r="M619" s="177"/>
      <c r="N619" s="178"/>
      <c r="O619" s="79">
        <v>7</v>
      </c>
      <c r="P619" s="253"/>
      <c r="Q619" s="178"/>
      <c r="R619" s="178"/>
      <c r="S619" s="368">
        <v>201</v>
      </c>
      <c r="T619" s="368"/>
      <c r="U619" s="368"/>
      <c r="V619" s="339"/>
      <c r="W619" s="84"/>
      <c r="X619" s="84"/>
      <c r="Y619" s="84"/>
      <c r="Z619" s="84"/>
      <c r="AA619" s="84"/>
      <c r="AB619" s="84"/>
      <c r="AC619" s="350"/>
      <c r="AD619" s="84"/>
      <c r="AE619" s="85"/>
    </row>
    <row r="620" spans="1:31" s="156" customFormat="1" ht="51.75" hidden="1" customHeight="1" x14ac:dyDescent="0.25">
      <c r="A620" s="430">
        <v>747</v>
      </c>
      <c r="B620" s="430"/>
      <c r="C620" s="570"/>
      <c r="D620" s="576"/>
      <c r="E620" s="570"/>
      <c r="F620" s="578"/>
      <c r="G620" s="603"/>
      <c r="H620" s="428"/>
      <c r="I620" s="158" t="s">
        <v>638</v>
      </c>
      <c r="J620" s="82"/>
      <c r="K620" s="83">
        <v>59</v>
      </c>
      <c r="L620" s="83"/>
      <c r="M620" s="83"/>
      <c r="N620" s="79"/>
      <c r="O620" s="79">
        <v>7</v>
      </c>
      <c r="P620" s="254"/>
      <c r="Q620" s="79"/>
      <c r="R620" s="79"/>
      <c r="S620" s="369">
        <v>120</v>
      </c>
      <c r="T620" s="369"/>
      <c r="U620" s="369"/>
      <c r="V620" s="339"/>
      <c r="W620" s="84"/>
      <c r="X620" s="84"/>
      <c r="Y620" s="84"/>
      <c r="Z620" s="84"/>
      <c r="AA620" s="84"/>
      <c r="AB620" s="84"/>
      <c r="AC620" s="350"/>
      <c r="AD620" s="84"/>
      <c r="AE620" s="85"/>
    </row>
    <row r="621" spans="1:31" s="156" customFormat="1" ht="58.5" hidden="1" customHeight="1" x14ac:dyDescent="0.25">
      <c r="A621" s="430">
        <v>748</v>
      </c>
      <c r="B621" s="430"/>
      <c r="C621" s="570"/>
      <c r="D621" s="576"/>
      <c r="E621" s="570"/>
      <c r="F621" s="578"/>
      <c r="G621" s="603"/>
      <c r="H621" s="428"/>
      <c r="I621" s="158" t="s">
        <v>639</v>
      </c>
      <c r="J621" s="82"/>
      <c r="K621" s="87">
        <v>35</v>
      </c>
      <c r="L621" s="87"/>
      <c r="M621" s="87"/>
      <c r="N621" s="79"/>
      <c r="O621" s="79">
        <v>8</v>
      </c>
      <c r="P621" s="254"/>
      <c r="Q621" s="79"/>
      <c r="R621" s="79"/>
      <c r="S621" s="369">
        <v>45</v>
      </c>
      <c r="T621" s="369"/>
      <c r="U621" s="369"/>
      <c r="V621" s="339"/>
      <c r="W621" s="84"/>
      <c r="X621" s="84"/>
      <c r="Y621" s="84"/>
      <c r="Z621" s="84"/>
      <c r="AA621" s="84"/>
      <c r="AB621" s="84"/>
      <c r="AC621" s="350"/>
      <c r="AD621" s="84"/>
      <c r="AE621" s="85"/>
    </row>
    <row r="622" spans="1:31" s="156" customFormat="1" ht="60.75" hidden="1" customHeight="1" x14ac:dyDescent="0.25">
      <c r="A622" s="430">
        <v>749</v>
      </c>
      <c r="B622" s="430"/>
      <c r="C622" s="570"/>
      <c r="D622" s="576"/>
      <c r="E622" s="570"/>
      <c r="F622" s="578"/>
      <c r="G622" s="603"/>
      <c r="H622" s="428"/>
      <c r="I622" s="158" t="s">
        <v>640</v>
      </c>
      <c r="J622" s="82"/>
      <c r="K622" s="86">
        <v>401</v>
      </c>
      <c r="L622" s="86"/>
      <c r="M622" s="86"/>
      <c r="N622" s="79"/>
      <c r="O622" s="79">
        <v>7</v>
      </c>
      <c r="P622" s="254"/>
      <c r="Q622" s="79"/>
      <c r="R622" s="79"/>
      <c r="S622" s="369">
        <v>423</v>
      </c>
      <c r="T622" s="369"/>
      <c r="U622" s="369"/>
      <c r="V622" s="339"/>
      <c r="W622" s="84"/>
      <c r="X622" s="84"/>
      <c r="Y622" s="84"/>
      <c r="Z622" s="84"/>
      <c r="AA622" s="84"/>
      <c r="AB622" s="84"/>
      <c r="AC622" s="350"/>
      <c r="AD622" s="84"/>
      <c r="AE622" s="85"/>
    </row>
    <row r="623" spans="1:31" s="156" customFormat="1" ht="57.75" hidden="1" customHeight="1" x14ac:dyDescent="0.25">
      <c r="A623" s="430">
        <v>750</v>
      </c>
      <c r="B623" s="430"/>
      <c r="C623" s="570"/>
      <c r="D623" s="576"/>
      <c r="E623" s="570"/>
      <c r="F623" s="578"/>
      <c r="G623" s="603"/>
      <c r="H623" s="428"/>
      <c r="I623" s="158" t="s">
        <v>641</v>
      </c>
      <c r="J623" s="82"/>
      <c r="K623" s="87">
        <v>25</v>
      </c>
      <c r="L623" s="87"/>
      <c r="M623" s="87"/>
      <c r="N623" s="79"/>
      <c r="O623" s="79">
        <v>7</v>
      </c>
      <c r="P623" s="254"/>
      <c r="Q623" s="79"/>
      <c r="R623" s="79"/>
      <c r="S623" s="369">
        <v>35</v>
      </c>
      <c r="T623" s="369"/>
      <c r="U623" s="369"/>
      <c r="V623" s="339"/>
      <c r="W623" s="84"/>
      <c r="X623" s="84"/>
      <c r="Y623" s="84"/>
      <c r="Z623" s="84"/>
      <c r="AA623" s="84"/>
      <c r="AB623" s="84"/>
      <c r="AC623" s="350"/>
      <c r="AD623" s="84"/>
      <c r="AE623" s="85"/>
    </row>
    <row r="624" spans="1:31" s="156" customFormat="1" ht="51" hidden="1" customHeight="1" x14ac:dyDescent="0.25">
      <c r="A624" s="430">
        <v>751</v>
      </c>
      <c r="B624" s="430"/>
      <c r="C624" s="570"/>
      <c r="D624" s="576"/>
      <c r="E624" s="570"/>
      <c r="F624" s="578"/>
      <c r="G624" s="603"/>
      <c r="H624" s="428"/>
      <c r="I624" s="158" t="s">
        <v>642</v>
      </c>
      <c r="J624" s="82"/>
      <c r="K624" s="87">
        <v>91</v>
      </c>
      <c r="L624" s="87"/>
      <c r="M624" s="87"/>
      <c r="N624" s="79"/>
      <c r="O624" s="79">
        <v>7</v>
      </c>
      <c r="P624" s="254"/>
      <c r="Q624" s="79"/>
      <c r="R624" s="79"/>
      <c r="S624" s="369">
        <v>170</v>
      </c>
      <c r="T624" s="369"/>
      <c r="U624" s="369"/>
      <c r="V624" s="339"/>
      <c r="W624" s="84"/>
      <c r="X624" s="84"/>
      <c r="Y624" s="84"/>
      <c r="Z624" s="84"/>
      <c r="AA624" s="84"/>
      <c r="AB624" s="84"/>
      <c r="AC624" s="350"/>
      <c r="AD624" s="84"/>
      <c r="AE624" s="85"/>
    </row>
    <row r="625" spans="1:31" s="156" customFormat="1" ht="49.5" hidden="1" customHeight="1" x14ac:dyDescent="0.25">
      <c r="A625" s="430">
        <v>753</v>
      </c>
      <c r="B625" s="430"/>
      <c r="C625" s="570"/>
      <c r="D625" s="576"/>
      <c r="E625" s="570"/>
      <c r="F625" s="578"/>
      <c r="G625" s="603"/>
      <c r="H625" s="428"/>
      <c r="I625" s="158" t="s">
        <v>643</v>
      </c>
      <c r="J625" s="82"/>
      <c r="K625" s="86">
        <v>30</v>
      </c>
      <c r="L625" s="86"/>
      <c r="M625" s="86"/>
      <c r="N625" s="79"/>
      <c r="O625" s="79">
        <v>7</v>
      </c>
      <c r="P625" s="254"/>
      <c r="Q625" s="79"/>
      <c r="R625" s="79"/>
      <c r="S625" s="369">
        <v>26</v>
      </c>
      <c r="T625" s="369"/>
      <c r="U625" s="369"/>
      <c r="V625" s="339"/>
      <c r="W625" s="84"/>
      <c r="X625" s="84"/>
      <c r="Y625" s="84"/>
      <c r="Z625" s="84"/>
      <c r="AA625" s="84"/>
      <c r="AB625" s="84"/>
      <c r="AC625" s="350"/>
      <c r="AD625" s="84"/>
      <c r="AE625" s="85"/>
    </row>
    <row r="626" spans="1:31" s="156" customFormat="1" ht="48" hidden="1" customHeight="1" x14ac:dyDescent="0.25">
      <c r="A626" s="430">
        <v>754</v>
      </c>
      <c r="B626" s="430"/>
      <c r="C626" s="570"/>
      <c r="D626" s="576"/>
      <c r="E626" s="570"/>
      <c r="F626" s="578"/>
      <c r="G626" s="603"/>
      <c r="H626" s="428"/>
      <c r="I626" s="158" t="s">
        <v>644</v>
      </c>
      <c r="J626" s="82"/>
      <c r="K626" s="87">
        <v>15</v>
      </c>
      <c r="L626" s="87"/>
      <c r="M626" s="87"/>
      <c r="N626" s="79"/>
      <c r="O626" s="79">
        <v>7</v>
      </c>
      <c r="P626" s="254"/>
      <c r="Q626" s="79"/>
      <c r="R626" s="79"/>
      <c r="S626" s="369">
        <v>38</v>
      </c>
      <c r="T626" s="369"/>
      <c r="U626" s="369"/>
      <c r="V626" s="339"/>
      <c r="W626" s="84"/>
      <c r="X626" s="84"/>
      <c r="Y626" s="84"/>
      <c r="Z626" s="84"/>
      <c r="AA626" s="84"/>
      <c r="AB626" s="84"/>
      <c r="AC626" s="350"/>
      <c r="AD626" s="84"/>
      <c r="AE626" s="85"/>
    </row>
    <row r="627" spans="1:31" s="156" customFormat="1" ht="51" hidden="1" customHeight="1" x14ac:dyDescent="0.25">
      <c r="A627" s="430">
        <v>755</v>
      </c>
      <c r="B627" s="430"/>
      <c r="C627" s="570"/>
      <c r="D627" s="576"/>
      <c r="E627" s="570"/>
      <c r="F627" s="578"/>
      <c r="G627" s="603"/>
      <c r="H627" s="428"/>
      <c r="I627" s="158" t="s">
        <v>645</v>
      </c>
      <c r="J627" s="82"/>
      <c r="K627" s="86">
        <v>14</v>
      </c>
      <c r="L627" s="86"/>
      <c r="M627" s="86"/>
      <c r="N627" s="79"/>
      <c r="O627" s="79">
        <v>7</v>
      </c>
      <c r="P627" s="254"/>
      <c r="Q627" s="79"/>
      <c r="R627" s="79"/>
      <c r="S627" s="369">
        <v>44</v>
      </c>
      <c r="T627" s="369"/>
      <c r="U627" s="369"/>
      <c r="V627" s="339"/>
      <c r="W627" s="84"/>
      <c r="X627" s="84"/>
      <c r="Y627" s="84"/>
      <c r="Z627" s="84"/>
      <c r="AA627" s="84"/>
      <c r="AB627" s="84"/>
      <c r="AC627" s="350"/>
      <c r="AD627" s="84"/>
      <c r="AE627" s="85"/>
    </row>
    <row r="628" spans="1:31" s="156" customFormat="1" ht="52.5" hidden="1" customHeight="1" x14ac:dyDescent="0.25">
      <c r="A628" s="430">
        <v>757</v>
      </c>
      <c r="B628" s="430"/>
      <c r="C628" s="570"/>
      <c r="D628" s="576"/>
      <c r="E628" s="570"/>
      <c r="F628" s="578"/>
      <c r="G628" s="603"/>
      <c r="H628" s="428"/>
      <c r="I628" s="158" t="s">
        <v>646</v>
      </c>
      <c r="J628" s="82"/>
      <c r="K628" s="87">
        <v>107</v>
      </c>
      <c r="L628" s="87"/>
      <c r="M628" s="87"/>
      <c r="N628" s="79"/>
      <c r="O628" s="79">
        <v>8</v>
      </c>
      <c r="P628" s="254"/>
      <c r="Q628" s="79"/>
      <c r="R628" s="79"/>
      <c r="S628" s="369">
        <v>115</v>
      </c>
      <c r="T628" s="369"/>
      <c r="U628" s="369"/>
      <c r="V628" s="339"/>
      <c r="W628" s="84"/>
      <c r="X628" s="84"/>
      <c r="Y628" s="84"/>
      <c r="Z628" s="84"/>
      <c r="AA628" s="84"/>
      <c r="AB628" s="84"/>
      <c r="AC628" s="350"/>
      <c r="AD628" s="84"/>
      <c r="AE628" s="85"/>
    </row>
    <row r="629" spans="1:31" s="156" customFormat="1" ht="49.5" hidden="1" customHeight="1" x14ac:dyDescent="0.25">
      <c r="A629" s="430">
        <v>758</v>
      </c>
      <c r="B629" s="430"/>
      <c r="C629" s="570"/>
      <c r="D629" s="576"/>
      <c r="E629" s="570"/>
      <c r="F629" s="578"/>
      <c r="G629" s="603"/>
      <c r="H629" s="428"/>
      <c r="I629" s="158" t="s">
        <v>647</v>
      </c>
      <c r="J629" s="82"/>
      <c r="K629" s="87">
        <v>14</v>
      </c>
      <c r="L629" s="87"/>
      <c r="M629" s="87"/>
      <c r="N629" s="79"/>
      <c r="O629" s="79">
        <v>7</v>
      </c>
      <c r="P629" s="254"/>
      <c r="Q629" s="79"/>
      <c r="R629" s="79"/>
      <c r="S629" s="369">
        <v>341</v>
      </c>
      <c r="T629" s="369"/>
      <c r="U629" s="369"/>
      <c r="V629" s="339"/>
      <c r="W629" s="84"/>
      <c r="X629" s="84"/>
      <c r="Y629" s="84"/>
      <c r="Z629" s="84"/>
      <c r="AA629" s="84"/>
      <c r="AB629" s="84"/>
      <c r="AC629" s="350"/>
      <c r="AD629" s="84"/>
      <c r="AE629" s="85"/>
    </row>
    <row r="630" spans="1:31" s="156" customFormat="1" ht="48.75" hidden="1" customHeight="1" x14ac:dyDescent="0.25">
      <c r="A630" s="430">
        <v>759</v>
      </c>
      <c r="B630" s="430"/>
      <c r="C630" s="570"/>
      <c r="D630" s="576"/>
      <c r="E630" s="570"/>
      <c r="F630" s="578"/>
      <c r="G630" s="603"/>
      <c r="H630" s="428"/>
      <c r="I630" s="158" t="s">
        <v>648</v>
      </c>
      <c r="J630" s="82"/>
      <c r="K630" s="87">
        <v>29</v>
      </c>
      <c r="L630" s="87"/>
      <c r="M630" s="87"/>
      <c r="N630" s="79"/>
      <c r="O630" s="79">
        <v>7</v>
      </c>
      <c r="P630" s="254"/>
      <c r="Q630" s="79"/>
      <c r="R630" s="79"/>
      <c r="S630" s="369">
        <v>38</v>
      </c>
      <c r="T630" s="369"/>
      <c r="U630" s="369"/>
      <c r="V630" s="339"/>
      <c r="W630" s="84"/>
      <c r="X630" s="84"/>
      <c r="Y630" s="84"/>
      <c r="Z630" s="84"/>
      <c r="AA630" s="84"/>
      <c r="AB630" s="84"/>
      <c r="AC630" s="350"/>
      <c r="AD630" s="84"/>
      <c r="AE630" s="85"/>
    </row>
    <row r="631" spans="1:31" s="156" customFormat="1" ht="52.5" hidden="1" customHeight="1" x14ac:dyDescent="0.25">
      <c r="A631" s="430">
        <v>760</v>
      </c>
      <c r="B631" s="430"/>
      <c r="C631" s="570"/>
      <c r="D631" s="576"/>
      <c r="E631" s="570"/>
      <c r="F631" s="578"/>
      <c r="G631" s="603"/>
      <c r="H631" s="428"/>
      <c r="I631" s="158" t="s">
        <v>649</v>
      </c>
      <c r="J631" s="82"/>
      <c r="K631" s="86">
        <v>35</v>
      </c>
      <c r="L631" s="86"/>
      <c r="M631" s="86"/>
      <c r="N631" s="79"/>
      <c r="O631" s="79">
        <v>8</v>
      </c>
      <c r="P631" s="254"/>
      <c r="Q631" s="79"/>
      <c r="R631" s="79"/>
      <c r="S631" s="369">
        <v>159</v>
      </c>
      <c r="T631" s="369"/>
      <c r="U631" s="369"/>
      <c r="V631" s="339"/>
      <c r="W631" s="84"/>
      <c r="X631" s="84"/>
      <c r="Y631" s="84"/>
      <c r="Z631" s="84"/>
      <c r="AA631" s="84"/>
      <c r="AB631" s="84"/>
      <c r="AC631" s="350"/>
      <c r="AD631" s="84"/>
      <c r="AE631" s="85"/>
    </row>
    <row r="632" spans="1:31" s="156" customFormat="1" ht="52.5" hidden="1" customHeight="1" x14ac:dyDescent="0.25">
      <c r="A632" s="430">
        <v>761</v>
      </c>
      <c r="B632" s="430"/>
      <c r="C632" s="570"/>
      <c r="D632" s="576"/>
      <c r="E632" s="570"/>
      <c r="F632" s="578"/>
      <c r="G632" s="603"/>
      <c r="H632" s="428"/>
      <c r="I632" s="158" t="s">
        <v>650</v>
      </c>
      <c r="J632" s="82"/>
      <c r="K632" s="87">
        <v>120</v>
      </c>
      <c r="L632" s="87"/>
      <c r="M632" s="87"/>
      <c r="N632" s="79"/>
      <c r="O632" s="79">
        <v>8</v>
      </c>
      <c r="P632" s="254"/>
      <c r="Q632" s="79"/>
      <c r="R632" s="79"/>
      <c r="S632" s="369">
        <v>162</v>
      </c>
      <c r="T632" s="369"/>
      <c r="U632" s="369"/>
      <c r="V632" s="339"/>
      <c r="W632" s="84"/>
      <c r="X632" s="84"/>
      <c r="Y632" s="84"/>
      <c r="Z632" s="84"/>
      <c r="AA632" s="84"/>
      <c r="AB632" s="84"/>
      <c r="AC632" s="350"/>
      <c r="AD632" s="84"/>
      <c r="AE632" s="85"/>
    </row>
    <row r="633" spans="1:31" s="156" customFormat="1" ht="48.75" hidden="1" customHeight="1" x14ac:dyDescent="0.25">
      <c r="A633" s="430">
        <v>763</v>
      </c>
      <c r="B633" s="430"/>
      <c r="C633" s="570"/>
      <c r="D633" s="576"/>
      <c r="E633" s="570"/>
      <c r="F633" s="578"/>
      <c r="G633" s="603"/>
      <c r="H633" s="428"/>
      <c r="I633" s="158" t="s">
        <v>651</v>
      </c>
      <c r="J633" s="82"/>
      <c r="K633" s="87">
        <v>30</v>
      </c>
      <c r="L633" s="87"/>
      <c r="M633" s="87"/>
      <c r="N633" s="79"/>
      <c r="O633" s="79">
        <v>12</v>
      </c>
      <c r="P633" s="254"/>
      <c r="Q633" s="79"/>
      <c r="R633" s="79"/>
      <c r="S633" s="369">
        <v>96</v>
      </c>
      <c r="T633" s="369"/>
      <c r="U633" s="369"/>
      <c r="V633" s="339"/>
      <c r="W633" s="84"/>
      <c r="X633" s="84"/>
      <c r="Y633" s="84"/>
      <c r="Z633" s="84"/>
      <c r="AA633" s="84"/>
      <c r="AB633" s="84"/>
      <c r="AC633" s="350"/>
      <c r="AD633" s="84"/>
      <c r="AE633" s="85"/>
    </row>
    <row r="634" spans="1:31" s="156" customFormat="1" ht="60" hidden="1" customHeight="1" x14ac:dyDescent="0.25">
      <c r="A634" s="430">
        <v>764</v>
      </c>
      <c r="B634" s="430"/>
      <c r="C634" s="570"/>
      <c r="D634" s="576"/>
      <c r="E634" s="570"/>
      <c r="F634" s="578"/>
      <c r="G634" s="603"/>
      <c r="H634" s="428"/>
      <c r="I634" s="158" t="s">
        <v>652</v>
      </c>
      <c r="J634" s="82"/>
      <c r="K634" s="87">
        <v>35</v>
      </c>
      <c r="L634" s="87"/>
      <c r="M634" s="87"/>
      <c r="N634" s="79"/>
      <c r="O634" s="79">
        <v>10</v>
      </c>
      <c r="P634" s="254"/>
      <c r="Q634" s="79"/>
      <c r="R634" s="79"/>
      <c r="S634" s="369">
        <v>47</v>
      </c>
      <c r="T634" s="369"/>
      <c r="U634" s="369"/>
      <c r="V634" s="339"/>
      <c r="W634" s="84"/>
      <c r="X634" s="84"/>
      <c r="Y634" s="84"/>
      <c r="Z634" s="84"/>
      <c r="AA634" s="84"/>
      <c r="AB634" s="84"/>
      <c r="AC634" s="350"/>
      <c r="AD634" s="84"/>
      <c r="AE634" s="85"/>
    </row>
    <row r="635" spans="1:31" s="156" customFormat="1" ht="45" hidden="1" customHeight="1" x14ac:dyDescent="0.25">
      <c r="A635" s="430">
        <v>765</v>
      </c>
      <c r="B635" s="430"/>
      <c r="C635" s="570"/>
      <c r="D635" s="576"/>
      <c r="E635" s="570"/>
      <c r="F635" s="578"/>
      <c r="G635" s="603"/>
      <c r="H635" s="428"/>
      <c r="I635" s="158" t="s">
        <v>653</v>
      </c>
      <c r="J635" s="82"/>
      <c r="K635" s="86">
        <v>35</v>
      </c>
      <c r="L635" s="86"/>
      <c r="M635" s="86"/>
      <c r="N635" s="79"/>
      <c r="O635" s="79">
        <v>10</v>
      </c>
      <c r="P635" s="254"/>
      <c r="Q635" s="79"/>
      <c r="R635" s="79"/>
      <c r="S635" s="369">
        <v>41</v>
      </c>
      <c r="T635" s="369"/>
      <c r="U635" s="369"/>
      <c r="V635" s="339"/>
      <c r="W635" s="84"/>
      <c r="X635" s="84"/>
      <c r="Y635" s="84"/>
      <c r="Z635" s="84"/>
      <c r="AA635" s="84"/>
      <c r="AB635" s="84"/>
      <c r="AC635" s="350"/>
      <c r="AD635" s="84"/>
      <c r="AE635" s="85"/>
    </row>
    <row r="636" spans="1:31" s="156" customFormat="1" ht="45" hidden="1" customHeight="1" x14ac:dyDescent="0.25">
      <c r="A636" s="430">
        <v>766</v>
      </c>
      <c r="B636" s="430"/>
      <c r="C636" s="570"/>
      <c r="D636" s="576"/>
      <c r="E636" s="570"/>
      <c r="F636" s="578"/>
      <c r="G636" s="603"/>
      <c r="H636" s="428"/>
      <c r="I636" s="158" t="s">
        <v>654</v>
      </c>
      <c r="J636" s="82"/>
      <c r="K636" s="86">
        <v>35</v>
      </c>
      <c r="L636" s="86"/>
      <c r="M636" s="86"/>
      <c r="N636" s="79"/>
      <c r="O636" s="79">
        <v>10</v>
      </c>
      <c r="P636" s="254"/>
      <c r="Q636" s="79"/>
      <c r="R636" s="79"/>
      <c r="S636" s="369">
        <v>33</v>
      </c>
      <c r="T636" s="369"/>
      <c r="U636" s="369"/>
      <c r="V636" s="339"/>
      <c r="W636" s="84"/>
      <c r="X636" s="84"/>
      <c r="Y636" s="84"/>
      <c r="Z636" s="84"/>
      <c r="AA636" s="84"/>
      <c r="AB636" s="84"/>
      <c r="AC636" s="350"/>
      <c r="AD636" s="84"/>
      <c r="AE636" s="85"/>
    </row>
    <row r="637" spans="1:31" s="156" customFormat="1" ht="45" hidden="1" customHeight="1" x14ac:dyDescent="0.25">
      <c r="A637" s="430">
        <v>767</v>
      </c>
      <c r="B637" s="430"/>
      <c r="C637" s="570"/>
      <c r="D637" s="576"/>
      <c r="E637" s="570"/>
      <c r="F637" s="578"/>
      <c r="G637" s="603"/>
      <c r="H637" s="428"/>
      <c r="I637" s="158" t="s">
        <v>655</v>
      </c>
      <c r="J637" s="82"/>
      <c r="K637" s="86">
        <v>30</v>
      </c>
      <c r="L637" s="86"/>
      <c r="M637" s="86"/>
      <c r="N637" s="79"/>
      <c r="O637" s="79">
        <v>8</v>
      </c>
      <c r="P637" s="254"/>
      <c r="Q637" s="79"/>
      <c r="R637" s="79"/>
      <c r="S637" s="369">
        <v>53</v>
      </c>
      <c r="T637" s="369"/>
      <c r="U637" s="369"/>
      <c r="V637" s="339"/>
      <c r="W637" s="84"/>
      <c r="X637" s="84"/>
      <c r="Y637" s="84"/>
      <c r="Z637" s="84"/>
      <c r="AA637" s="84"/>
      <c r="AB637" s="84"/>
      <c r="AC637" s="350"/>
      <c r="AD637" s="84"/>
      <c r="AE637" s="85"/>
    </row>
    <row r="638" spans="1:31" s="156" customFormat="1" ht="45" hidden="1" customHeight="1" x14ac:dyDescent="0.25">
      <c r="A638" s="430">
        <v>768</v>
      </c>
      <c r="B638" s="430"/>
      <c r="C638" s="570"/>
      <c r="D638" s="576"/>
      <c r="E638" s="570"/>
      <c r="F638" s="578"/>
      <c r="G638" s="603"/>
      <c r="H638" s="428"/>
      <c r="I638" s="158" t="s">
        <v>656</v>
      </c>
      <c r="J638" s="82"/>
      <c r="K638" s="86">
        <v>17</v>
      </c>
      <c r="L638" s="86"/>
      <c r="M638" s="86"/>
      <c r="N638" s="79"/>
      <c r="O638" s="79">
        <v>10</v>
      </c>
      <c r="P638" s="254"/>
      <c r="Q638" s="79"/>
      <c r="R638" s="79"/>
      <c r="S638" s="369">
        <v>77</v>
      </c>
      <c r="T638" s="369"/>
      <c r="U638" s="369"/>
      <c r="V638" s="339"/>
      <c r="W638" s="84"/>
      <c r="X638" s="84"/>
      <c r="Y638" s="84"/>
      <c r="Z638" s="84"/>
      <c r="AA638" s="84"/>
      <c r="AB638" s="84"/>
      <c r="AC638" s="350"/>
      <c r="AD638" s="84"/>
      <c r="AE638" s="85"/>
    </row>
    <row r="639" spans="1:31" s="156" customFormat="1" ht="45" hidden="1" customHeight="1" x14ac:dyDescent="0.25">
      <c r="A639" s="430">
        <v>769</v>
      </c>
      <c r="B639" s="430"/>
      <c r="C639" s="570"/>
      <c r="D639" s="576"/>
      <c r="E639" s="570"/>
      <c r="F639" s="578"/>
      <c r="G639" s="603"/>
      <c r="H639" s="428"/>
      <c r="I639" s="158" t="s">
        <v>657</v>
      </c>
      <c r="J639" s="82"/>
      <c r="K639" s="86">
        <v>30</v>
      </c>
      <c r="L639" s="86"/>
      <c r="M639" s="86"/>
      <c r="N639" s="79"/>
      <c r="O639" s="79">
        <v>10</v>
      </c>
      <c r="P639" s="254"/>
      <c r="Q639" s="79"/>
      <c r="R639" s="79"/>
      <c r="S639" s="369">
        <v>66</v>
      </c>
      <c r="T639" s="369"/>
      <c r="U639" s="369"/>
      <c r="V639" s="339"/>
      <c r="W639" s="84"/>
      <c r="X639" s="84"/>
      <c r="Y639" s="84"/>
      <c r="Z639" s="84"/>
      <c r="AA639" s="84"/>
      <c r="AB639" s="84"/>
      <c r="AC639" s="350"/>
      <c r="AD639" s="84"/>
      <c r="AE639" s="85"/>
    </row>
    <row r="640" spans="1:31" s="156" customFormat="1" ht="75" hidden="1" customHeight="1" x14ac:dyDescent="0.25">
      <c r="A640" s="430">
        <v>772</v>
      </c>
      <c r="B640" s="430"/>
      <c r="C640" s="570"/>
      <c r="D640" s="576"/>
      <c r="E640" s="570"/>
      <c r="F640" s="578"/>
      <c r="G640" s="603"/>
      <c r="H640" s="428"/>
      <c r="I640" s="158" t="s">
        <v>658</v>
      </c>
      <c r="J640" s="82"/>
      <c r="K640" s="86">
        <v>130</v>
      </c>
      <c r="L640" s="86"/>
      <c r="M640" s="86"/>
      <c r="N640" s="79"/>
      <c r="O640" s="79">
        <v>10</v>
      </c>
      <c r="P640" s="254"/>
      <c r="Q640" s="79"/>
      <c r="R640" s="79"/>
      <c r="S640" s="369">
        <v>206</v>
      </c>
      <c r="T640" s="369"/>
      <c r="U640" s="369"/>
      <c r="V640" s="339"/>
      <c r="W640" s="84"/>
      <c r="X640" s="84"/>
      <c r="Y640" s="84"/>
      <c r="Z640" s="84"/>
      <c r="AA640" s="84"/>
      <c r="AB640" s="84"/>
      <c r="AC640" s="350"/>
      <c r="AD640" s="84"/>
      <c r="AE640" s="85"/>
    </row>
    <row r="641" spans="1:31" s="156" customFormat="1" ht="60" hidden="1" customHeight="1" x14ac:dyDescent="0.25">
      <c r="A641" s="430">
        <v>773</v>
      </c>
      <c r="B641" s="430"/>
      <c r="C641" s="570"/>
      <c r="D641" s="576"/>
      <c r="E641" s="570"/>
      <c r="F641" s="578"/>
      <c r="G641" s="603"/>
      <c r="H641" s="428"/>
      <c r="I641" s="158" t="s">
        <v>659</v>
      </c>
      <c r="J641" s="82"/>
      <c r="K641" s="86">
        <v>55</v>
      </c>
      <c r="L641" s="86"/>
      <c r="M641" s="86"/>
      <c r="N641" s="79"/>
      <c r="O641" s="79">
        <v>10</v>
      </c>
      <c r="P641" s="254"/>
      <c r="Q641" s="79"/>
      <c r="R641" s="79"/>
      <c r="S641" s="369">
        <v>90</v>
      </c>
      <c r="T641" s="369"/>
      <c r="U641" s="369"/>
      <c r="V641" s="339"/>
      <c r="W641" s="84"/>
      <c r="X641" s="84"/>
      <c r="Y641" s="84"/>
      <c r="Z641" s="84"/>
      <c r="AA641" s="84"/>
      <c r="AB641" s="84"/>
      <c r="AC641" s="350"/>
      <c r="AD641" s="84"/>
      <c r="AE641" s="85"/>
    </row>
    <row r="642" spans="1:31" s="156" customFormat="1" ht="45" hidden="1" customHeight="1" x14ac:dyDescent="0.25">
      <c r="A642" s="430">
        <v>774</v>
      </c>
      <c r="B642" s="430"/>
      <c r="C642" s="570"/>
      <c r="D642" s="576"/>
      <c r="E642" s="570"/>
      <c r="F642" s="578"/>
      <c r="G642" s="603"/>
      <c r="H642" s="428"/>
      <c r="I642" s="158" t="s">
        <v>660</v>
      </c>
      <c r="J642" s="82"/>
      <c r="K642" s="86">
        <v>170</v>
      </c>
      <c r="L642" s="86"/>
      <c r="M642" s="86"/>
      <c r="N642" s="79"/>
      <c r="O642" s="79">
        <v>10</v>
      </c>
      <c r="P642" s="254"/>
      <c r="Q642" s="79"/>
      <c r="R642" s="79"/>
      <c r="S642" s="369">
        <v>117</v>
      </c>
      <c r="T642" s="369"/>
      <c r="U642" s="369"/>
      <c r="V642" s="339"/>
      <c r="W642" s="84"/>
      <c r="X642" s="84"/>
      <c r="Y642" s="84"/>
      <c r="Z642" s="84"/>
      <c r="AA642" s="84"/>
      <c r="AB642" s="84"/>
      <c r="AC642" s="350"/>
      <c r="AD642" s="84"/>
      <c r="AE642" s="85"/>
    </row>
    <row r="643" spans="1:31" s="156" customFormat="1" ht="45" hidden="1" customHeight="1" x14ac:dyDescent="0.25">
      <c r="A643" s="430">
        <v>775</v>
      </c>
      <c r="B643" s="430"/>
      <c r="C643" s="570"/>
      <c r="D643" s="576"/>
      <c r="E643" s="570"/>
      <c r="F643" s="578"/>
      <c r="G643" s="603"/>
      <c r="H643" s="428"/>
      <c r="I643" s="158" t="s">
        <v>661</v>
      </c>
      <c r="J643" s="82"/>
      <c r="K643" s="86">
        <v>90</v>
      </c>
      <c r="L643" s="86"/>
      <c r="M643" s="86"/>
      <c r="N643" s="79"/>
      <c r="O643" s="79">
        <v>8</v>
      </c>
      <c r="P643" s="254"/>
      <c r="Q643" s="79"/>
      <c r="R643" s="79"/>
      <c r="S643" s="369">
        <v>57</v>
      </c>
      <c r="T643" s="369"/>
      <c r="U643" s="369"/>
      <c r="V643" s="339"/>
      <c r="W643" s="84"/>
      <c r="X643" s="84"/>
      <c r="Y643" s="84"/>
      <c r="Z643" s="84"/>
      <c r="AA643" s="84"/>
      <c r="AB643" s="84"/>
      <c r="AC643" s="350"/>
      <c r="AD643" s="84"/>
      <c r="AE643" s="85"/>
    </row>
    <row r="644" spans="1:31" s="156" customFormat="1" ht="45" hidden="1" customHeight="1" x14ac:dyDescent="0.25">
      <c r="A644" s="430">
        <v>776</v>
      </c>
      <c r="B644" s="430"/>
      <c r="C644" s="570"/>
      <c r="D644" s="576"/>
      <c r="E644" s="570"/>
      <c r="F644" s="578"/>
      <c r="G644" s="603"/>
      <c r="H644" s="428"/>
      <c r="I644" s="158" t="s">
        <v>662</v>
      </c>
      <c r="J644" s="82"/>
      <c r="K644" s="86">
        <v>30</v>
      </c>
      <c r="L644" s="86"/>
      <c r="M644" s="86"/>
      <c r="N644" s="79"/>
      <c r="O644" s="79">
        <v>8</v>
      </c>
      <c r="P644" s="254"/>
      <c r="Q644" s="79"/>
      <c r="R644" s="79"/>
      <c r="S644" s="369">
        <v>58</v>
      </c>
      <c r="T644" s="369"/>
      <c r="U644" s="369"/>
      <c r="V644" s="339"/>
      <c r="W644" s="84"/>
      <c r="X644" s="84"/>
      <c r="Y644" s="84"/>
      <c r="Z644" s="84"/>
      <c r="AA644" s="84"/>
      <c r="AB644" s="84"/>
      <c r="AC644" s="350"/>
      <c r="AD644" s="84"/>
      <c r="AE644" s="85"/>
    </row>
    <row r="645" spans="1:31" s="156" customFormat="1" ht="45" hidden="1" customHeight="1" x14ac:dyDescent="0.25">
      <c r="A645" s="430">
        <v>777</v>
      </c>
      <c r="B645" s="430"/>
      <c r="C645" s="570"/>
      <c r="D645" s="576"/>
      <c r="E645" s="570"/>
      <c r="F645" s="578"/>
      <c r="G645" s="603"/>
      <c r="H645" s="428"/>
      <c r="I645" s="158" t="s">
        <v>663</v>
      </c>
      <c r="J645" s="82"/>
      <c r="K645" s="86">
        <v>90</v>
      </c>
      <c r="L645" s="86"/>
      <c r="M645" s="86"/>
      <c r="N645" s="79"/>
      <c r="O645" s="79">
        <v>8</v>
      </c>
      <c r="P645" s="254"/>
      <c r="Q645" s="79"/>
      <c r="R645" s="79"/>
      <c r="S645" s="369">
        <v>89</v>
      </c>
      <c r="T645" s="369"/>
      <c r="U645" s="369"/>
      <c r="V645" s="339"/>
      <c r="W645" s="84"/>
      <c r="X645" s="84"/>
      <c r="Y645" s="84"/>
      <c r="Z645" s="84"/>
      <c r="AA645" s="84"/>
      <c r="AB645" s="84"/>
      <c r="AC645" s="350"/>
      <c r="AD645" s="84"/>
      <c r="AE645" s="85"/>
    </row>
    <row r="646" spans="1:31" s="156" customFormat="1" ht="45" hidden="1" customHeight="1" x14ac:dyDescent="0.25">
      <c r="A646" s="430">
        <v>778</v>
      </c>
      <c r="B646" s="430"/>
      <c r="C646" s="570"/>
      <c r="D646" s="576"/>
      <c r="E646" s="570"/>
      <c r="F646" s="578"/>
      <c r="G646" s="603"/>
      <c r="H646" s="428"/>
      <c r="I646" s="158" t="s">
        <v>664</v>
      </c>
      <c r="J646" s="82"/>
      <c r="K646" s="86">
        <v>210</v>
      </c>
      <c r="L646" s="86"/>
      <c r="M646" s="86"/>
      <c r="N646" s="79"/>
      <c r="O646" s="79">
        <v>8</v>
      </c>
      <c r="P646" s="254"/>
      <c r="Q646" s="79"/>
      <c r="R646" s="79"/>
      <c r="S646" s="369">
        <v>166</v>
      </c>
      <c r="T646" s="369"/>
      <c r="U646" s="369"/>
      <c r="V646" s="339"/>
      <c r="W646" s="84"/>
      <c r="X646" s="84"/>
      <c r="Y646" s="84"/>
      <c r="Z646" s="84"/>
      <c r="AA646" s="84"/>
      <c r="AB646" s="84"/>
      <c r="AC646" s="350"/>
      <c r="AD646" s="84"/>
      <c r="AE646" s="85"/>
    </row>
    <row r="647" spans="1:31" s="156" customFormat="1" ht="45" hidden="1" customHeight="1" x14ac:dyDescent="0.25">
      <c r="A647" s="430">
        <v>781</v>
      </c>
      <c r="B647" s="430"/>
      <c r="C647" s="570"/>
      <c r="D647" s="576"/>
      <c r="E647" s="570"/>
      <c r="F647" s="578"/>
      <c r="G647" s="603"/>
      <c r="H647" s="428"/>
      <c r="I647" s="158" t="s">
        <v>665</v>
      </c>
      <c r="J647" s="82"/>
      <c r="K647" s="86">
        <v>115</v>
      </c>
      <c r="L647" s="86"/>
      <c r="M647" s="86"/>
      <c r="N647" s="79"/>
      <c r="O647" s="79">
        <v>8</v>
      </c>
      <c r="P647" s="254"/>
      <c r="Q647" s="79"/>
      <c r="R647" s="79"/>
      <c r="S647" s="369">
        <v>85</v>
      </c>
      <c r="T647" s="369"/>
      <c r="U647" s="369"/>
      <c r="V647" s="339"/>
      <c r="W647" s="84"/>
      <c r="X647" s="84"/>
      <c r="Y647" s="84"/>
      <c r="Z647" s="84"/>
      <c r="AA647" s="84"/>
      <c r="AB647" s="84"/>
      <c r="AC647" s="350"/>
      <c r="AD647" s="84"/>
      <c r="AE647" s="85"/>
    </row>
    <row r="648" spans="1:31" s="156" customFormat="1" ht="45" hidden="1" customHeight="1" x14ac:dyDescent="0.25">
      <c r="A648" s="430">
        <v>784</v>
      </c>
      <c r="B648" s="430"/>
      <c r="C648" s="570"/>
      <c r="D648" s="576"/>
      <c r="E648" s="570"/>
      <c r="F648" s="578"/>
      <c r="G648" s="603"/>
      <c r="H648" s="428"/>
      <c r="I648" s="158" t="s">
        <v>666</v>
      </c>
      <c r="J648" s="82"/>
      <c r="K648" s="86">
        <v>25</v>
      </c>
      <c r="L648" s="86"/>
      <c r="M648" s="86"/>
      <c r="N648" s="79"/>
      <c r="O648" s="79">
        <v>10</v>
      </c>
      <c r="P648" s="254"/>
      <c r="Q648" s="79"/>
      <c r="R648" s="79"/>
      <c r="S648" s="369">
        <v>35</v>
      </c>
      <c r="T648" s="369"/>
      <c r="U648" s="369"/>
      <c r="V648" s="339"/>
      <c r="W648" s="84"/>
      <c r="X648" s="84"/>
      <c r="Y648" s="84"/>
      <c r="Z648" s="84"/>
      <c r="AA648" s="84"/>
      <c r="AB648" s="84"/>
      <c r="AC648" s="350"/>
      <c r="AD648" s="84"/>
      <c r="AE648" s="85"/>
    </row>
    <row r="649" spans="1:31" s="156" customFormat="1" ht="75" hidden="1" customHeight="1" x14ac:dyDescent="0.25">
      <c r="A649" s="430">
        <v>785</v>
      </c>
      <c r="B649" s="430"/>
      <c r="C649" s="570"/>
      <c r="D649" s="576"/>
      <c r="E649" s="570"/>
      <c r="F649" s="578"/>
      <c r="G649" s="603"/>
      <c r="H649" s="428"/>
      <c r="I649" s="158" t="s">
        <v>667</v>
      </c>
      <c r="J649" s="82"/>
      <c r="K649" s="86">
        <v>204</v>
      </c>
      <c r="L649" s="86"/>
      <c r="M649" s="86"/>
      <c r="N649" s="79"/>
      <c r="O649" s="79">
        <v>5</v>
      </c>
      <c r="P649" s="254"/>
      <c r="Q649" s="79"/>
      <c r="R649" s="79"/>
      <c r="S649" s="369">
        <v>223</v>
      </c>
      <c r="T649" s="369"/>
      <c r="U649" s="369"/>
      <c r="V649" s="339"/>
      <c r="W649" s="84"/>
      <c r="X649" s="84"/>
      <c r="Y649" s="84"/>
      <c r="Z649" s="84"/>
      <c r="AA649" s="84"/>
      <c r="AB649" s="84"/>
      <c r="AC649" s="350"/>
      <c r="AD649" s="84"/>
      <c r="AE649" s="85"/>
    </row>
    <row r="650" spans="1:31" s="156" customFormat="1" ht="75" hidden="1" customHeight="1" x14ac:dyDescent="0.25">
      <c r="A650" s="430">
        <v>786</v>
      </c>
      <c r="B650" s="430"/>
      <c r="C650" s="570"/>
      <c r="D650" s="576"/>
      <c r="E650" s="570"/>
      <c r="F650" s="578"/>
      <c r="G650" s="603"/>
      <c r="H650" s="428"/>
      <c r="I650" s="158" t="s">
        <v>668</v>
      </c>
      <c r="J650" s="82"/>
      <c r="K650" s="86">
        <v>12</v>
      </c>
      <c r="L650" s="86"/>
      <c r="M650" s="86"/>
      <c r="N650" s="79"/>
      <c r="O650" s="79">
        <v>10</v>
      </c>
      <c r="P650" s="254"/>
      <c r="Q650" s="79"/>
      <c r="R650" s="79"/>
      <c r="S650" s="369">
        <v>39</v>
      </c>
      <c r="T650" s="369"/>
      <c r="U650" s="369"/>
      <c r="V650" s="339"/>
      <c r="W650" s="84"/>
      <c r="X650" s="84"/>
      <c r="Y650" s="84"/>
      <c r="Z650" s="84"/>
      <c r="AA650" s="84"/>
      <c r="AB650" s="84"/>
      <c r="AC650" s="350"/>
      <c r="AD650" s="84"/>
      <c r="AE650" s="85"/>
    </row>
    <row r="651" spans="1:31" s="156" customFormat="1" ht="60" hidden="1" customHeight="1" x14ac:dyDescent="0.25">
      <c r="A651" s="430">
        <v>788</v>
      </c>
      <c r="B651" s="430"/>
      <c r="C651" s="570"/>
      <c r="D651" s="576"/>
      <c r="E651" s="570"/>
      <c r="F651" s="578"/>
      <c r="G651" s="603"/>
      <c r="H651" s="428"/>
      <c r="I651" s="158" t="s">
        <v>669</v>
      </c>
      <c r="J651" s="82"/>
      <c r="K651" s="86">
        <v>14</v>
      </c>
      <c r="L651" s="86"/>
      <c r="M651" s="86"/>
      <c r="N651" s="79"/>
      <c r="O651" s="79">
        <v>7</v>
      </c>
      <c r="P651" s="254"/>
      <c r="Q651" s="79"/>
      <c r="R651" s="79"/>
      <c r="S651" s="369">
        <v>49</v>
      </c>
      <c r="T651" s="369"/>
      <c r="U651" s="369"/>
      <c r="V651" s="339"/>
      <c r="W651" s="84"/>
      <c r="X651" s="84"/>
      <c r="Y651" s="84"/>
      <c r="Z651" s="84"/>
      <c r="AA651" s="84"/>
      <c r="AB651" s="84"/>
      <c r="AC651" s="350"/>
      <c r="AD651" s="84"/>
      <c r="AE651" s="85"/>
    </row>
    <row r="652" spans="1:31" s="156" customFormat="1" ht="45" hidden="1" customHeight="1" x14ac:dyDescent="0.25">
      <c r="A652" s="430">
        <v>792</v>
      </c>
      <c r="B652" s="430"/>
      <c r="C652" s="570"/>
      <c r="D652" s="576"/>
      <c r="E652" s="570"/>
      <c r="F652" s="578"/>
      <c r="G652" s="603"/>
      <c r="H652" s="428"/>
      <c r="I652" s="158" t="s">
        <v>670</v>
      </c>
      <c r="J652" s="82"/>
      <c r="K652" s="88">
        <v>18</v>
      </c>
      <c r="L652" s="88"/>
      <c r="M652" s="88"/>
      <c r="N652" s="79"/>
      <c r="O652" s="79">
        <v>12</v>
      </c>
      <c r="P652" s="254"/>
      <c r="Q652" s="79"/>
      <c r="R652" s="79"/>
      <c r="S652" s="369">
        <v>32</v>
      </c>
      <c r="T652" s="369"/>
      <c r="U652" s="369"/>
      <c r="V652" s="339"/>
      <c r="W652" s="84"/>
      <c r="X652" s="84"/>
      <c r="Y652" s="84"/>
      <c r="Z652" s="84"/>
      <c r="AA652" s="84"/>
      <c r="AB652" s="84"/>
      <c r="AC652" s="350"/>
      <c r="AD652" s="84"/>
      <c r="AE652" s="85"/>
    </row>
    <row r="653" spans="1:31" s="156" customFormat="1" ht="60" hidden="1" customHeight="1" x14ac:dyDescent="0.25">
      <c r="A653" s="430">
        <v>794</v>
      </c>
      <c r="B653" s="430"/>
      <c r="C653" s="570"/>
      <c r="D653" s="576"/>
      <c r="E653" s="570"/>
      <c r="F653" s="578"/>
      <c r="G653" s="603"/>
      <c r="H653" s="428"/>
      <c r="I653" s="158" t="s">
        <v>671</v>
      </c>
      <c r="J653" s="82"/>
      <c r="K653" s="88">
        <v>18</v>
      </c>
      <c r="L653" s="88"/>
      <c r="M653" s="88"/>
      <c r="N653" s="79"/>
      <c r="O653" s="79">
        <v>5</v>
      </c>
      <c r="P653" s="254"/>
      <c r="Q653" s="79"/>
      <c r="R653" s="79"/>
      <c r="S653" s="369">
        <v>40</v>
      </c>
      <c r="T653" s="369"/>
      <c r="U653" s="369"/>
      <c r="V653" s="339"/>
      <c r="W653" s="84"/>
      <c r="X653" s="84"/>
      <c r="Y653" s="84"/>
      <c r="Z653" s="84"/>
      <c r="AA653" s="84"/>
      <c r="AB653" s="84"/>
      <c r="AC653" s="350"/>
      <c r="AD653" s="84"/>
      <c r="AE653" s="85"/>
    </row>
    <row r="654" spans="1:31" s="156" customFormat="1" ht="90" hidden="1" customHeight="1" x14ac:dyDescent="0.25">
      <c r="A654" s="430">
        <v>795</v>
      </c>
      <c r="B654" s="430"/>
      <c r="C654" s="570"/>
      <c r="D654" s="576"/>
      <c r="E654" s="570"/>
      <c r="F654" s="578"/>
      <c r="G654" s="603"/>
      <c r="H654" s="428"/>
      <c r="I654" s="158" t="s">
        <v>672</v>
      </c>
      <c r="J654" s="82"/>
      <c r="K654" s="88">
        <v>89</v>
      </c>
      <c r="L654" s="88"/>
      <c r="M654" s="88"/>
      <c r="N654" s="79"/>
      <c r="O654" s="79">
        <v>7</v>
      </c>
      <c r="P654" s="254"/>
      <c r="Q654" s="79"/>
      <c r="R654" s="79"/>
      <c r="S654" s="369">
        <v>55</v>
      </c>
      <c r="T654" s="369"/>
      <c r="U654" s="369"/>
      <c r="V654" s="339"/>
      <c r="W654" s="84"/>
      <c r="X654" s="84"/>
      <c r="Y654" s="84"/>
      <c r="Z654" s="84"/>
      <c r="AA654" s="84"/>
      <c r="AB654" s="84"/>
      <c r="AC654" s="350"/>
      <c r="AD654" s="84"/>
      <c r="AE654" s="85"/>
    </row>
    <row r="655" spans="1:31" s="156" customFormat="1" ht="60" hidden="1" customHeight="1" x14ac:dyDescent="0.25">
      <c r="A655" s="430">
        <v>796</v>
      </c>
      <c r="B655" s="430"/>
      <c r="C655" s="570"/>
      <c r="D655" s="576"/>
      <c r="E655" s="570"/>
      <c r="F655" s="578"/>
      <c r="G655" s="603"/>
      <c r="H655" s="428"/>
      <c r="I655" s="158" t="s">
        <v>673</v>
      </c>
      <c r="J655" s="82"/>
      <c r="K655" s="88">
        <v>24</v>
      </c>
      <c r="L655" s="88"/>
      <c r="M655" s="88"/>
      <c r="N655" s="79"/>
      <c r="O655" s="79">
        <v>7</v>
      </c>
      <c r="P655" s="254"/>
      <c r="Q655" s="79"/>
      <c r="R655" s="79"/>
      <c r="S655" s="369">
        <v>51</v>
      </c>
      <c r="T655" s="369"/>
      <c r="U655" s="369"/>
      <c r="V655" s="339"/>
      <c r="W655" s="84"/>
      <c r="X655" s="84"/>
      <c r="Y655" s="84"/>
      <c r="Z655" s="84"/>
      <c r="AA655" s="84"/>
      <c r="AB655" s="84"/>
      <c r="AC655" s="350"/>
      <c r="AD655" s="84"/>
      <c r="AE655" s="85"/>
    </row>
    <row r="656" spans="1:31" s="156" customFormat="1" ht="45" hidden="1" customHeight="1" x14ac:dyDescent="0.25">
      <c r="A656" s="430">
        <v>798</v>
      </c>
      <c r="B656" s="430"/>
      <c r="C656" s="570"/>
      <c r="D656" s="576"/>
      <c r="E656" s="570"/>
      <c r="F656" s="578"/>
      <c r="G656" s="603"/>
      <c r="H656" s="428"/>
      <c r="I656" s="158" t="s">
        <v>674</v>
      </c>
      <c r="J656" s="82"/>
      <c r="K656" s="88">
        <v>19</v>
      </c>
      <c r="L656" s="88"/>
      <c r="M656" s="88"/>
      <c r="N656" s="79"/>
      <c r="O656" s="79">
        <v>7</v>
      </c>
      <c r="P656" s="254"/>
      <c r="Q656" s="79"/>
      <c r="R656" s="79"/>
      <c r="S656" s="369">
        <v>35</v>
      </c>
      <c r="T656" s="369"/>
      <c r="U656" s="369"/>
      <c r="V656" s="339"/>
      <c r="W656" s="84"/>
      <c r="X656" s="84"/>
      <c r="Y656" s="84"/>
      <c r="Z656" s="84"/>
      <c r="AA656" s="84"/>
      <c r="AB656" s="84"/>
      <c r="AC656" s="350"/>
      <c r="AD656" s="84"/>
      <c r="AE656" s="85"/>
    </row>
    <row r="657" spans="1:31" s="156" customFormat="1" ht="45" hidden="1" customHeight="1" x14ac:dyDescent="0.25">
      <c r="A657" s="430">
        <v>799</v>
      </c>
      <c r="B657" s="430"/>
      <c r="C657" s="570"/>
      <c r="D657" s="576"/>
      <c r="E657" s="570"/>
      <c r="F657" s="578"/>
      <c r="G657" s="603"/>
      <c r="H657" s="428"/>
      <c r="I657" s="158" t="s">
        <v>675</v>
      </c>
      <c r="J657" s="82"/>
      <c r="K657" s="88">
        <v>100</v>
      </c>
      <c r="L657" s="88"/>
      <c r="M657" s="88"/>
      <c r="N657" s="79"/>
      <c r="O657" s="79">
        <v>7</v>
      </c>
      <c r="P657" s="254"/>
      <c r="Q657" s="79"/>
      <c r="R657" s="79"/>
      <c r="S657" s="369">
        <v>113</v>
      </c>
      <c r="T657" s="369"/>
      <c r="U657" s="369"/>
      <c r="V657" s="339"/>
      <c r="W657" s="84"/>
      <c r="X657" s="84"/>
      <c r="Y657" s="84"/>
      <c r="Z657" s="84"/>
      <c r="AA657" s="84"/>
      <c r="AB657" s="84"/>
      <c r="AC657" s="350"/>
      <c r="AD657" s="84"/>
      <c r="AE657" s="85"/>
    </row>
    <row r="658" spans="1:31" s="156" customFormat="1" ht="45" hidden="1" customHeight="1" x14ac:dyDescent="0.25">
      <c r="A658" s="430">
        <v>800</v>
      </c>
      <c r="B658" s="430"/>
      <c r="C658" s="570"/>
      <c r="D658" s="576"/>
      <c r="E658" s="570"/>
      <c r="F658" s="578"/>
      <c r="G658" s="603"/>
      <c r="H658" s="428"/>
      <c r="I658" s="158" t="s">
        <v>676</v>
      </c>
      <c r="J658" s="82"/>
      <c r="K658" s="88">
        <v>17</v>
      </c>
      <c r="L658" s="88"/>
      <c r="M658" s="88"/>
      <c r="N658" s="79"/>
      <c r="O658" s="79">
        <v>12</v>
      </c>
      <c r="P658" s="254"/>
      <c r="Q658" s="79"/>
      <c r="R658" s="79"/>
      <c r="S658" s="369">
        <v>69</v>
      </c>
      <c r="T658" s="369"/>
      <c r="U658" s="369"/>
      <c r="V658" s="339"/>
      <c r="W658" s="84"/>
      <c r="X658" s="84"/>
      <c r="Y658" s="84"/>
      <c r="Z658" s="84"/>
      <c r="AA658" s="84"/>
      <c r="AB658" s="84"/>
      <c r="AC658" s="350"/>
      <c r="AD658" s="84"/>
      <c r="AE658" s="85"/>
    </row>
    <row r="659" spans="1:31" s="156" customFormat="1" ht="45" hidden="1" customHeight="1" x14ac:dyDescent="0.25">
      <c r="A659" s="430">
        <v>802</v>
      </c>
      <c r="B659" s="430"/>
      <c r="C659" s="570"/>
      <c r="D659" s="576"/>
      <c r="E659" s="570"/>
      <c r="F659" s="578"/>
      <c r="G659" s="603"/>
      <c r="H659" s="428"/>
      <c r="I659" s="158" t="s">
        <v>677</v>
      </c>
      <c r="J659" s="82"/>
      <c r="K659" s="88">
        <v>138</v>
      </c>
      <c r="L659" s="88"/>
      <c r="M659" s="88"/>
      <c r="N659" s="79"/>
      <c r="O659" s="79">
        <v>7</v>
      </c>
      <c r="P659" s="254"/>
      <c r="Q659" s="79"/>
      <c r="R659" s="79"/>
      <c r="S659" s="369">
        <v>131</v>
      </c>
      <c r="T659" s="369"/>
      <c r="U659" s="369"/>
      <c r="V659" s="339"/>
      <c r="W659" s="84"/>
      <c r="X659" s="84"/>
      <c r="Y659" s="84"/>
      <c r="Z659" s="84"/>
      <c r="AA659" s="84"/>
      <c r="AB659" s="84"/>
      <c r="AC659" s="350"/>
      <c r="AD659" s="84"/>
      <c r="AE659" s="85"/>
    </row>
    <row r="660" spans="1:31" s="156" customFormat="1" ht="45" hidden="1" customHeight="1" x14ac:dyDescent="0.25">
      <c r="A660" s="430">
        <v>803</v>
      </c>
      <c r="B660" s="430"/>
      <c r="C660" s="570"/>
      <c r="D660" s="576"/>
      <c r="E660" s="570"/>
      <c r="F660" s="578"/>
      <c r="G660" s="603"/>
      <c r="H660" s="428"/>
      <c r="I660" s="158" t="s">
        <v>678</v>
      </c>
      <c r="J660" s="82"/>
      <c r="K660" s="88">
        <v>254</v>
      </c>
      <c r="L660" s="88"/>
      <c r="M660" s="88"/>
      <c r="N660" s="79"/>
      <c r="O660" s="79">
        <v>7</v>
      </c>
      <c r="P660" s="254"/>
      <c r="Q660" s="79"/>
      <c r="R660" s="79"/>
      <c r="S660" s="369">
        <v>196</v>
      </c>
      <c r="T660" s="369"/>
      <c r="U660" s="369"/>
      <c r="V660" s="339"/>
      <c r="W660" s="84"/>
      <c r="X660" s="84"/>
      <c r="Y660" s="84"/>
      <c r="Z660" s="84"/>
      <c r="AA660" s="84"/>
      <c r="AB660" s="84"/>
      <c r="AC660" s="350"/>
      <c r="AD660" s="84"/>
      <c r="AE660" s="85"/>
    </row>
    <row r="661" spans="1:31" s="156" customFormat="1" ht="75" hidden="1" customHeight="1" x14ac:dyDescent="0.25">
      <c r="A661" s="430">
        <v>805</v>
      </c>
      <c r="B661" s="430"/>
      <c r="C661" s="570"/>
      <c r="D661" s="576"/>
      <c r="E661" s="570"/>
      <c r="F661" s="578"/>
      <c r="G661" s="603"/>
      <c r="H661" s="428"/>
      <c r="I661" s="158" t="s">
        <v>679</v>
      </c>
      <c r="J661" s="82"/>
      <c r="K661" s="88">
        <v>218</v>
      </c>
      <c r="L661" s="88"/>
      <c r="M661" s="88"/>
      <c r="N661" s="79"/>
      <c r="O661" s="79">
        <v>5</v>
      </c>
      <c r="P661" s="254"/>
      <c r="Q661" s="79"/>
      <c r="R661" s="79"/>
      <c r="S661" s="369">
        <v>142</v>
      </c>
      <c r="T661" s="369"/>
      <c r="U661" s="369"/>
      <c r="V661" s="339"/>
      <c r="W661" s="84"/>
      <c r="X661" s="84"/>
      <c r="Y661" s="84"/>
      <c r="Z661" s="84"/>
      <c r="AA661" s="84"/>
      <c r="AB661" s="84"/>
      <c r="AC661" s="350"/>
      <c r="AD661" s="84"/>
      <c r="AE661" s="85"/>
    </row>
    <row r="662" spans="1:31" s="156" customFormat="1" ht="60" hidden="1" customHeight="1" x14ac:dyDescent="0.25">
      <c r="A662" s="430">
        <v>806</v>
      </c>
      <c r="B662" s="430"/>
      <c r="C662" s="570"/>
      <c r="D662" s="576"/>
      <c r="E662" s="570"/>
      <c r="F662" s="578"/>
      <c r="G662" s="603"/>
      <c r="H662" s="428"/>
      <c r="I662" s="158" t="s">
        <v>680</v>
      </c>
      <c r="J662" s="82"/>
      <c r="K662" s="88">
        <v>100</v>
      </c>
      <c r="L662" s="88"/>
      <c r="M662" s="88"/>
      <c r="N662" s="79"/>
      <c r="O662" s="79">
        <v>10</v>
      </c>
      <c r="P662" s="254"/>
      <c r="Q662" s="79"/>
      <c r="R662" s="79"/>
      <c r="S662" s="369">
        <v>215</v>
      </c>
      <c r="T662" s="369"/>
      <c r="U662" s="369"/>
      <c r="V662" s="339"/>
      <c r="W662" s="84"/>
      <c r="X662" s="84"/>
      <c r="Y662" s="84"/>
      <c r="Z662" s="84"/>
      <c r="AA662" s="84"/>
      <c r="AB662" s="84"/>
      <c r="AC662" s="350"/>
      <c r="AD662" s="84"/>
      <c r="AE662" s="85"/>
    </row>
    <row r="663" spans="1:31" s="156" customFormat="1" ht="45" hidden="1" customHeight="1" x14ac:dyDescent="0.25">
      <c r="A663" s="430">
        <v>807</v>
      </c>
      <c r="B663" s="430"/>
      <c r="C663" s="570"/>
      <c r="D663" s="576"/>
      <c r="E663" s="570"/>
      <c r="F663" s="578"/>
      <c r="G663" s="603"/>
      <c r="H663" s="428"/>
      <c r="I663" s="158" t="s">
        <v>681</v>
      </c>
      <c r="J663" s="82"/>
      <c r="K663" s="434">
        <v>60</v>
      </c>
      <c r="L663" s="434"/>
      <c r="M663" s="434"/>
      <c r="N663" s="79"/>
      <c r="O663" s="79">
        <v>10</v>
      </c>
      <c r="P663" s="254"/>
      <c r="Q663" s="79"/>
      <c r="R663" s="79"/>
      <c r="S663" s="369">
        <v>66</v>
      </c>
      <c r="T663" s="369"/>
      <c r="U663" s="369"/>
      <c r="V663" s="339"/>
      <c r="W663" s="84"/>
      <c r="X663" s="84"/>
      <c r="Y663" s="84"/>
      <c r="Z663" s="84"/>
      <c r="AA663" s="84"/>
      <c r="AB663" s="84"/>
      <c r="AC663" s="350"/>
      <c r="AD663" s="84"/>
      <c r="AE663" s="85"/>
    </row>
    <row r="664" spans="1:31" s="156" customFormat="1" ht="45" hidden="1" customHeight="1" x14ac:dyDescent="0.25">
      <c r="A664" s="430">
        <v>808</v>
      </c>
      <c r="B664" s="430"/>
      <c r="C664" s="570"/>
      <c r="D664" s="576"/>
      <c r="E664" s="570"/>
      <c r="F664" s="578"/>
      <c r="G664" s="603"/>
      <c r="H664" s="428"/>
      <c r="I664" s="158" t="s">
        <v>682</v>
      </c>
      <c r="J664" s="82"/>
      <c r="K664" s="434">
        <v>78</v>
      </c>
      <c r="L664" s="434"/>
      <c r="M664" s="434"/>
      <c r="N664" s="79"/>
      <c r="O664" s="79">
        <v>10</v>
      </c>
      <c r="P664" s="254"/>
      <c r="Q664" s="79"/>
      <c r="R664" s="79"/>
      <c r="S664" s="369">
        <v>103</v>
      </c>
      <c r="T664" s="369"/>
      <c r="U664" s="369"/>
      <c r="V664" s="339"/>
      <c r="W664" s="84"/>
      <c r="X664" s="84"/>
      <c r="Y664" s="84"/>
      <c r="Z664" s="84"/>
      <c r="AA664" s="84"/>
      <c r="AB664" s="84"/>
      <c r="AC664" s="350"/>
      <c r="AD664" s="84"/>
      <c r="AE664" s="85"/>
    </row>
    <row r="665" spans="1:31" s="156" customFormat="1" ht="75" hidden="1" customHeight="1" x14ac:dyDescent="0.25">
      <c r="A665" s="430">
        <v>809</v>
      </c>
      <c r="B665" s="430"/>
      <c r="C665" s="570"/>
      <c r="D665" s="576"/>
      <c r="E665" s="570"/>
      <c r="F665" s="578"/>
      <c r="G665" s="603"/>
      <c r="H665" s="428"/>
      <c r="I665" s="158" t="s">
        <v>683</v>
      </c>
      <c r="J665" s="82"/>
      <c r="K665" s="434">
        <v>170</v>
      </c>
      <c r="L665" s="434"/>
      <c r="M665" s="434"/>
      <c r="N665" s="79"/>
      <c r="O665" s="79">
        <v>10</v>
      </c>
      <c r="P665" s="254"/>
      <c r="Q665" s="79"/>
      <c r="R665" s="79"/>
      <c r="S665" s="369">
        <v>128</v>
      </c>
      <c r="T665" s="369"/>
      <c r="U665" s="369"/>
      <c r="V665" s="339"/>
      <c r="W665" s="84"/>
      <c r="X665" s="84"/>
      <c r="Y665" s="84"/>
      <c r="Z665" s="84"/>
      <c r="AA665" s="84"/>
      <c r="AB665" s="84"/>
      <c r="AC665" s="350"/>
      <c r="AD665" s="84"/>
      <c r="AE665" s="85"/>
    </row>
    <row r="666" spans="1:31" s="156" customFormat="1" ht="45" hidden="1" customHeight="1" x14ac:dyDescent="0.25">
      <c r="A666" s="430">
        <v>810</v>
      </c>
      <c r="B666" s="430"/>
      <c r="C666" s="570"/>
      <c r="D666" s="576"/>
      <c r="E666" s="570"/>
      <c r="F666" s="578"/>
      <c r="G666" s="603"/>
      <c r="H666" s="428"/>
      <c r="I666" s="158" t="s">
        <v>684</v>
      </c>
      <c r="J666" s="82"/>
      <c r="K666" s="434">
        <v>185</v>
      </c>
      <c r="L666" s="434"/>
      <c r="M666" s="434"/>
      <c r="N666" s="79"/>
      <c r="O666" s="79">
        <v>10</v>
      </c>
      <c r="P666" s="254"/>
      <c r="Q666" s="79"/>
      <c r="R666" s="79"/>
      <c r="S666" s="369">
        <v>137</v>
      </c>
      <c r="T666" s="369"/>
      <c r="U666" s="369"/>
      <c r="V666" s="339"/>
      <c r="W666" s="84"/>
      <c r="X666" s="84"/>
      <c r="Y666" s="84"/>
      <c r="Z666" s="84"/>
      <c r="AA666" s="84"/>
      <c r="AB666" s="84"/>
      <c r="AC666" s="350"/>
      <c r="AD666" s="84"/>
      <c r="AE666" s="85"/>
    </row>
    <row r="667" spans="1:31" s="156" customFormat="1" ht="60" hidden="1" customHeight="1" x14ac:dyDescent="0.25">
      <c r="A667" s="430">
        <v>812</v>
      </c>
      <c r="B667" s="430"/>
      <c r="C667" s="570"/>
      <c r="D667" s="576"/>
      <c r="E667" s="570"/>
      <c r="F667" s="578"/>
      <c r="G667" s="603"/>
      <c r="H667" s="428"/>
      <c r="I667" s="158" t="s">
        <v>685</v>
      </c>
      <c r="J667" s="82"/>
      <c r="K667" s="434">
        <v>29</v>
      </c>
      <c r="L667" s="434"/>
      <c r="M667" s="434"/>
      <c r="N667" s="79"/>
      <c r="O667" s="79">
        <v>12</v>
      </c>
      <c r="P667" s="254"/>
      <c r="Q667" s="79"/>
      <c r="R667" s="79"/>
      <c r="S667" s="369">
        <v>62</v>
      </c>
      <c r="T667" s="369"/>
      <c r="U667" s="369"/>
      <c r="V667" s="339"/>
      <c r="W667" s="84"/>
      <c r="X667" s="84"/>
      <c r="Y667" s="84"/>
      <c r="Z667" s="84"/>
      <c r="AA667" s="84"/>
      <c r="AB667" s="84"/>
      <c r="AC667" s="350"/>
      <c r="AD667" s="84"/>
      <c r="AE667" s="85"/>
    </row>
    <row r="668" spans="1:31" s="156" customFormat="1" ht="45" hidden="1" customHeight="1" x14ac:dyDescent="0.25">
      <c r="A668" s="430">
        <v>813</v>
      </c>
      <c r="B668" s="430"/>
      <c r="C668" s="570"/>
      <c r="D668" s="576"/>
      <c r="E668" s="570"/>
      <c r="F668" s="578"/>
      <c r="G668" s="603"/>
      <c r="H668" s="428"/>
      <c r="I668" s="158" t="s">
        <v>686</v>
      </c>
      <c r="J668" s="82"/>
      <c r="K668" s="434">
        <v>22</v>
      </c>
      <c r="L668" s="434"/>
      <c r="M668" s="434"/>
      <c r="N668" s="79"/>
      <c r="O668" s="79">
        <v>8</v>
      </c>
      <c r="P668" s="254"/>
      <c r="Q668" s="79"/>
      <c r="R668" s="79"/>
      <c r="S668" s="369">
        <v>107</v>
      </c>
      <c r="T668" s="369"/>
      <c r="U668" s="369"/>
      <c r="V668" s="339"/>
      <c r="W668" s="84"/>
      <c r="X668" s="84"/>
      <c r="Y668" s="84"/>
      <c r="Z668" s="84"/>
      <c r="AA668" s="84"/>
      <c r="AB668" s="84"/>
      <c r="AC668" s="350"/>
      <c r="AD668" s="84"/>
      <c r="AE668" s="85"/>
    </row>
    <row r="669" spans="1:31" s="156" customFormat="1" ht="120" hidden="1" customHeight="1" x14ac:dyDescent="0.25">
      <c r="A669" s="430">
        <v>815</v>
      </c>
      <c r="B669" s="430"/>
      <c r="C669" s="570"/>
      <c r="D669" s="576"/>
      <c r="E669" s="570"/>
      <c r="F669" s="578"/>
      <c r="G669" s="603"/>
      <c r="H669" s="428"/>
      <c r="I669" s="158" t="s">
        <v>687</v>
      </c>
      <c r="J669" s="82"/>
      <c r="K669" s="434">
        <v>845</v>
      </c>
      <c r="L669" s="434"/>
      <c r="M669" s="434"/>
      <c r="N669" s="79"/>
      <c r="O669" s="79">
        <v>7</v>
      </c>
      <c r="P669" s="254"/>
      <c r="Q669" s="79"/>
      <c r="R669" s="79"/>
      <c r="S669" s="369">
        <v>1122</v>
      </c>
      <c r="T669" s="369"/>
      <c r="U669" s="369"/>
      <c r="V669" s="339"/>
      <c r="W669" s="84"/>
      <c r="X669" s="84"/>
      <c r="Y669" s="84"/>
      <c r="Z669" s="84"/>
      <c r="AA669" s="84"/>
      <c r="AB669" s="84"/>
      <c r="AC669" s="350"/>
      <c r="AD669" s="84"/>
      <c r="AE669" s="85"/>
    </row>
    <row r="670" spans="1:31" s="156" customFormat="1" ht="60" hidden="1" customHeight="1" x14ac:dyDescent="0.25">
      <c r="A670" s="430">
        <v>816</v>
      </c>
      <c r="B670" s="430"/>
      <c r="C670" s="570"/>
      <c r="D670" s="576"/>
      <c r="E670" s="570"/>
      <c r="F670" s="578"/>
      <c r="G670" s="603"/>
      <c r="H670" s="428"/>
      <c r="I670" s="158" t="s">
        <v>688</v>
      </c>
      <c r="J670" s="82"/>
      <c r="K670" s="434">
        <v>62</v>
      </c>
      <c r="L670" s="434"/>
      <c r="M670" s="434"/>
      <c r="N670" s="79"/>
      <c r="O670" s="79">
        <v>8</v>
      </c>
      <c r="P670" s="254"/>
      <c r="Q670" s="79"/>
      <c r="R670" s="79"/>
      <c r="S670" s="369">
        <v>117</v>
      </c>
      <c r="T670" s="369"/>
      <c r="U670" s="369"/>
      <c r="V670" s="339"/>
      <c r="W670" s="84"/>
      <c r="X670" s="84"/>
      <c r="Y670" s="84"/>
      <c r="Z670" s="84"/>
      <c r="AA670" s="84"/>
      <c r="AB670" s="84"/>
      <c r="AC670" s="350"/>
      <c r="AD670" s="84"/>
      <c r="AE670" s="85"/>
    </row>
    <row r="671" spans="1:31" s="156" customFormat="1" ht="60" hidden="1" customHeight="1" x14ac:dyDescent="0.25">
      <c r="A671" s="430">
        <v>817</v>
      </c>
      <c r="B671" s="430"/>
      <c r="C671" s="570"/>
      <c r="D671" s="576"/>
      <c r="E671" s="570"/>
      <c r="F671" s="578"/>
      <c r="G671" s="603"/>
      <c r="H671" s="428"/>
      <c r="I671" s="158" t="s">
        <v>689</v>
      </c>
      <c r="J671" s="82"/>
      <c r="K671" s="434">
        <v>41</v>
      </c>
      <c r="L671" s="434"/>
      <c r="M671" s="434"/>
      <c r="N671" s="79"/>
      <c r="O671" s="79">
        <v>8</v>
      </c>
      <c r="P671" s="254"/>
      <c r="Q671" s="79"/>
      <c r="R671" s="79"/>
      <c r="S671" s="369">
        <v>69</v>
      </c>
      <c r="T671" s="369"/>
      <c r="U671" s="369"/>
      <c r="V671" s="339"/>
      <c r="W671" s="84"/>
      <c r="X671" s="84"/>
      <c r="Y671" s="84"/>
      <c r="Z671" s="84"/>
      <c r="AA671" s="84"/>
      <c r="AB671" s="84"/>
      <c r="AC671" s="350"/>
      <c r="AD671" s="84"/>
      <c r="AE671" s="85"/>
    </row>
    <row r="672" spans="1:31" s="156" customFormat="1" ht="60" hidden="1" customHeight="1" x14ac:dyDescent="0.25">
      <c r="A672" s="430">
        <v>818</v>
      </c>
      <c r="B672" s="430"/>
      <c r="C672" s="570"/>
      <c r="D672" s="576"/>
      <c r="E672" s="570"/>
      <c r="F672" s="578"/>
      <c r="G672" s="603"/>
      <c r="H672" s="428"/>
      <c r="I672" s="158" t="s">
        <v>690</v>
      </c>
      <c r="J672" s="82"/>
      <c r="K672" s="434">
        <v>80</v>
      </c>
      <c r="L672" s="434"/>
      <c r="M672" s="434"/>
      <c r="N672" s="79"/>
      <c r="O672" s="79">
        <v>8</v>
      </c>
      <c r="P672" s="254"/>
      <c r="Q672" s="79"/>
      <c r="R672" s="79"/>
      <c r="S672" s="369">
        <v>93</v>
      </c>
      <c r="T672" s="369"/>
      <c r="U672" s="369"/>
      <c r="V672" s="339"/>
      <c r="W672" s="84"/>
      <c r="X672" s="84"/>
      <c r="Y672" s="84"/>
      <c r="Z672" s="84"/>
      <c r="AA672" s="84"/>
      <c r="AB672" s="84"/>
      <c r="AC672" s="350"/>
      <c r="AD672" s="84"/>
      <c r="AE672" s="85"/>
    </row>
    <row r="673" spans="1:31" s="156" customFormat="1" ht="60" hidden="1" customHeight="1" x14ac:dyDescent="0.25">
      <c r="A673" s="430">
        <v>819</v>
      </c>
      <c r="B673" s="430"/>
      <c r="C673" s="570"/>
      <c r="D673" s="576"/>
      <c r="E673" s="570"/>
      <c r="F673" s="578"/>
      <c r="G673" s="603"/>
      <c r="H673" s="428"/>
      <c r="I673" s="158" t="s">
        <v>691</v>
      </c>
      <c r="J673" s="82"/>
      <c r="K673" s="434">
        <v>110</v>
      </c>
      <c r="L673" s="434"/>
      <c r="M673" s="434"/>
      <c r="N673" s="79"/>
      <c r="O673" s="79">
        <v>8</v>
      </c>
      <c r="P673" s="254"/>
      <c r="Q673" s="79"/>
      <c r="R673" s="79"/>
      <c r="S673" s="369">
        <v>137</v>
      </c>
      <c r="T673" s="369"/>
      <c r="U673" s="369"/>
      <c r="V673" s="339"/>
      <c r="W673" s="84"/>
      <c r="X673" s="84"/>
      <c r="Y673" s="84"/>
      <c r="Z673" s="84"/>
      <c r="AA673" s="84"/>
      <c r="AB673" s="84"/>
      <c r="AC673" s="350"/>
      <c r="AD673" s="84"/>
      <c r="AE673" s="85"/>
    </row>
    <row r="674" spans="1:31" s="156" customFormat="1" ht="45" hidden="1" customHeight="1" x14ac:dyDescent="0.25">
      <c r="A674" s="430">
        <v>820</v>
      </c>
      <c r="B674" s="430"/>
      <c r="C674" s="570"/>
      <c r="D674" s="576"/>
      <c r="E674" s="570"/>
      <c r="F674" s="578"/>
      <c r="G674" s="603"/>
      <c r="H674" s="428"/>
      <c r="I674" s="158" t="s">
        <v>692</v>
      </c>
      <c r="J674" s="82"/>
      <c r="K674" s="434">
        <v>15</v>
      </c>
      <c r="L674" s="434"/>
      <c r="M674" s="434"/>
      <c r="N674" s="79"/>
      <c r="O674" s="79">
        <v>10</v>
      </c>
      <c r="P674" s="254"/>
      <c r="Q674" s="79"/>
      <c r="R674" s="79"/>
      <c r="S674" s="369">
        <v>119</v>
      </c>
      <c r="T674" s="369"/>
      <c r="U674" s="369"/>
      <c r="V674" s="339"/>
      <c r="W674" s="84"/>
      <c r="X674" s="84"/>
      <c r="Y674" s="84"/>
      <c r="Z674" s="84"/>
      <c r="AA674" s="84"/>
      <c r="AB674" s="84"/>
      <c r="AC674" s="350"/>
      <c r="AD674" s="84"/>
      <c r="AE674" s="85"/>
    </row>
    <row r="675" spans="1:31" s="156" customFormat="1" ht="60" hidden="1" customHeight="1" x14ac:dyDescent="0.25">
      <c r="A675" s="430">
        <v>821</v>
      </c>
      <c r="B675" s="430"/>
      <c r="C675" s="570"/>
      <c r="D675" s="576"/>
      <c r="E675" s="570"/>
      <c r="F675" s="578"/>
      <c r="G675" s="603"/>
      <c r="H675" s="428"/>
      <c r="I675" s="158" t="s">
        <v>693</v>
      </c>
      <c r="J675" s="82"/>
      <c r="K675" s="434">
        <v>32</v>
      </c>
      <c r="L675" s="434"/>
      <c r="M675" s="434"/>
      <c r="N675" s="79"/>
      <c r="O675" s="79">
        <v>12</v>
      </c>
      <c r="P675" s="254"/>
      <c r="Q675" s="79"/>
      <c r="R675" s="79"/>
      <c r="S675" s="369">
        <v>167</v>
      </c>
      <c r="T675" s="369"/>
      <c r="U675" s="369"/>
      <c r="V675" s="339"/>
      <c r="W675" s="84"/>
      <c r="X675" s="84"/>
      <c r="Y675" s="84"/>
      <c r="Z675" s="84"/>
      <c r="AA675" s="84"/>
      <c r="AB675" s="84"/>
      <c r="AC675" s="350"/>
      <c r="AD675" s="84"/>
      <c r="AE675" s="85"/>
    </row>
    <row r="676" spans="1:31" s="156" customFormat="1" ht="60" hidden="1" customHeight="1" x14ac:dyDescent="0.25">
      <c r="A676" s="430">
        <v>822</v>
      </c>
      <c r="B676" s="430"/>
      <c r="C676" s="570"/>
      <c r="D676" s="576"/>
      <c r="E676" s="570"/>
      <c r="F676" s="578"/>
      <c r="G676" s="603"/>
      <c r="H676" s="428"/>
      <c r="I676" s="158" t="s">
        <v>694</v>
      </c>
      <c r="J676" s="82"/>
      <c r="K676" s="434">
        <v>38</v>
      </c>
      <c r="L676" s="434"/>
      <c r="M676" s="434"/>
      <c r="N676" s="79"/>
      <c r="O676" s="79">
        <v>12</v>
      </c>
      <c r="P676" s="254"/>
      <c r="Q676" s="79"/>
      <c r="R676" s="79"/>
      <c r="S676" s="369">
        <v>47</v>
      </c>
      <c r="T676" s="369"/>
      <c r="U676" s="369"/>
      <c r="V676" s="339"/>
      <c r="W676" s="84"/>
      <c r="X676" s="84"/>
      <c r="Y676" s="84"/>
      <c r="Z676" s="84"/>
      <c r="AA676" s="84"/>
      <c r="AB676" s="84"/>
      <c r="AC676" s="350"/>
      <c r="AD676" s="84"/>
      <c r="AE676" s="85"/>
    </row>
    <row r="677" spans="1:31" s="156" customFormat="1" ht="45" hidden="1" customHeight="1" x14ac:dyDescent="0.25">
      <c r="A677" s="430">
        <v>823</v>
      </c>
      <c r="B677" s="430"/>
      <c r="C677" s="570"/>
      <c r="D677" s="576"/>
      <c r="E677" s="570"/>
      <c r="F677" s="578"/>
      <c r="G677" s="603"/>
      <c r="H677" s="428"/>
      <c r="I677" s="158" t="s">
        <v>695</v>
      </c>
      <c r="J677" s="82"/>
      <c r="K677" s="434">
        <v>40</v>
      </c>
      <c r="L677" s="434"/>
      <c r="M677" s="434"/>
      <c r="N677" s="79"/>
      <c r="O677" s="79">
        <v>10</v>
      </c>
      <c r="P677" s="254"/>
      <c r="Q677" s="79"/>
      <c r="R677" s="79"/>
      <c r="S677" s="369">
        <v>90</v>
      </c>
      <c r="T677" s="369"/>
      <c r="U677" s="369"/>
      <c r="V677" s="339"/>
      <c r="W677" s="84"/>
      <c r="X677" s="84"/>
      <c r="Y677" s="84"/>
      <c r="Z677" s="84"/>
      <c r="AA677" s="84"/>
      <c r="AB677" s="84"/>
      <c r="AC677" s="350"/>
      <c r="AD677" s="84"/>
      <c r="AE677" s="85"/>
    </row>
    <row r="678" spans="1:31" s="156" customFormat="1" ht="45" hidden="1" customHeight="1" x14ac:dyDescent="0.25">
      <c r="A678" s="430">
        <v>825</v>
      </c>
      <c r="B678" s="430"/>
      <c r="C678" s="570"/>
      <c r="D678" s="576"/>
      <c r="E678" s="570"/>
      <c r="F678" s="578"/>
      <c r="G678" s="603"/>
      <c r="H678" s="428"/>
      <c r="I678" s="158" t="s">
        <v>696</v>
      </c>
      <c r="J678" s="82"/>
      <c r="K678" s="434">
        <v>33</v>
      </c>
      <c r="L678" s="434"/>
      <c r="M678" s="434"/>
      <c r="N678" s="79"/>
      <c r="O678" s="79">
        <v>10</v>
      </c>
      <c r="P678" s="254"/>
      <c r="Q678" s="79"/>
      <c r="R678" s="79"/>
      <c r="S678" s="369">
        <v>82</v>
      </c>
      <c r="T678" s="369"/>
      <c r="U678" s="369"/>
      <c r="V678" s="339"/>
      <c r="W678" s="84"/>
      <c r="X678" s="84"/>
      <c r="Y678" s="84"/>
      <c r="Z678" s="84"/>
      <c r="AA678" s="84"/>
      <c r="AB678" s="84"/>
      <c r="AC678" s="350"/>
      <c r="AD678" s="84"/>
      <c r="AE678" s="85"/>
    </row>
    <row r="679" spans="1:31" s="156" customFormat="1" ht="45" hidden="1" customHeight="1" x14ac:dyDescent="0.25">
      <c r="A679" s="430">
        <v>826</v>
      </c>
      <c r="B679" s="430"/>
      <c r="C679" s="570"/>
      <c r="D679" s="576"/>
      <c r="E679" s="570"/>
      <c r="F679" s="578"/>
      <c r="G679" s="603"/>
      <c r="H679" s="428"/>
      <c r="I679" s="158" t="s">
        <v>697</v>
      </c>
      <c r="J679" s="82"/>
      <c r="K679" s="434">
        <v>29</v>
      </c>
      <c r="L679" s="434"/>
      <c r="M679" s="434"/>
      <c r="N679" s="79"/>
      <c r="O679" s="79">
        <v>7</v>
      </c>
      <c r="P679" s="254"/>
      <c r="Q679" s="79"/>
      <c r="R679" s="79"/>
      <c r="S679" s="369">
        <v>55</v>
      </c>
      <c r="T679" s="369"/>
      <c r="U679" s="369"/>
      <c r="V679" s="339"/>
      <c r="W679" s="84"/>
      <c r="X679" s="84"/>
      <c r="Y679" s="84"/>
      <c r="Z679" s="84"/>
      <c r="AA679" s="84"/>
      <c r="AB679" s="84"/>
      <c r="AC679" s="350"/>
      <c r="AD679" s="84"/>
      <c r="AE679" s="85"/>
    </row>
    <row r="680" spans="1:31" s="156" customFormat="1" ht="45" hidden="1" customHeight="1" x14ac:dyDescent="0.25">
      <c r="A680" s="430">
        <v>827</v>
      </c>
      <c r="B680" s="430"/>
      <c r="C680" s="570"/>
      <c r="D680" s="576"/>
      <c r="E680" s="570"/>
      <c r="F680" s="578"/>
      <c r="G680" s="603"/>
      <c r="H680" s="428"/>
      <c r="I680" s="158" t="s">
        <v>698</v>
      </c>
      <c r="J680" s="82"/>
      <c r="K680" s="434">
        <v>38</v>
      </c>
      <c r="L680" s="434"/>
      <c r="M680" s="434"/>
      <c r="N680" s="79"/>
      <c r="O680" s="79">
        <v>12</v>
      </c>
      <c r="P680" s="254"/>
      <c r="Q680" s="79"/>
      <c r="R680" s="79"/>
      <c r="S680" s="369">
        <v>72</v>
      </c>
      <c r="T680" s="369"/>
      <c r="U680" s="369"/>
      <c r="V680" s="339"/>
      <c r="W680" s="84"/>
      <c r="X680" s="84"/>
      <c r="Y680" s="84"/>
      <c r="Z680" s="84"/>
      <c r="AA680" s="84"/>
      <c r="AB680" s="84"/>
      <c r="AC680" s="350"/>
      <c r="AD680" s="84"/>
      <c r="AE680" s="85"/>
    </row>
    <row r="681" spans="1:31" s="156" customFormat="1" ht="60" hidden="1" customHeight="1" x14ac:dyDescent="0.25">
      <c r="A681" s="430">
        <v>828</v>
      </c>
      <c r="B681" s="430"/>
      <c r="C681" s="570"/>
      <c r="D681" s="576"/>
      <c r="E681" s="570"/>
      <c r="F681" s="578"/>
      <c r="G681" s="603"/>
      <c r="H681" s="428"/>
      <c r="I681" s="158" t="s">
        <v>699</v>
      </c>
      <c r="J681" s="82"/>
      <c r="K681" s="434">
        <v>38</v>
      </c>
      <c r="L681" s="434"/>
      <c r="M681" s="434"/>
      <c r="N681" s="79"/>
      <c r="O681" s="79">
        <v>7</v>
      </c>
      <c r="P681" s="254"/>
      <c r="Q681" s="79"/>
      <c r="R681" s="79"/>
      <c r="S681" s="369">
        <v>43</v>
      </c>
      <c r="T681" s="369"/>
      <c r="U681" s="369"/>
      <c r="V681" s="339"/>
      <c r="W681" s="84"/>
      <c r="X681" s="84"/>
      <c r="Y681" s="84"/>
      <c r="Z681" s="84"/>
      <c r="AA681" s="84"/>
      <c r="AB681" s="84"/>
      <c r="AC681" s="350"/>
      <c r="AD681" s="84"/>
      <c r="AE681" s="85"/>
    </row>
    <row r="682" spans="1:31" s="156" customFormat="1" ht="45" hidden="1" customHeight="1" x14ac:dyDescent="0.25">
      <c r="A682" s="430">
        <v>829</v>
      </c>
      <c r="B682" s="430"/>
      <c r="C682" s="570"/>
      <c r="D682" s="576"/>
      <c r="E682" s="570"/>
      <c r="F682" s="578"/>
      <c r="G682" s="603"/>
      <c r="H682" s="428"/>
      <c r="I682" s="158" t="s">
        <v>700</v>
      </c>
      <c r="J682" s="82"/>
      <c r="K682" s="89">
        <v>30</v>
      </c>
      <c r="L682" s="89"/>
      <c r="M682" s="89"/>
      <c r="N682" s="79"/>
      <c r="O682" s="79">
        <v>7</v>
      </c>
      <c r="P682" s="254"/>
      <c r="Q682" s="79"/>
      <c r="R682" s="79"/>
      <c r="S682" s="369">
        <v>70</v>
      </c>
      <c r="T682" s="369"/>
      <c r="U682" s="369"/>
      <c r="V682" s="339"/>
      <c r="W682" s="84"/>
      <c r="X682" s="84"/>
      <c r="Y682" s="84"/>
      <c r="Z682" s="84"/>
      <c r="AA682" s="84"/>
      <c r="AB682" s="84"/>
      <c r="AC682" s="350"/>
      <c r="AD682" s="84"/>
      <c r="AE682" s="85"/>
    </row>
    <row r="683" spans="1:31" s="156" customFormat="1" ht="45" hidden="1" customHeight="1" x14ac:dyDescent="0.25">
      <c r="A683" s="430">
        <v>830</v>
      </c>
      <c r="B683" s="430"/>
      <c r="C683" s="570"/>
      <c r="D683" s="576"/>
      <c r="E683" s="570"/>
      <c r="F683" s="578"/>
      <c r="G683" s="603"/>
      <c r="H683" s="428"/>
      <c r="I683" s="158" t="s">
        <v>701</v>
      </c>
      <c r="J683" s="82"/>
      <c r="K683" s="89">
        <v>269</v>
      </c>
      <c r="L683" s="89"/>
      <c r="M683" s="89"/>
      <c r="N683" s="79"/>
      <c r="O683" s="79">
        <v>5</v>
      </c>
      <c r="P683" s="254"/>
      <c r="Q683" s="79"/>
      <c r="R683" s="79"/>
      <c r="S683" s="369">
        <v>286</v>
      </c>
      <c r="T683" s="369"/>
      <c r="U683" s="369"/>
      <c r="V683" s="339"/>
      <c r="W683" s="84"/>
      <c r="X683" s="84"/>
      <c r="Y683" s="84"/>
      <c r="Z683" s="84"/>
      <c r="AA683" s="84"/>
      <c r="AB683" s="84"/>
      <c r="AC683" s="350"/>
      <c r="AD683" s="84"/>
      <c r="AE683" s="85"/>
    </row>
    <row r="684" spans="1:31" s="156" customFormat="1" ht="45" hidden="1" customHeight="1" x14ac:dyDescent="0.25">
      <c r="A684" s="430">
        <v>831</v>
      </c>
      <c r="B684" s="430"/>
      <c r="C684" s="570"/>
      <c r="D684" s="576"/>
      <c r="E684" s="570"/>
      <c r="F684" s="578"/>
      <c r="G684" s="603"/>
      <c r="H684" s="428"/>
      <c r="I684" s="158" t="s">
        <v>702</v>
      </c>
      <c r="J684" s="82"/>
      <c r="K684" s="89">
        <v>231</v>
      </c>
      <c r="L684" s="89"/>
      <c r="M684" s="89"/>
      <c r="N684" s="79"/>
      <c r="O684" s="79">
        <v>7.5</v>
      </c>
      <c r="P684" s="254"/>
      <c r="Q684" s="79"/>
      <c r="R684" s="79"/>
      <c r="S684" s="369">
        <v>299</v>
      </c>
      <c r="T684" s="369"/>
      <c r="U684" s="369"/>
      <c r="V684" s="339"/>
      <c r="W684" s="84"/>
      <c r="X684" s="84"/>
      <c r="Y684" s="84"/>
      <c r="Z684" s="84"/>
      <c r="AA684" s="84"/>
      <c r="AB684" s="84"/>
      <c r="AC684" s="350"/>
      <c r="AD684" s="84"/>
      <c r="AE684" s="85"/>
    </row>
    <row r="685" spans="1:31" s="156" customFormat="1" ht="60" hidden="1" customHeight="1" x14ac:dyDescent="0.25">
      <c r="A685" s="430">
        <v>832</v>
      </c>
      <c r="B685" s="430"/>
      <c r="C685" s="570"/>
      <c r="D685" s="576"/>
      <c r="E685" s="570"/>
      <c r="F685" s="578"/>
      <c r="G685" s="603"/>
      <c r="H685" s="428"/>
      <c r="I685" s="158" t="s">
        <v>703</v>
      </c>
      <c r="J685" s="82"/>
      <c r="K685" s="89">
        <v>53</v>
      </c>
      <c r="L685" s="89"/>
      <c r="M685" s="89"/>
      <c r="N685" s="79"/>
      <c r="O685" s="79">
        <v>5</v>
      </c>
      <c r="P685" s="254"/>
      <c r="Q685" s="79"/>
      <c r="R685" s="79"/>
      <c r="S685" s="369">
        <v>75</v>
      </c>
      <c r="T685" s="369"/>
      <c r="U685" s="369"/>
      <c r="V685" s="339"/>
      <c r="W685" s="84"/>
      <c r="X685" s="84"/>
      <c r="Y685" s="84"/>
      <c r="Z685" s="84"/>
      <c r="AA685" s="84"/>
      <c r="AB685" s="84"/>
      <c r="AC685" s="350"/>
      <c r="AD685" s="84"/>
      <c r="AE685" s="85"/>
    </row>
    <row r="686" spans="1:31" s="156" customFormat="1" ht="45" hidden="1" customHeight="1" x14ac:dyDescent="0.25">
      <c r="A686" s="430">
        <v>833</v>
      </c>
      <c r="B686" s="430"/>
      <c r="C686" s="570"/>
      <c r="D686" s="576"/>
      <c r="E686" s="570"/>
      <c r="F686" s="578"/>
      <c r="G686" s="603"/>
      <c r="H686" s="428"/>
      <c r="I686" s="158" t="s">
        <v>704</v>
      </c>
      <c r="J686" s="82"/>
      <c r="K686" s="89">
        <v>71</v>
      </c>
      <c r="L686" s="89"/>
      <c r="M686" s="89"/>
      <c r="N686" s="79"/>
      <c r="O686" s="79">
        <v>7</v>
      </c>
      <c r="P686" s="254"/>
      <c r="Q686" s="79"/>
      <c r="R686" s="79"/>
      <c r="S686" s="369">
        <v>103</v>
      </c>
      <c r="T686" s="369"/>
      <c r="U686" s="369"/>
      <c r="V686" s="339"/>
      <c r="W686" s="84"/>
      <c r="X686" s="84"/>
      <c r="Y686" s="84"/>
      <c r="Z686" s="84"/>
      <c r="AA686" s="84"/>
      <c r="AB686" s="84"/>
      <c r="AC686" s="350"/>
      <c r="AD686" s="84"/>
      <c r="AE686" s="85"/>
    </row>
    <row r="687" spans="1:31" s="156" customFormat="1" ht="60" hidden="1" customHeight="1" x14ac:dyDescent="0.25">
      <c r="A687" s="430">
        <v>835</v>
      </c>
      <c r="B687" s="430"/>
      <c r="C687" s="570"/>
      <c r="D687" s="576"/>
      <c r="E687" s="570"/>
      <c r="F687" s="578"/>
      <c r="G687" s="603"/>
      <c r="H687" s="428"/>
      <c r="I687" s="158" t="s">
        <v>705</v>
      </c>
      <c r="J687" s="82"/>
      <c r="K687" s="89">
        <v>15</v>
      </c>
      <c r="L687" s="89"/>
      <c r="M687" s="89"/>
      <c r="N687" s="79"/>
      <c r="O687" s="79">
        <v>7</v>
      </c>
      <c r="P687" s="254"/>
      <c r="Q687" s="79"/>
      <c r="R687" s="79"/>
      <c r="S687" s="369">
        <v>61</v>
      </c>
      <c r="T687" s="369"/>
      <c r="U687" s="369"/>
      <c r="V687" s="339"/>
      <c r="W687" s="84"/>
      <c r="X687" s="84"/>
      <c r="Y687" s="84"/>
      <c r="Z687" s="84"/>
      <c r="AA687" s="84"/>
      <c r="AB687" s="84"/>
      <c r="AC687" s="350"/>
      <c r="AD687" s="84"/>
      <c r="AE687" s="85"/>
    </row>
    <row r="688" spans="1:31" s="156" customFormat="1" ht="75" hidden="1" customHeight="1" x14ac:dyDescent="0.25">
      <c r="A688" s="430">
        <v>842</v>
      </c>
      <c r="B688" s="430"/>
      <c r="C688" s="570"/>
      <c r="D688" s="576"/>
      <c r="E688" s="570"/>
      <c r="F688" s="578"/>
      <c r="G688" s="603"/>
      <c r="H688" s="428"/>
      <c r="I688" s="158" t="s">
        <v>706</v>
      </c>
      <c r="J688" s="82"/>
      <c r="K688" s="89">
        <v>38</v>
      </c>
      <c r="L688" s="89"/>
      <c r="M688" s="89"/>
      <c r="N688" s="79"/>
      <c r="O688" s="79">
        <v>7</v>
      </c>
      <c r="P688" s="254"/>
      <c r="Q688" s="79"/>
      <c r="R688" s="79"/>
      <c r="S688" s="369">
        <v>76</v>
      </c>
      <c r="T688" s="369"/>
      <c r="U688" s="369"/>
      <c r="V688" s="339"/>
      <c r="W688" s="84"/>
      <c r="X688" s="84"/>
      <c r="Y688" s="84"/>
      <c r="Z688" s="84"/>
      <c r="AA688" s="84"/>
      <c r="AB688" s="84"/>
      <c r="AC688" s="350"/>
      <c r="AD688" s="84"/>
      <c r="AE688" s="85"/>
    </row>
    <row r="689" spans="1:31" s="156" customFormat="1" ht="75" hidden="1" customHeight="1" x14ac:dyDescent="0.25">
      <c r="A689" s="430">
        <v>843</v>
      </c>
      <c r="B689" s="430"/>
      <c r="C689" s="570"/>
      <c r="D689" s="576"/>
      <c r="E689" s="570"/>
      <c r="F689" s="578"/>
      <c r="G689" s="603"/>
      <c r="H689" s="428"/>
      <c r="I689" s="158" t="s">
        <v>707</v>
      </c>
      <c r="J689" s="82"/>
      <c r="K689" s="89">
        <v>254</v>
      </c>
      <c r="L689" s="89"/>
      <c r="M689" s="89"/>
      <c r="N689" s="79"/>
      <c r="O689" s="79">
        <v>8</v>
      </c>
      <c r="P689" s="254"/>
      <c r="Q689" s="79"/>
      <c r="R689" s="79"/>
      <c r="S689" s="369">
        <v>226</v>
      </c>
      <c r="T689" s="369"/>
      <c r="U689" s="369"/>
      <c r="V689" s="339"/>
      <c r="W689" s="84"/>
      <c r="X689" s="84"/>
      <c r="Y689" s="84"/>
      <c r="Z689" s="84"/>
      <c r="AA689" s="84"/>
      <c r="AB689" s="84"/>
      <c r="AC689" s="350"/>
      <c r="AD689" s="84"/>
      <c r="AE689" s="85"/>
    </row>
    <row r="690" spans="1:31" s="156" customFormat="1" ht="45" hidden="1" customHeight="1" x14ac:dyDescent="0.25">
      <c r="A690" s="430">
        <v>846</v>
      </c>
      <c r="B690" s="430"/>
      <c r="C690" s="570"/>
      <c r="D690" s="576"/>
      <c r="E690" s="570"/>
      <c r="F690" s="578"/>
      <c r="G690" s="603"/>
      <c r="H690" s="428"/>
      <c r="I690" s="158" t="s">
        <v>708</v>
      </c>
      <c r="J690" s="82"/>
      <c r="K690" s="89">
        <v>67</v>
      </c>
      <c r="L690" s="89"/>
      <c r="M690" s="89"/>
      <c r="N690" s="79"/>
      <c r="O690" s="241">
        <v>8</v>
      </c>
      <c r="P690" s="79"/>
      <c r="Q690" s="79"/>
      <c r="R690" s="79"/>
      <c r="S690" s="369">
        <v>102</v>
      </c>
      <c r="T690" s="369"/>
      <c r="U690" s="369"/>
      <c r="V690" s="339"/>
      <c r="W690" s="84"/>
      <c r="X690" s="84"/>
      <c r="Y690" s="84"/>
      <c r="Z690" s="84"/>
      <c r="AA690" s="84"/>
      <c r="AB690" s="84"/>
      <c r="AC690" s="350"/>
      <c r="AD690" s="84"/>
      <c r="AE690" s="85"/>
    </row>
    <row r="691" spans="1:31" s="156" customFormat="1" ht="45" hidden="1" customHeight="1" x14ac:dyDescent="0.25">
      <c r="A691" s="430">
        <v>847</v>
      </c>
      <c r="B691" s="430"/>
      <c r="C691" s="570"/>
      <c r="D691" s="576"/>
      <c r="E691" s="570"/>
      <c r="F691" s="578"/>
      <c r="G691" s="603"/>
      <c r="H691" s="428"/>
      <c r="I691" s="158" t="s">
        <v>709</v>
      </c>
      <c r="J691" s="82"/>
      <c r="K691" s="89">
        <v>100</v>
      </c>
      <c r="L691" s="89"/>
      <c r="M691" s="89"/>
      <c r="N691" s="79"/>
      <c r="O691" s="241">
        <v>8</v>
      </c>
      <c r="P691" s="79"/>
      <c r="Q691" s="79"/>
      <c r="R691" s="79"/>
      <c r="S691" s="369">
        <v>132</v>
      </c>
      <c r="T691" s="369"/>
      <c r="U691" s="369"/>
      <c r="V691" s="339"/>
      <c r="W691" s="84"/>
      <c r="X691" s="84"/>
      <c r="Y691" s="84"/>
      <c r="Z691" s="84"/>
      <c r="AA691" s="84"/>
      <c r="AB691" s="84"/>
      <c r="AC691" s="350"/>
      <c r="AD691" s="84"/>
      <c r="AE691" s="85"/>
    </row>
    <row r="692" spans="1:31" s="156" customFormat="1" ht="45" hidden="1" customHeight="1" x14ac:dyDescent="0.25">
      <c r="A692" s="430">
        <v>848</v>
      </c>
      <c r="B692" s="430"/>
      <c r="C692" s="570"/>
      <c r="D692" s="576"/>
      <c r="E692" s="570"/>
      <c r="F692" s="578"/>
      <c r="G692" s="603"/>
      <c r="H692" s="428"/>
      <c r="I692" s="158" t="s">
        <v>710</v>
      </c>
      <c r="J692" s="82"/>
      <c r="K692" s="89">
        <v>42</v>
      </c>
      <c r="L692" s="89"/>
      <c r="M692" s="89"/>
      <c r="N692" s="79"/>
      <c r="O692" s="241">
        <v>7</v>
      </c>
      <c r="P692" s="79"/>
      <c r="Q692" s="79"/>
      <c r="R692" s="79"/>
      <c r="S692" s="369">
        <v>65</v>
      </c>
      <c r="T692" s="369"/>
      <c r="U692" s="369"/>
      <c r="V692" s="339"/>
      <c r="W692" s="84"/>
      <c r="X692" s="84"/>
      <c r="Y692" s="84"/>
      <c r="Z692" s="84"/>
      <c r="AA692" s="84"/>
      <c r="AB692" s="84"/>
      <c r="AC692" s="350"/>
      <c r="AD692" s="84"/>
      <c r="AE692" s="85"/>
    </row>
    <row r="693" spans="1:31" s="156" customFormat="1" ht="45" hidden="1" customHeight="1" x14ac:dyDescent="0.25">
      <c r="A693" s="430">
        <v>850</v>
      </c>
      <c r="B693" s="430"/>
      <c r="C693" s="570"/>
      <c r="D693" s="576"/>
      <c r="E693" s="570"/>
      <c r="F693" s="578"/>
      <c r="G693" s="603"/>
      <c r="H693" s="428"/>
      <c r="I693" s="158" t="s">
        <v>711</v>
      </c>
      <c r="J693" s="82"/>
      <c r="K693" s="89">
        <v>86</v>
      </c>
      <c r="L693" s="89"/>
      <c r="M693" s="89"/>
      <c r="N693" s="79"/>
      <c r="O693" s="241">
        <v>12</v>
      </c>
      <c r="P693" s="79"/>
      <c r="Q693" s="79"/>
      <c r="R693" s="79"/>
      <c r="S693" s="369">
        <v>130</v>
      </c>
      <c r="T693" s="369"/>
      <c r="U693" s="369"/>
      <c r="V693" s="339"/>
      <c r="W693" s="84"/>
      <c r="X693" s="84"/>
      <c r="Y693" s="84"/>
      <c r="Z693" s="84"/>
      <c r="AA693" s="84"/>
      <c r="AB693" s="84"/>
      <c r="AC693" s="350"/>
      <c r="AD693" s="84"/>
      <c r="AE693" s="85"/>
    </row>
    <row r="694" spans="1:31" s="156" customFormat="1" ht="60" hidden="1" customHeight="1" x14ac:dyDescent="0.25">
      <c r="A694" s="430">
        <v>852</v>
      </c>
      <c r="B694" s="430"/>
      <c r="C694" s="570"/>
      <c r="D694" s="576"/>
      <c r="E694" s="570"/>
      <c r="F694" s="578"/>
      <c r="G694" s="603"/>
      <c r="H694" s="428"/>
      <c r="I694" s="158" t="s">
        <v>712</v>
      </c>
      <c r="J694" s="82"/>
      <c r="K694" s="89">
        <v>100</v>
      </c>
      <c r="L694" s="89"/>
      <c r="M694" s="89"/>
      <c r="N694" s="79"/>
      <c r="O694" s="241">
        <v>7</v>
      </c>
      <c r="P694" s="79"/>
      <c r="Q694" s="79"/>
      <c r="R694" s="79"/>
      <c r="S694" s="369">
        <v>154</v>
      </c>
      <c r="T694" s="369"/>
      <c r="U694" s="369"/>
      <c r="V694" s="339"/>
      <c r="W694" s="84"/>
      <c r="X694" s="84"/>
      <c r="Y694" s="84"/>
      <c r="Z694" s="84"/>
      <c r="AA694" s="84"/>
      <c r="AB694" s="84"/>
      <c r="AC694" s="350"/>
      <c r="AD694" s="84"/>
      <c r="AE694" s="85"/>
    </row>
    <row r="695" spans="1:31" s="156" customFormat="1" ht="75" hidden="1" customHeight="1" x14ac:dyDescent="0.25">
      <c r="A695" s="430">
        <v>853</v>
      </c>
      <c r="B695" s="430"/>
      <c r="C695" s="570"/>
      <c r="D695" s="576"/>
      <c r="E695" s="570"/>
      <c r="F695" s="578"/>
      <c r="G695" s="603"/>
      <c r="H695" s="428"/>
      <c r="I695" s="158" t="s">
        <v>713</v>
      </c>
      <c r="J695" s="82"/>
      <c r="K695" s="89">
        <v>36</v>
      </c>
      <c r="L695" s="89"/>
      <c r="M695" s="89"/>
      <c r="N695" s="79"/>
      <c r="O695" s="241">
        <v>12</v>
      </c>
      <c r="P695" s="79"/>
      <c r="Q695" s="79"/>
      <c r="R695" s="79"/>
      <c r="S695" s="369">
        <v>95</v>
      </c>
      <c r="T695" s="369"/>
      <c r="U695" s="369"/>
      <c r="V695" s="339"/>
      <c r="W695" s="84"/>
      <c r="X695" s="84"/>
      <c r="Y695" s="84"/>
      <c r="Z695" s="84"/>
      <c r="AA695" s="84"/>
      <c r="AB695" s="84"/>
      <c r="AC695" s="350"/>
      <c r="AD695" s="84"/>
      <c r="AE695" s="85"/>
    </row>
    <row r="696" spans="1:31" s="156" customFormat="1" ht="75" hidden="1" customHeight="1" x14ac:dyDescent="0.25">
      <c r="A696" s="430">
        <v>854</v>
      </c>
      <c r="B696" s="430"/>
      <c r="C696" s="570"/>
      <c r="D696" s="576"/>
      <c r="E696" s="570"/>
      <c r="F696" s="578"/>
      <c r="G696" s="603"/>
      <c r="H696" s="428"/>
      <c r="I696" s="158" t="s">
        <v>714</v>
      </c>
      <c r="J696" s="82"/>
      <c r="K696" s="89">
        <v>68</v>
      </c>
      <c r="L696" s="89"/>
      <c r="M696" s="89"/>
      <c r="N696" s="79"/>
      <c r="O696" s="241">
        <v>7</v>
      </c>
      <c r="P696" s="79"/>
      <c r="Q696" s="79"/>
      <c r="R696" s="79"/>
      <c r="S696" s="369">
        <v>107</v>
      </c>
      <c r="T696" s="369"/>
      <c r="U696" s="369"/>
      <c r="V696" s="339"/>
      <c r="W696" s="84"/>
      <c r="X696" s="84"/>
      <c r="Y696" s="84"/>
      <c r="Z696" s="84"/>
      <c r="AA696" s="84"/>
      <c r="AB696" s="84"/>
      <c r="AC696" s="350"/>
      <c r="AD696" s="84"/>
      <c r="AE696" s="85"/>
    </row>
    <row r="697" spans="1:31" s="156" customFormat="1" ht="60" hidden="1" customHeight="1" x14ac:dyDescent="0.25">
      <c r="A697" s="430">
        <v>855</v>
      </c>
      <c r="B697" s="430"/>
      <c r="C697" s="570"/>
      <c r="D697" s="576"/>
      <c r="E697" s="570"/>
      <c r="F697" s="578"/>
      <c r="G697" s="603"/>
      <c r="H697" s="428"/>
      <c r="I697" s="158" t="s">
        <v>715</v>
      </c>
      <c r="J697" s="82"/>
      <c r="K697" s="89">
        <v>264</v>
      </c>
      <c r="L697" s="89"/>
      <c r="M697" s="89"/>
      <c r="N697" s="79"/>
      <c r="O697" s="241">
        <v>7</v>
      </c>
      <c r="P697" s="79"/>
      <c r="Q697" s="79"/>
      <c r="R697" s="79"/>
      <c r="S697" s="369">
        <v>339</v>
      </c>
      <c r="T697" s="369"/>
      <c r="U697" s="369"/>
      <c r="V697" s="339"/>
      <c r="W697" s="84"/>
      <c r="X697" s="84"/>
      <c r="Y697" s="84"/>
      <c r="Z697" s="84"/>
      <c r="AA697" s="84"/>
      <c r="AB697" s="84"/>
      <c r="AC697" s="350"/>
      <c r="AD697" s="84"/>
      <c r="AE697" s="85"/>
    </row>
    <row r="698" spans="1:31" s="156" customFormat="1" ht="60" hidden="1" customHeight="1" x14ac:dyDescent="0.25">
      <c r="A698" s="430">
        <v>858</v>
      </c>
      <c r="B698" s="430"/>
      <c r="C698" s="570"/>
      <c r="D698" s="576"/>
      <c r="E698" s="570"/>
      <c r="F698" s="578"/>
      <c r="G698" s="603"/>
      <c r="H698" s="428"/>
      <c r="I698" s="158" t="s">
        <v>716</v>
      </c>
      <c r="J698" s="82"/>
      <c r="K698" s="86">
        <v>95</v>
      </c>
      <c r="L698" s="86"/>
      <c r="M698" s="86"/>
      <c r="N698" s="79"/>
      <c r="O698" s="241">
        <v>7</v>
      </c>
      <c r="P698" s="79"/>
      <c r="Q698" s="79"/>
      <c r="R698" s="79"/>
      <c r="S698" s="369">
        <v>96</v>
      </c>
      <c r="T698" s="369"/>
      <c r="U698" s="369"/>
      <c r="V698" s="339"/>
      <c r="W698" s="84"/>
      <c r="X698" s="84"/>
      <c r="Y698" s="84"/>
      <c r="Z698" s="84"/>
      <c r="AA698" s="84"/>
      <c r="AB698" s="84"/>
      <c r="AC698" s="350"/>
      <c r="AD698" s="84"/>
      <c r="AE698" s="85"/>
    </row>
    <row r="699" spans="1:31" s="156" customFormat="1" ht="45" hidden="1" customHeight="1" x14ac:dyDescent="0.25">
      <c r="A699" s="430">
        <v>859</v>
      </c>
      <c r="B699" s="430"/>
      <c r="C699" s="570"/>
      <c r="D699" s="576"/>
      <c r="E699" s="570"/>
      <c r="F699" s="578"/>
      <c r="G699" s="603"/>
      <c r="H699" s="428"/>
      <c r="I699" s="158" t="s">
        <v>717</v>
      </c>
      <c r="J699" s="82"/>
      <c r="K699" s="86">
        <v>29</v>
      </c>
      <c r="L699" s="86"/>
      <c r="M699" s="86"/>
      <c r="N699" s="79"/>
      <c r="O699" s="241">
        <v>7</v>
      </c>
      <c r="P699" s="79"/>
      <c r="Q699" s="79"/>
      <c r="R699" s="79"/>
      <c r="S699" s="369">
        <v>65</v>
      </c>
      <c r="T699" s="369"/>
      <c r="U699" s="369"/>
      <c r="V699" s="339"/>
      <c r="W699" s="84"/>
      <c r="X699" s="84"/>
      <c r="Y699" s="84"/>
      <c r="Z699" s="84"/>
      <c r="AA699" s="84"/>
      <c r="AB699" s="84"/>
      <c r="AC699" s="350"/>
      <c r="AD699" s="84"/>
      <c r="AE699" s="85"/>
    </row>
    <row r="700" spans="1:31" s="156" customFormat="1" ht="45" hidden="1" customHeight="1" x14ac:dyDescent="0.25">
      <c r="A700" s="430">
        <v>861</v>
      </c>
      <c r="B700" s="430"/>
      <c r="C700" s="570"/>
      <c r="D700" s="576"/>
      <c r="E700" s="570"/>
      <c r="F700" s="578"/>
      <c r="G700" s="603"/>
      <c r="H700" s="428"/>
      <c r="I700" s="158" t="s">
        <v>718</v>
      </c>
      <c r="J700" s="82"/>
      <c r="K700" s="88">
        <v>30</v>
      </c>
      <c r="L700" s="88"/>
      <c r="M700" s="88"/>
      <c r="N700" s="79"/>
      <c r="O700" s="241">
        <v>7</v>
      </c>
      <c r="P700" s="79"/>
      <c r="Q700" s="79"/>
      <c r="R700" s="79"/>
      <c r="S700" s="369">
        <v>231</v>
      </c>
      <c r="T700" s="369"/>
      <c r="U700" s="369"/>
      <c r="V700" s="339"/>
      <c r="W700" s="84"/>
      <c r="X700" s="84"/>
      <c r="Y700" s="84"/>
      <c r="Z700" s="84"/>
      <c r="AA700" s="84"/>
      <c r="AB700" s="84"/>
      <c r="AC700" s="350"/>
      <c r="AD700" s="84"/>
      <c r="AE700" s="85"/>
    </row>
    <row r="701" spans="1:31" s="156" customFormat="1" ht="60" hidden="1" customHeight="1" x14ac:dyDescent="0.25">
      <c r="A701" s="430">
        <v>862</v>
      </c>
      <c r="B701" s="430"/>
      <c r="C701" s="570"/>
      <c r="D701" s="576"/>
      <c r="E701" s="570"/>
      <c r="F701" s="578"/>
      <c r="G701" s="603"/>
      <c r="H701" s="428"/>
      <c r="I701" s="158" t="s">
        <v>719</v>
      </c>
      <c r="J701" s="82"/>
      <c r="K701" s="88">
        <v>20</v>
      </c>
      <c r="L701" s="88"/>
      <c r="M701" s="88"/>
      <c r="N701" s="79"/>
      <c r="O701" s="241">
        <v>12</v>
      </c>
      <c r="P701" s="79"/>
      <c r="Q701" s="79"/>
      <c r="R701" s="79"/>
      <c r="S701" s="369">
        <v>74</v>
      </c>
      <c r="T701" s="369"/>
      <c r="U701" s="369"/>
      <c r="V701" s="339"/>
      <c r="W701" s="84"/>
      <c r="X701" s="84"/>
      <c r="Y701" s="84"/>
      <c r="Z701" s="84"/>
      <c r="AA701" s="84"/>
      <c r="AB701" s="84"/>
      <c r="AC701" s="350"/>
      <c r="AD701" s="84"/>
      <c r="AE701" s="85"/>
    </row>
    <row r="702" spans="1:31" s="156" customFormat="1" ht="75" hidden="1" customHeight="1" x14ac:dyDescent="0.25">
      <c r="A702" s="430">
        <v>863</v>
      </c>
      <c r="B702" s="430"/>
      <c r="C702" s="570"/>
      <c r="D702" s="576"/>
      <c r="E702" s="570"/>
      <c r="F702" s="578"/>
      <c r="G702" s="603"/>
      <c r="H702" s="428"/>
      <c r="I702" s="158" t="s">
        <v>720</v>
      </c>
      <c r="J702" s="82"/>
      <c r="K702" s="88">
        <v>422</v>
      </c>
      <c r="L702" s="88"/>
      <c r="M702" s="88"/>
      <c r="N702" s="79"/>
      <c r="O702" s="241">
        <v>7</v>
      </c>
      <c r="P702" s="79"/>
      <c r="Q702" s="79"/>
      <c r="R702" s="79"/>
      <c r="S702" s="369">
        <v>382</v>
      </c>
      <c r="T702" s="369"/>
      <c r="U702" s="369"/>
      <c r="V702" s="339"/>
      <c r="W702" s="84"/>
      <c r="X702" s="84"/>
      <c r="Y702" s="84"/>
      <c r="Z702" s="84"/>
      <c r="AA702" s="84"/>
      <c r="AB702" s="84"/>
      <c r="AC702" s="350"/>
      <c r="AD702" s="84"/>
      <c r="AE702" s="85"/>
    </row>
    <row r="703" spans="1:31" s="156" customFormat="1" ht="45" hidden="1" customHeight="1" x14ac:dyDescent="0.25">
      <c r="A703" s="430">
        <v>864</v>
      </c>
      <c r="B703" s="430"/>
      <c r="C703" s="570"/>
      <c r="D703" s="576"/>
      <c r="E703" s="570"/>
      <c r="F703" s="578"/>
      <c r="G703" s="603"/>
      <c r="H703" s="428"/>
      <c r="I703" s="158" t="s">
        <v>721</v>
      </c>
      <c r="J703" s="82"/>
      <c r="K703" s="88">
        <v>110</v>
      </c>
      <c r="L703" s="88"/>
      <c r="M703" s="88"/>
      <c r="N703" s="79"/>
      <c r="O703" s="241">
        <v>10</v>
      </c>
      <c r="P703" s="79"/>
      <c r="Q703" s="79"/>
      <c r="R703" s="79"/>
      <c r="S703" s="369">
        <v>133</v>
      </c>
      <c r="T703" s="369"/>
      <c r="U703" s="369"/>
      <c r="V703" s="339"/>
      <c r="W703" s="84"/>
      <c r="X703" s="84"/>
      <c r="Y703" s="84"/>
      <c r="Z703" s="84"/>
      <c r="AA703" s="84"/>
      <c r="AB703" s="84"/>
      <c r="AC703" s="350"/>
      <c r="AD703" s="84"/>
      <c r="AE703" s="85"/>
    </row>
    <row r="704" spans="1:31" s="156" customFormat="1" ht="60" hidden="1" customHeight="1" x14ac:dyDescent="0.25">
      <c r="A704" s="430">
        <v>865</v>
      </c>
      <c r="B704" s="430"/>
      <c r="C704" s="570"/>
      <c r="D704" s="576"/>
      <c r="E704" s="570"/>
      <c r="F704" s="578"/>
      <c r="G704" s="603"/>
      <c r="H704" s="428"/>
      <c r="I704" s="158" t="s">
        <v>722</v>
      </c>
      <c r="J704" s="82"/>
      <c r="K704" s="88">
        <v>199</v>
      </c>
      <c r="L704" s="88"/>
      <c r="M704" s="88"/>
      <c r="N704" s="79"/>
      <c r="O704" s="241">
        <v>10</v>
      </c>
      <c r="P704" s="79"/>
      <c r="Q704" s="79"/>
      <c r="R704" s="79"/>
      <c r="S704" s="369">
        <v>184</v>
      </c>
      <c r="T704" s="369"/>
      <c r="U704" s="369"/>
      <c r="V704" s="339"/>
      <c r="W704" s="84"/>
      <c r="X704" s="84"/>
      <c r="Y704" s="84"/>
      <c r="Z704" s="84"/>
      <c r="AA704" s="84"/>
      <c r="AB704" s="84"/>
      <c r="AC704" s="350"/>
      <c r="AD704" s="84"/>
      <c r="AE704" s="85"/>
    </row>
    <row r="705" spans="1:31" s="156" customFormat="1" ht="60" hidden="1" customHeight="1" x14ac:dyDescent="0.25">
      <c r="A705" s="430">
        <v>866</v>
      </c>
      <c r="B705" s="430"/>
      <c r="C705" s="570"/>
      <c r="D705" s="576"/>
      <c r="E705" s="570"/>
      <c r="F705" s="578"/>
      <c r="G705" s="603"/>
      <c r="H705" s="428"/>
      <c r="I705" s="158" t="s">
        <v>723</v>
      </c>
      <c r="J705" s="82"/>
      <c r="K705" s="86">
        <v>20</v>
      </c>
      <c r="L705" s="86"/>
      <c r="M705" s="86"/>
      <c r="N705" s="79"/>
      <c r="O705" s="241">
        <v>10</v>
      </c>
      <c r="P705" s="79"/>
      <c r="Q705" s="79"/>
      <c r="R705" s="79"/>
      <c r="S705" s="369">
        <v>39</v>
      </c>
      <c r="T705" s="369"/>
      <c r="U705" s="369"/>
      <c r="V705" s="339"/>
      <c r="W705" s="84"/>
      <c r="X705" s="84"/>
      <c r="Y705" s="84"/>
      <c r="Z705" s="84"/>
      <c r="AA705" s="84"/>
      <c r="AB705" s="84"/>
      <c r="AC705" s="350"/>
      <c r="AD705" s="84"/>
      <c r="AE705" s="85"/>
    </row>
    <row r="706" spans="1:31" s="156" customFormat="1" ht="75" hidden="1" customHeight="1" x14ac:dyDescent="0.25">
      <c r="A706" s="430">
        <v>867</v>
      </c>
      <c r="B706" s="430"/>
      <c r="C706" s="570"/>
      <c r="D706" s="576"/>
      <c r="E706" s="570"/>
      <c r="F706" s="578"/>
      <c r="G706" s="603"/>
      <c r="H706" s="428"/>
      <c r="I706" s="158" t="s">
        <v>724</v>
      </c>
      <c r="J706" s="82"/>
      <c r="K706" s="86">
        <v>480</v>
      </c>
      <c r="L706" s="86"/>
      <c r="M706" s="86"/>
      <c r="N706" s="79"/>
      <c r="O706" s="241">
        <v>10</v>
      </c>
      <c r="P706" s="79"/>
      <c r="Q706" s="79"/>
      <c r="R706" s="79"/>
      <c r="S706" s="369">
        <v>326</v>
      </c>
      <c r="T706" s="369"/>
      <c r="U706" s="369"/>
      <c r="V706" s="339"/>
      <c r="W706" s="84"/>
      <c r="X706" s="84"/>
      <c r="Y706" s="84"/>
      <c r="Z706" s="84"/>
      <c r="AA706" s="84"/>
      <c r="AB706" s="84"/>
      <c r="AC706" s="350"/>
      <c r="AD706" s="84"/>
      <c r="AE706" s="85"/>
    </row>
    <row r="707" spans="1:31" s="156" customFormat="1" ht="45" hidden="1" customHeight="1" x14ac:dyDescent="0.25">
      <c r="A707" s="430">
        <v>869</v>
      </c>
      <c r="B707" s="430"/>
      <c r="C707" s="570"/>
      <c r="D707" s="576"/>
      <c r="E707" s="570"/>
      <c r="F707" s="578"/>
      <c r="G707" s="603"/>
      <c r="H707" s="428"/>
      <c r="I707" s="158" t="s">
        <v>725</v>
      </c>
      <c r="J707" s="82"/>
      <c r="K707" s="88">
        <v>23</v>
      </c>
      <c r="L707" s="88"/>
      <c r="M707" s="88"/>
      <c r="N707" s="79"/>
      <c r="O707" s="241">
        <v>12</v>
      </c>
      <c r="P707" s="79"/>
      <c r="Q707" s="79"/>
      <c r="R707" s="79"/>
      <c r="S707" s="369">
        <v>80</v>
      </c>
      <c r="T707" s="369"/>
      <c r="U707" s="369"/>
      <c r="V707" s="339"/>
      <c r="W707" s="84"/>
      <c r="X707" s="84"/>
      <c r="Y707" s="84"/>
      <c r="Z707" s="84"/>
      <c r="AA707" s="84"/>
      <c r="AB707" s="84"/>
      <c r="AC707" s="350"/>
      <c r="AD707" s="84"/>
      <c r="AE707" s="85"/>
    </row>
    <row r="708" spans="1:31" s="156" customFormat="1" ht="90" hidden="1" customHeight="1" x14ac:dyDescent="0.25">
      <c r="A708" s="430">
        <v>870</v>
      </c>
      <c r="B708" s="430"/>
      <c r="C708" s="570"/>
      <c r="D708" s="576"/>
      <c r="E708" s="570"/>
      <c r="F708" s="578"/>
      <c r="G708" s="603"/>
      <c r="H708" s="428"/>
      <c r="I708" s="158" t="s">
        <v>726</v>
      </c>
      <c r="J708" s="82"/>
      <c r="K708" s="86">
        <v>352</v>
      </c>
      <c r="L708" s="86"/>
      <c r="M708" s="86"/>
      <c r="N708" s="79"/>
      <c r="O708" s="241">
        <v>12</v>
      </c>
      <c r="P708" s="79"/>
      <c r="Q708" s="79"/>
      <c r="R708" s="79"/>
      <c r="S708" s="369">
        <v>232</v>
      </c>
      <c r="T708" s="369"/>
      <c r="U708" s="369"/>
      <c r="V708" s="339"/>
      <c r="W708" s="84"/>
      <c r="X708" s="84"/>
      <c r="Y708" s="84"/>
      <c r="Z708" s="84"/>
      <c r="AA708" s="84"/>
      <c r="AB708" s="84"/>
      <c r="AC708" s="350"/>
      <c r="AD708" s="84"/>
      <c r="AE708" s="85"/>
    </row>
    <row r="709" spans="1:31" s="156" customFormat="1" ht="45" hidden="1" customHeight="1" x14ac:dyDescent="0.25">
      <c r="A709" s="430">
        <v>871</v>
      </c>
      <c r="B709" s="430"/>
      <c r="C709" s="570"/>
      <c r="D709" s="576"/>
      <c r="E709" s="570"/>
      <c r="F709" s="578"/>
      <c r="G709" s="603"/>
      <c r="H709" s="428"/>
      <c r="I709" s="158" t="s">
        <v>727</v>
      </c>
      <c r="J709" s="82"/>
      <c r="K709" s="88">
        <v>57</v>
      </c>
      <c r="L709" s="88"/>
      <c r="M709" s="88"/>
      <c r="N709" s="79"/>
      <c r="O709" s="241">
        <v>8</v>
      </c>
      <c r="P709" s="79"/>
      <c r="Q709" s="79"/>
      <c r="R709" s="79"/>
      <c r="S709" s="369">
        <v>104</v>
      </c>
      <c r="T709" s="369"/>
      <c r="U709" s="369"/>
      <c r="V709" s="339"/>
      <c r="W709" s="84"/>
      <c r="X709" s="84"/>
      <c r="Y709" s="84"/>
      <c r="Z709" s="84"/>
      <c r="AA709" s="84"/>
      <c r="AB709" s="84"/>
      <c r="AC709" s="350"/>
      <c r="AD709" s="84"/>
      <c r="AE709" s="85"/>
    </row>
    <row r="710" spans="1:31" s="156" customFormat="1" ht="60" hidden="1" customHeight="1" x14ac:dyDescent="0.25">
      <c r="A710" s="430">
        <v>872</v>
      </c>
      <c r="B710" s="430"/>
      <c r="C710" s="570"/>
      <c r="D710" s="576"/>
      <c r="E710" s="570"/>
      <c r="F710" s="578"/>
      <c r="G710" s="603"/>
      <c r="H710" s="428"/>
      <c r="I710" s="158" t="s">
        <v>728</v>
      </c>
      <c r="J710" s="82"/>
      <c r="K710" s="88">
        <v>16</v>
      </c>
      <c r="L710" s="88"/>
      <c r="M710" s="88"/>
      <c r="N710" s="79"/>
      <c r="O710" s="241">
        <v>8</v>
      </c>
      <c r="P710" s="79"/>
      <c r="Q710" s="79"/>
      <c r="R710" s="79"/>
      <c r="S710" s="369">
        <v>91</v>
      </c>
      <c r="T710" s="369"/>
      <c r="U710" s="369"/>
      <c r="V710" s="339"/>
      <c r="W710" s="84"/>
      <c r="X710" s="84"/>
      <c r="Y710" s="84"/>
      <c r="Z710" s="84"/>
      <c r="AA710" s="84"/>
      <c r="AB710" s="84"/>
      <c r="AC710" s="350"/>
      <c r="AD710" s="84"/>
      <c r="AE710" s="85"/>
    </row>
    <row r="711" spans="1:31" s="156" customFormat="1" ht="60" hidden="1" customHeight="1" x14ac:dyDescent="0.25">
      <c r="A711" s="430">
        <v>873</v>
      </c>
      <c r="B711" s="430"/>
      <c r="C711" s="570"/>
      <c r="D711" s="576"/>
      <c r="E711" s="570"/>
      <c r="F711" s="578"/>
      <c r="G711" s="603"/>
      <c r="H711" s="428"/>
      <c r="I711" s="158" t="s">
        <v>729</v>
      </c>
      <c r="J711" s="82"/>
      <c r="K711" s="88">
        <v>67</v>
      </c>
      <c r="L711" s="88"/>
      <c r="M711" s="88"/>
      <c r="N711" s="79"/>
      <c r="O711" s="241">
        <v>10</v>
      </c>
      <c r="P711" s="79"/>
      <c r="Q711" s="79"/>
      <c r="R711" s="79"/>
      <c r="S711" s="369">
        <v>75</v>
      </c>
      <c r="T711" s="369"/>
      <c r="U711" s="369"/>
      <c r="V711" s="339"/>
      <c r="W711" s="84"/>
      <c r="X711" s="84"/>
      <c r="Y711" s="84"/>
      <c r="Z711" s="84"/>
      <c r="AA711" s="84"/>
      <c r="AB711" s="84"/>
      <c r="AC711" s="350"/>
      <c r="AD711" s="84"/>
      <c r="AE711" s="85"/>
    </row>
    <row r="712" spans="1:31" s="156" customFormat="1" ht="60" hidden="1" customHeight="1" x14ac:dyDescent="0.25">
      <c r="A712" s="430">
        <v>876</v>
      </c>
      <c r="B712" s="430"/>
      <c r="C712" s="570"/>
      <c r="D712" s="576"/>
      <c r="E712" s="570"/>
      <c r="F712" s="578"/>
      <c r="G712" s="603"/>
      <c r="H712" s="428"/>
      <c r="I712" s="158" t="s">
        <v>730</v>
      </c>
      <c r="J712" s="82"/>
      <c r="K712" s="86">
        <v>53</v>
      </c>
      <c r="L712" s="86"/>
      <c r="M712" s="86"/>
      <c r="N712" s="79"/>
      <c r="O712" s="241">
        <v>7</v>
      </c>
      <c r="P712" s="79"/>
      <c r="Q712" s="79"/>
      <c r="R712" s="79"/>
      <c r="S712" s="369">
        <v>95</v>
      </c>
      <c r="T712" s="369"/>
      <c r="U712" s="369"/>
      <c r="V712" s="339"/>
      <c r="W712" s="84"/>
      <c r="X712" s="84"/>
      <c r="Y712" s="84"/>
      <c r="Z712" s="84"/>
      <c r="AA712" s="84"/>
      <c r="AB712" s="84"/>
      <c r="AC712" s="350"/>
      <c r="AD712" s="84"/>
      <c r="AE712" s="85"/>
    </row>
    <row r="713" spans="1:31" s="156" customFormat="1" ht="45" hidden="1" customHeight="1" x14ac:dyDescent="0.25">
      <c r="A713" s="430">
        <v>877</v>
      </c>
      <c r="B713" s="430"/>
      <c r="C713" s="570"/>
      <c r="D713" s="576"/>
      <c r="E713" s="570"/>
      <c r="F713" s="578"/>
      <c r="G713" s="603"/>
      <c r="H713" s="428"/>
      <c r="I713" s="158" t="s">
        <v>731</v>
      </c>
      <c r="J713" s="82"/>
      <c r="K713" s="86">
        <v>67</v>
      </c>
      <c r="L713" s="86"/>
      <c r="M713" s="86"/>
      <c r="N713" s="79"/>
      <c r="O713" s="241">
        <v>7</v>
      </c>
      <c r="P713" s="79"/>
      <c r="Q713" s="79"/>
      <c r="R713" s="79"/>
      <c r="S713" s="369">
        <v>204</v>
      </c>
      <c r="T713" s="369"/>
      <c r="U713" s="369"/>
      <c r="V713" s="339"/>
      <c r="W713" s="84"/>
      <c r="X713" s="84"/>
      <c r="Y713" s="84"/>
      <c r="Z713" s="84"/>
      <c r="AA713" s="84"/>
      <c r="AB713" s="84"/>
      <c r="AC713" s="350"/>
      <c r="AD713" s="84"/>
      <c r="AE713" s="85"/>
    </row>
    <row r="714" spans="1:31" s="156" customFormat="1" ht="45" hidden="1" customHeight="1" x14ac:dyDescent="0.25">
      <c r="A714" s="430">
        <v>878</v>
      </c>
      <c r="B714" s="430"/>
      <c r="C714" s="570"/>
      <c r="D714" s="576"/>
      <c r="E714" s="570"/>
      <c r="F714" s="578"/>
      <c r="G714" s="603"/>
      <c r="H714" s="428"/>
      <c r="I714" s="158" t="s">
        <v>732</v>
      </c>
      <c r="J714" s="82"/>
      <c r="K714" s="86">
        <v>108</v>
      </c>
      <c r="L714" s="86"/>
      <c r="M714" s="86"/>
      <c r="N714" s="79"/>
      <c r="O714" s="241">
        <v>7</v>
      </c>
      <c r="P714" s="79"/>
      <c r="Q714" s="79"/>
      <c r="R714" s="79"/>
      <c r="S714" s="369">
        <v>289</v>
      </c>
      <c r="T714" s="369"/>
      <c r="U714" s="369"/>
      <c r="V714" s="339"/>
      <c r="W714" s="84"/>
      <c r="X714" s="84"/>
      <c r="Y714" s="84"/>
      <c r="Z714" s="84"/>
      <c r="AA714" s="84"/>
      <c r="AB714" s="84"/>
      <c r="AC714" s="350"/>
      <c r="AD714" s="84"/>
      <c r="AE714" s="85"/>
    </row>
    <row r="715" spans="1:31" s="156" customFormat="1" ht="45" hidden="1" customHeight="1" x14ac:dyDescent="0.25">
      <c r="A715" s="430">
        <v>879</v>
      </c>
      <c r="B715" s="430"/>
      <c r="C715" s="570"/>
      <c r="D715" s="576"/>
      <c r="E715" s="570"/>
      <c r="F715" s="578"/>
      <c r="G715" s="603"/>
      <c r="H715" s="428"/>
      <c r="I715" s="158" t="s">
        <v>733</v>
      </c>
      <c r="J715" s="82"/>
      <c r="K715" s="86">
        <v>12</v>
      </c>
      <c r="L715" s="86"/>
      <c r="M715" s="86"/>
      <c r="N715" s="79"/>
      <c r="O715" s="241">
        <v>8</v>
      </c>
      <c r="P715" s="79"/>
      <c r="Q715" s="79"/>
      <c r="R715" s="79"/>
      <c r="S715" s="369">
        <v>62</v>
      </c>
      <c r="T715" s="369"/>
      <c r="U715" s="369"/>
      <c r="V715" s="339"/>
      <c r="W715" s="84"/>
      <c r="X715" s="84"/>
      <c r="Y715" s="84"/>
      <c r="Z715" s="84"/>
      <c r="AA715" s="84"/>
      <c r="AB715" s="84"/>
      <c r="AC715" s="350"/>
      <c r="AD715" s="84"/>
      <c r="AE715" s="85"/>
    </row>
    <row r="716" spans="1:31" s="156" customFormat="1" ht="60" hidden="1" customHeight="1" x14ac:dyDescent="0.25">
      <c r="A716" s="430">
        <v>880</v>
      </c>
      <c r="B716" s="430"/>
      <c r="C716" s="570"/>
      <c r="D716" s="576"/>
      <c r="E716" s="570"/>
      <c r="F716" s="578"/>
      <c r="G716" s="603"/>
      <c r="H716" s="428"/>
      <c r="I716" s="158" t="s">
        <v>734</v>
      </c>
      <c r="J716" s="82"/>
      <c r="K716" s="86">
        <v>17</v>
      </c>
      <c r="L716" s="86"/>
      <c r="M716" s="86"/>
      <c r="N716" s="79"/>
      <c r="O716" s="241">
        <v>7</v>
      </c>
      <c r="P716" s="79"/>
      <c r="Q716" s="79"/>
      <c r="R716" s="79"/>
      <c r="S716" s="369">
        <v>56</v>
      </c>
      <c r="T716" s="369"/>
      <c r="U716" s="369"/>
      <c r="V716" s="339"/>
      <c r="W716" s="84"/>
      <c r="X716" s="84"/>
      <c r="Y716" s="84"/>
      <c r="Z716" s="84"/>
      <c r="AA716" s="84"/>
      <c r="AB716" s="84"/>
      <c r="AC716" s="349" t="e">
        <f t="shared" si="1"/>
        <v>#DIV/0!</v>
      </c>
      <c r="AD716" s="84"/>
      <c r="AE716" s="85"/>
    </row>
    <row r="717" spans="1:31" s="156" customFormat="1" ht="60" hidden="1" customHeight="1" x14ac:dyDescent="0.25">
      <c r="A717" s="430">
        <v>881</v>
      </c>
      <c r="B717" s="430"/>
      <c r="C717" s="570"/>
      <c r="D717" s="576"/>
      <c r="E717" s="570"/>
      <c r="F717" s="578"/>
      <c r="G717" s="603"/>
      <c r="H717" s="428"/>
      <c r="I717" s="158" t="s">
        <v>735</v>
      </c>
      <c r="J717" s="82"/>
      <c r="K717" s="86">
        <v>28</v>
      </c>
      <c r="L717" s="86"/>
      <c r="M717" s="86"/>
      <c r="N717" s="79"/>
      <c r="O717" s="241">
        <v>7</v>
      </c>
      <c r="P717" s="79"/>
      <c r="Q717" s="79"/>
      <c r="R717" s="79"/>
      <c r="S717" s="369">
        <v>90</v>
      </c>
      <c r="T717" s="369"/>
      <c r="U717" s="369"/>
      <c r="V717" s="339"/>
      <c r="W717" s="84"/>
      <c r="X717" s="84"/>
      <c r="Y717" s="84"/>
      <c r="Z717" s="84"/>
      <c r="AA717" s="84"/>
      <c r="AB717" s="84"/>
      <c r="AC717" s="350"/>
      <c r="AD717" s="84"/>
      <c r="AE717" s="85"/>
    </row>
    <row r="718" spans="1:31" s="156" customFormat="1" ht="45" hidden="1" customHeight="1" x14ac:dyDescent="0.25">
      <c r="A718" s="430">
        <v>882</v>
      </c>
      <c r="B718" s="430"/>
      <c r="C718" s="570"/>
      <c r="D718" s="576"/>
      <c r="E718" s="570"/>
      <c r="F718" s="578"/>
      <c r="G718" s="603"/>
      <c r="H718" s="428"/>
      <c r="I718" s="158" t="s">
        <v>736</v>
      </c>
      <c r="J718" s="82"/>
      <c r="K718" s="86">
        <v>24</v>
      </c>
      <c r="L718" s="86"/>
      <c r="M718" s="86"/>
      <c r="N718" s="79"/>
      <c r="O718" s="241">
        <v>5</v>
      </c>
      <c r="P718" s="79"/>
      <c r="Q718" s="79"/>
      <c r="R718" s="79"/>
      <c r="S718" s="369">
        <v>77</v>
      </c>
      <c r="T718" s="369"/>
      <c r="U718" s="369"/>
      <c r="V718" s="339"/>
      <c r="W718" s="84"/>
      <c r="X718" s="84"/>
      <c r="Y718" s="84"/>
      <c r="Z718" s="84"/>
      <c r="AA718" s="84"/>
      <c r="AB718" s="84"/>
      <c r="AC718" s="350"/>
      <c r="AD718" s="84"/>
      <c r="AE718" s="85"/>
    </row>
    <row r="719" spans="1:31" s="156" customFormat="1" ht="45" hidden="1" customHeight="1" x14ac:dyDescent="0.25">
      <c r="A719" s="430">
        <v>883</v>
      </c>
      <c r="B719" s="430"/>
      <c r="C719" s="570"/>
      <c r="D719" s="576"/>
      <c r="E719" s="570"/>
      <c r="F719" s="578"/>
      <c r="G719" s="603"/>
      <c r="H719" s="428"/>
      <c r="I719" s="158" t="s">
        <v>737</v>
      </c>
      <c r="J719" s="82"/>
      <c r="K719" s="86">
        <v>22</v>
      </c>
      <c r="L719" s="86"/>
      <c r="M719" s="86"/>
      <c r="N719" s="79"/>
      <c r="O719" s="241">
        <v>7</v>
      </c>
      <c r="P719" s="79"/>
      <c r="Q719" s="79"/>
      <c r="R719" s="79"/>
      <c r="S719" s="369">
        <v>62</v>
      </c>
      <c r="T719" s="369"/>
      <c r="U719" s="369"/>
      <c r="V719" s="339"/>
      <c r="W719" s="84"/>
      <c r="X719" s="84"/>
      <c r="Y719" s="84"/>
      <c r="Z719" s="84"/>
      <c r="AA719" s="84"/>
      <c r="AB719" s="84"/>
      <c r="AC719" s="350"/>
      <c r="AD719" s="84"/>
      <c r="AE719" s="85"/>
    </row>
    <row r="720" spans="1:31" s="156" customFormat="1" ht="45" hidden="1" customHeight="1" x14ac:dyDescent="0.25">
      <c r="A720" s="430">
        <v>884</v>
      </c>
      <c r="B720" s="430"/>
      <c r="C720" s="570"/>
      <c r="D720" s="576"/>
      <c r="E720" s="570"/>
      <c r="F720" s="578"/>
      <c r="G720" s="603"/>
      <c r="H720" s="428"/>
      <c r="I720" s="158" t="s">
        <v>738</v>
      </c>
      <c r="J720" s="82"/>
      <c r="K720" s="86">
        <v>19</v>
      </c>
      <c r="L720" s="86"/>
      <c r="M720" s="86"/>
      <c r="N720" s="79"/>
      <c r="O720" s="241">
        <v>8</v>
      </c>
      <c r="P720" s="79"/>
      <c r="Q720" s="79"/>
      <c r="R720" s="79"/>
      <c r="S720" s="369">
        <v>71</v>
      </c>
      <c r="T720" s="369"/>
      <c r="U720" s="369"/>
      <c r="V720" s="339"/>
      <c r="W720" s="84"/>
      <c r="X720" s="84"/>
      <c r="Y720" s="84"/>
      <c r="Z720" s="84"/>
      <c r="AA720" s="84"/>
      <c r="AB720" s="84"/>
      <c r="AC720" s="351"/>
      <c r="AD720" s="84"/>
      <c r="AE720" s="85"/>
    </row>
    <row r="721" spans="1:31" s="156" customFormat="1" ht="60" hidden="1" customHeight="1" x14ac:dyDescent="0.25">
      <c r="A721" s="430">
        <v>885</v>
      </c>
      <c r="B721" s="430"/>
      <c r="C721" s="570"/>
      <c r="D721" s="576"/>
      <c r="E721" s="570"/>
      <c r="F721" s="578"/>
      <c r="G721" s="603"/>
      <c r="H721" s="428"/>
      <c r="I721" s="158" t="s">
        <v>739</v>
      </c>
      <c r="J721" s="82"/>
      <c r="K721" s="86">
        <v>60</v>
      </c>
      <c r="L721" s="86"/>
      <c r="M721" s="86"/>
      <c r="N721" s="79"/>
      <c r="O721" s="241">
        <v>7</v>
      </c>
      <c r="P721" s="79"/>
      <c r="Q721" s="79"/>
      <c r="R721" s="79"/>
      <c r="S721" s="369">
        <v>116</v>
      </c>
      <c r="T721" s="369"/>
      <c r="U721" s="369"/>
      <c r="V721" s="339"/>
      <c r="W721" s="84"/>
      <c r="X721" s="84"/>
      <c r="Y721" s="84"/>
      <c r="Z721" s="84"/>
      <c r="AA721" s="84"/>
      <c r="AB721" s="84"/>
      <c r="AC721" s="351"/>
      <c r="AD721" s="84"/>
      <c r="AE721" s="85"/>
    </row>
    <row r="722" spans="1:31" s="156" customFormat="1" ht="60" hidden="1" customHeight="1" x14ac:dyDescent="0.25">
      <c r="A722" s="430">
        <v>886</v>
      </c>
      <c r="B722" s="430"/>
      <c r="C722" s="570"/>
      <c r="D722" s="576"/>
      <c r="E722" s="570"/>
      <c r="F722" s="578"/>
      <c r="G722" s="603"/>
      <c r="H722" s="428"/>
      <c r="I722" s="158" t="s">
        <v>740</v>
      </c>
      <c r="J722" s="82"/>
      <c r="K722" s="86">
        <v>91</v>
      </c>
      <c r="L722" s="86"/>
      <c r="M722" s="86"/>
      <c r="N722" s="79"/>
      <c r="O722" s="241">
        <v>8</v>
      </c>
      <c r="P722" s="79"/>
      <c r="Q722" s="79"/>
      <c r="R722" s="79"/>
      <c r="S722" s="369">
        <v>135</v>
      </c>
      <c r="T722" s="369"/>
      <c r="U722" s="369"/>
      <c r="V722" s="339"/>
      <c r="W722" s="84"/>
      <c r="X722" s="84"/>
      <c r="Y722" s="84"/>
      <c r="Z722" s="84"/>
      <c r="AA722" s="84"/>
      <c r="AB722" s="84"/>
      <c r="AC722" s="351"/>
      <c r="AD722" s="84"/>
      <c r="AE722" s="85"/>
    </row>
    <row r="723" spans="1:31" s="156" customFormat="1" ht="45" hidden="1" customHeight="1" x14ac:dyDescent="0.25">
      <c r="A723" s="430">
        <v>887</v>
      </c>
      <c r="B723" s="430"/>
      <c r="C723" s="570"/>
      <c r="D723" s="576"/>
      <c r="E723" s="570"/>
      <c r="F723" s="578"/>
      <c r="G723" s="603"/>
      <c r="H723" s="428"/>
      <c r="I723" s="158" t="s">
        <v>741</v>
      </c>
      <c r="J723" s="82"/>
      <c r="K723" s="86">
        <v>43</v>
      </c>
      <c r="L723" s="86"/>
      <c r="M723" s="86"/>
      <c r="N723" s="79"/>
      <c r="O723" s="241">
        <v>7</v>
      </c>
      <c r="P723" s="79"/>
      <c r="Q723" s="79"/>
      <c r="R723" s="79"/>
      <c r="S723" s="369">
        <v>131</v>
      </c>
      <c r="T723" s="369"/>
      <c r="U723" s="369"/>
      <c r="V723" s="339"/>
      <c r="W723" s="84"/>
      <c r="X723" s="84"/>
      <c r="Y723" s="84"/>
      <c r="Z723" s="84"/>
      <c r="AA723" s="84"/>
      <c r="AB723" s="84"/>
      <c r="AC723" s="351"/>
      <c r="AD723" s="84"/>
      <c r="AE723" s="85"/>
    </row>
    <row r="724" spans="1:31" s="156" customFormat="1" ht="75" hidden="1" customHeight="1" x14ac:dyDescent="0.25">
      <c r="A724" s="430">
        <v>888</v>
      </c>
      <c r="B724" s="430"/>
      <c r="C724" s="570"/>
      <c r="D724" s="576"/>
      <c r="E724" s="570"/>
      <c r="F724" s="578"/>
      <c r="G724" s="603"/>
      <c r="H724" s="428"/>
      <c r="I724" s="158" t="s">
        <v>742</v>
      </c>
      <c r="J724" s="82"/>
      <c r="K724" s="88">
        <v>22</v>
      </c>
      <c r="L724" s="88"/>
      <c r="M724" s="88"/>
      <c r="N724" s="79"/>
      <c r="O724" s="241">
        <v>8</v>
      </c>
      <c r="P724" s="79"/>
      <c r="Q724" s="79"/>
      <c r="R724" s="79"/>
      <c r="S724" s="369">
        <v>42</v>
      </c>
      <c r="T724" s="369"/>
      <c r="U724" s="369"/>
      <c r="V724" s="339"/>
      <c r="W724" s="84"/>
      <c r="X724" s="84"/>
      <c r="Y724" s="84"/>
      <c r="Z724" s="84"/>
      <c r="AA724" s="84"/>
      <c r="AB724" s="84"/>
      <c r="AC724" s="351"/>
      <c r="AD724" s="84"/>
      <c r="AE724" s="85"/>
    </row>
    <row r="725" spans="1:31" s="156" customFormat="1" ht="90" hidden="1" customHeight="1" x14ac:dyDescent="0.25">
      <c r="A725" s="430">
        <v>889</v>
      </c>
      <c r="B725" s="430"/>
      <c r="C725" s="570"/>
      <c r="D725" s="576"/>
      <c r="E725" s="570"/>
      <c r="F725" s="578"/>
      <c r="G725" s="603"/>
      <c r="H725" s="428"/>
      <c r="I725" s="158" t="s">
        <v>743</v>
      </c>
      <c r="J725" s="82"/>
      <c r="K725" s="86">
        <v>300</v>
      </c>
      <c r="L725" s="86"/>
      <c r="M725" s="86"/>
      <c r="N725" s="79"/>
      <c r="O725" s="241">
        <v>8</v>
      </c>
      <c r="P725" s="79"/>
      <c r="Q725" s="79"/>
      <c r="R725" s="79"/>
      <c r="S725" s="369">
        <v>374</v>
      </c>
      <c r="T725" s="369"/>
      <c r="U725" s="369"/>
      <c r="V725" s="339"/>
      <c r="W725" s="84"/>
      <c r="X725" s="84"/>
      <c r="Y725" s="84"/>
      <c r="Z725" s="84"/>
      <c r="AA725" s="84"/>
      <c r="AB725" s="84"/>
      <c r="AC725" s="350"/>
      <c r="AD725" s="84"/>
      <c r="AE725" s="85"/>
    </row>
    <row r="726" spans="1:31" s="156" customFormat="1" ht="60" hidden="1" customHeight="1" x14ac:dyDescent="0.25">
      <c r="A726" s="430">
        <v>890</v>
      </c>
      <c r="B726" s="430"/>
      <c r="C726" s="570"/>
      <c r="D726" s="576"/>
      <c r="E726" s="570"/>
      <c r="F726" s="578"/>
      <c r="G726" s="603"/>
      <c r="H726" s="428"/>
      <c r="I726" s="158" t="s">
        <v>744</v>
      </c>
      <c r="J726" s="82"/>
      <c r="K726" s="86">
        <v>162</v>
      </c>
      <c r="L726" s="86"/>
      <c r="M726" s="86"/>
      <c r="N726" s="79"/>
      <c r="O726" s="241">
        <v>8</v>
      </c>
      <c r="P726" s="79"/>
      <c r="Q726" s="79"/>
      <c r="R726" s="79"/>
      <c r="S726" s="369">
        <v>96</v>
      </c>
      <c r="T726" s="369"/>
      <c r="U726" s="369"/>
      <c r="V726" s="339"/>
      <c r="W726" s="84"/>
      <c r="X726" s="84"/>
      <c r="Y726" s="84"/>
      <c r="Z726" s="84"/>
      <c r="AA726" s="84"/>
      <c r="AB726" s="84"/>
      <c r="AC726" s="350"/>
      <c r="AD726" s="84"/>
      <c r="AE726" s="85"/>
    </row>
    <row r="727" spans="1:31" s="156" customFormat="1" ht="60" hidden="1" customHeight="1" x14ac:dyDescent="0.25">
      <c r="A727" s="430">
        <v>891</v>
      </c>
      <c r="B727" s="430"/>
      <c r="C727" s="570"/>
      <c r="D727" s="576"/>
      <c r="E727" s="570"/>
      <c r="F727" s="578"/>
      <c r="G727" s="603"/>
      <c r="H727" s="428"/>
      <c r="I727" s="158" t="s">
        <v>745</v>
      </c>
      <c r="J727" s="82"/>
      <c r="K727" s="86">
        <v>65</v>
      </c>
      <c r="L727" s="86"/>
      <c r="M727" s="86"/>
      <c r="N727" s="79"/>
      <c r="O727" s="241">
        <v>15</v>
      </c>
      <c r="P727" s="79"/>
      <c r="Q727" s="79"/>
      <c r="R727" s="79"/>
      <c r="S727" s="369">
        <v>112</v>
      </c>
      <c r="T727" s="369"/>
      <c r="U727" s="369"/>
      <c r="V727" s="339"/>
      <c r="W727" s="84"/>
      <c r="X727" s="84"/>
      <c r="Y727" s="84"/>
      <c r="Z727" s="84"/>
      <c r="AA727" s="84"/>
      <c r="AB727" s="84"/>
      <c r="AC727" s="350"/>
      <c r="AD727" s="84"/>
      <c r="AE727" s="85"/>
    </row>
    <row r="728" spans="1:31" s="156" customFormat="1" ht="75" hidden="1" customHeight="1" x14ac:dyDescent="0.25">
      <c r="A728" s="430">
        <v>892</v>
      </c>
      <c r="B728" s="430"/>
      <c r="C728" s="570"/>
      <c r="D728" s="576"/>
      <c r="E728" s="570"/>
      <c r="F728" s="578"/>
      <c r="G728" s="603"/>
      <c r="H728" s="428"/>
      <c r="I728" s="158" t="s">
        <v>746</v>
      </c>
      <c r="J728" s="82"/>
      <c r="K728" s="86">
        <v>80</v>
      </c>
      <c r="L728" s="86"/>
      <c r="M728" s="86"/>
      <c r="N728" s="79"/>
      <c r="O728" s="241">
        <v>7</v>
      </c>
      <c r="P728" s="79"/>
      <c r="Q728" s="79"/>
      <c r="R728" s="79"/>
      <c r="S728" s="369">
        <v>112</v>
      </c>
      <c r="T728" s="369"/>
      <c r="U728" s="369"/>
      <c r="V728" s="339"/>
      <c r="W728" s="84"/>
      <c r="X728" s="84"/>
      <c r="Y728" s="84"/>
      <c r="Z728" s="84"/>
      <c r="AA728" s="84"/>
      <c r="AB728" s="84"/>
      <c r="AC728" s="350"/>
      <c r="AD728" s="84"/>
      <c r="AE728" s="85"/>
    </row>
    <row r="729" spans="1:31" s="156" customFormat="1" ht="45" hidden="1" customHeight="1" x14ac:dyDescent="0.25">
      <c r="A729" s="430">
        <v>893</v>
      </c>
      <c r="B729" s="430"/>
      <c r="C729" s="570"/>
      <c r="D729" s="576"/>
      <c r="E729" s="570"/>
      <c r="F729" s="578"/>
      <c r="G729" s="603"/>
      <c r="H729" s="428"/>
      <c r="I729" s="158" t="s">
        <v>747</v>
      </c>
      <c r="J729" s="82"/>
      <c r="K729" s="86">
        <v>33</v>
      </c>
      <c r="L729" s="86"/>
      <c r="M729" s="86"/>
      <c r="N729" s="79"/>
      <c r="O729" s="241">
        <v>12</v>
      </c>
      <c r="P729" s="79"/>
      <c r="Q729" s="79"/>
      <c r="R729" s="79"/>
      <c r="S729" s="369">
        <v>66</v>
      </c>
      <c r="T729" s="369"/>
      <c r="U729" s="369"/>
      <c r="V729" s="339"/>
      <c r="W729" s="84"/>
      <c r="X729" s="84"/>
      <c r="Y729" s="84"/>
      <c r="Z729" s="84"/>
      <c r="AA729" s="84"/>
      <c r="AB729" s="84"/>
      <c r="AC729" s="350"/>
      <c r="AD729" s="84"/>
      <c r="AE729" s="85"/>
    </row>
    <row r="730" spans="1:31" s="156" customFormat="1" ht="60" hidden="1" customHeight="1" x14ac:dyDescent="0.25">
      <c r="A730" s="430">
        <v>894</v>
      </c>
      <c r="B730" s="430"/>
      <c r="C730" s="570"/>
      <c r="D730" s="576"/>
      <c r="E730" s="570"/>
      <c r="F730" s="578"/>
      <c r="G730" s="603"/>
      <c r="H730" s="428"/>
      <c r="I730" s="158" t="s">
        <v>748</v>
      </c>
      <c r="J730" s="82"/>
      <c r="K730" s="86">
        <v>77</v>
      </c>
      <c r="L730" s="86"/>
      <c r="M730" s="86"/>
      <c r="N730" s="79"/>
      <c r="O730" s="241">
        <v>7</v>
      </c>
      <c r="P730" s="79"/>
      <c r="Q730" s="79"/>
      <c r="R730" s="79"/>
      <c r="S730" s="369">
        <v>111</v>
      </c>
      <c r="T730" s="369"/>
      <c r="U730" s="369"/>
      <c r="V730" s="339"/>
      <c r="W730" s="84"/>
      <c r="X730" s="84"/>
      <c r="Y730" s="84"/>
      <c r="Z730" s="84"/>
      <c r="AA730" s="84"/>
      <c r="AB730" s="84"/>
      <c r="AC730" s="350"/>
      <c r="AD730" s="84"/>
      <c r="AE730" s="85"/>
    </row>
    <row r="731" spans="1:31" s="156" customFormat="1" ht="45" hidden="1" customHeight="1" x14ac:dyDescent="0.25">
      <c r="A731" s="430">
        <v>896</v>
      </c>
      <c r="B731" s="430"/>
      <c r="C731" s="570"/>
      <c r="D731" s="576"/>
      <c r="E731" s="570"/>
      <c r="F731" s="578"/>
      <c r="G731" s="603"/>
      <c r="H731" s="428"/>
      <c r="I731" s="158" t="s">
        <v>749</v>
      </c>
      <c r="J731" s="82"/>
      <c r="K731" s="86">
        <v>175</v>
      </c>
      <c r="L731" s="86"/>
      <c r="M731" s="86"/>
      <c r="N731" s="79"/>
      <c r="O731" s="241">
        <v>5</v>
      </c>
      <c r="P731" s="79"/>
      <c r="Q731" s="79"/>
      <c r="R731" s="79"/>
      <c r="S731" s="369">
        <v>312</v>
      </c>
      <c r="T731" s="369"/>
      <c r="U731" s="369"/>
      <c r="V731" s="339"/>
      <c r="W731" s="84"/>
      <c r="X731" s="84"/>
      <c r="Y731" s="84"/>
      <c r="Z731" s="84"/>
      <c r="AA731" s="84"/>
      <c r="AB731" s="84"/>
      <c r="AC731" s="350"/>
      <c r="AD731" s="84"/>
      <c r="AE731" s="85"/>
    </row>
    <row r="732" spans="1:31" s="156" customFormat="1" ht="45" hidden="1" customHeight="1" x14ac:dyDescent="0.25">
      <c r="A732" s="430">
        <v>897</v>
      </c>
      <c r="B732" s="430"/>
      <c r="C732" s="570"/>
      <c r="D732" s="576"/>
      <c r="E732" s="570"/>
      <c r="F732" s="578"/>
      <c r="G732" s="603"/>
      <c r="H732" s="428"/>
      <c r="I732" s="158" t="s">
        <v>750</v>
      </c>
      <c r="J732" s="82"/>
      <c r="K732" s="86">
        <v>309</v>
      </c>
      <c r="L732" s="86"/>
      <c r="M732" s="86"/>
      <c r="N732" s="79"/>
      <c r="O732" s="241">
        <v>7</v>
      </c>
      <c r="P732" s="79"/>
      <c r="Q732" s="79"/>
      <c r="R732" s="79"/>
      <c r="S732" s="369">
        <v>336</v>
      </c>
      <c r="T732" s="369"/>
      <c r="U732" s="369"/>
      <c r="V732" s="339"/>
      <c r="W732" s="84"/>
      <c r="X732" s="84"/>
      <c r="Y732" s="84"/>
      <c r="Z732" s="84"/>
      <c r="AA732" s="84"/>
      <c r="AB732" s="84"/>
      <c r="AC732" s="350"/>
      <c r="AD732" s="84"/>
      <c r="AE732" s="85"/>
    </row>
    <row r="733" spans="1:31" s="156" customFormat="1" ht="60" hidden="1" customHeight="1" x14ac:dyDescent="0.25">
      <c r="A733" s="430">
        <v>898</v>
      </c>
      <c r="B733" s="430"/>
      <c r="C733" s="570"/>
      <c r="D733" s="576"/>
      <c r="E733" s="570"/>
      <c r="F733" s="578"/>
      <c r="G733" s="603"/>
      <c r="H733" s="428"/>
      <c r="I733" s="158" t="s">
        <v>751</v>
      </c>
      <c r="J733" s="82"/>
      <c r="K733" s="86">
        <v>26</v>
      </c>
      <c r="L733" s="86"/>
      <c r="M733" s="86"/>
      <c r="N733" s="79"/>
      <c r="O733" s="241">
        <v>7</v>
      </c>
      <c r="P733" s="79"/>
      <c r="Q733" s="79"/>
      <c r="R733" s="79"/>
      <c r="S733" s="369">
        <v>90</v>
      </c>
      <c r="T733" s="369"/>
      <c r="U733" s="369"/>
      <c r="V733" s="339"/>
      <c r="W733" s="84"/>
      <c r="X733" s="84"/>
      <c r="Y733" s="84"/>
      <c r="Z733" s="84"/>
      <c r="AA733" s="84"/>
      <c r="AB733" s="84"/>
      <c r="AC733" s="350"/>
      <c r="AD733" s="84"/>
      <c r="AE733" s="85"/>
    </row>
    <row r="734" spans="1:31" s="156" customFormat="1" ht="45" hidden="1" customHeight="1" x14ac:dyDescent="0.25">
      <c r="A734" s="430">
        <v>899</v>
      </c>
      <c r="B734" s="430"/>
      <c r="C734" s="570"/>
      <c r="D734" s="576"/>
      <c r="E734" s="570"/>
      <c r="F734" s="578"/>
      <c r="G734" s="603"/>
      <c r="H734" s="428"/>
      <c r="I734" s="158" t="s">
        <v>752</v>
      </c>
      <c r="J734" s="82"/>
      <c r="K734" s="86">
        <v>30</v>
      </c>
      <c r="L734" s="86"/>
      <c r="M734" s="86"/>
      <c r="N734" s="79"/>
      <c r="O734" s="241">
        <v>7</v>
      </c>
      <c r="P734" s="79"/>
      <c r="Q734" s="79"/>
      <c r="R734" s="79"/>
      <c r="S734" s="369">
        <v>21</v>
      </c>
      <c r="T734" s="369"/>
      <c r="U734" s="369"/>
      <c r="V734" s="339"/>
      <c r="W734" s="84"/>
      <c r="X734" s="84"/>
      <c r="Y734" s="84"/>
      <c r="Z734" s="84"/>
      <c r="AA734" s="84"/>
      <c r="AB734" s="84"/>
      <c r="AC734" s="350"/>
      <c r="AD734" s="84"/>
      <c r="AE734" s="85"/>
    </row>
    <row r="735" spans="1:31" s="156" customFormat="1" ht="45" hidden="1" customHeight="1" x14ac:dyDescent="0.25">
      <c r="A735" s="430">
        <v>900</v>
      </c>
      <c r="B735" s="430"/>
      <c r="C735" s="570"/>
      <c r="D735" s="576"/>
      <c r="E735" s="570"/>
      <c r="F735" s="578"/>
      <c r="G735" s="603"/>
      <c r="H735" s="428"/>
      <c r="I735" s="158" t="s">
        <v>753</v>
      </c>
      <c r="J735" s="82"/>
      <c r="K735" s="86">
        <v>37</v>
      </c>
      <c r="L735" s="86"/>
      <c r="M735" s="86"/>
      <c r="N735" s="79"/>
      <c r="O735" s="241">
        <v>7</v>
      </c>
      <c r="P735" s="79"/>
      <c r="Q735" s="79"/>
      <c r="R735" s="79"/>
      <c r="S735" s="369">
        <v>21</v>
      </c>
      <c r="T735" s="369"/>
      <c r="U735" s="369"/>
      <c r="V735" s="339"/>
      <c r="W735" s="84"/>
      <c r="X735" s="84"/>
      <c r="Y735" s="84"/>
      <c r="Z735" s="84"/>
      <c r="AA735" s="84"/>
      <c r="AB735" s="84"/>
      <c r="AC735" s="350"/>
      <c r="AD735" s="84"/>
      <c r="AE735" s="85"/>
    </row>
    <row r="736" spans="1:31" s="22" customFormat="1" ht="45" hidden="1" customHeight="1" x14ac:dyDescent="0.25">
      <c r="A736" s="430">
        <v>901</v>
      </c>
      <c r="B736" s="430"/>
      <c r="C736" s="570"/>
      <c r="D736" s="576"/>
      <c r="E736" s="570"/>
      <c r="F736" s="578"/>
      <c r="G736" s="603"/>
      <c r="H736" s="428"/>
      <c r="I736" s="158" t="s">
        <v>754</v>
      </c>
      <c r="J736" s="430"/>
      <c r="K736" s="81">
        <v>128</v>
      </c>
      <c r="L736" s="81"/>
      <c r="M736" s="81"/>
      <c r="N736" s="67"/>
      <c r="O736" s="242">
        <v>10</v>
      </c>
      <c r="P736" s="67"/>
      <c r="Q736" s="67"/>
      <c r="R736" s="67"/>
      <c r="S736" s="67">
        <v>143</v>
      </c>
      <c r="T736" s="67"/>
      <c r="U736" s="67"/>
      <c r="V736" s="339"/>
      <c r="W736" s="187"/>
      <c r="X736" s="187"/>
      <c r="Y736" s="187"/>
      <c r="Z736" s="187"/>
      <c r="AA736" s="187"/>
      <c r="AB736" s="187"/>
      <c r="AC736" s="350"/>
      <c r="AD736" s="187"/>
      <c r="AE736" s="64"/>
    </row>
    <row r="737" spans="1:31" s="22" customFormat="1" ht="45" hidden="1" customHeight="1" x14ac:dyDescent="0.25">
      <c r="A737" s="430">
        <v>902</v>
      </c>
      <c r="B737" s="430"/>
      <c r="C737" s="570"/>
      <c r="D737" s="576"/>
      <c r="E737" s="570"/>
      <c r="F737" s="578"/>
      <c r="G737" s="603"/>
      <c r="H737" s="428"/>
      <c r="I737" s="158" t="s">
        <v>755</v>
      </c>
      <c r="J737" s="430"/>
      <c r="K737" s="81">
        <v>17</v>
      </c>
      <c r="L737" s="81"/>
      <c r="M737" s="81"/>
      <c r="N737" s="67"/>
      <c r="O737" s="242">
        <v>5</v>
      </c>
      <c r="P737" s="67"/>
      <c r="Q737" s="67"/>
      <c r="R737" s="67"/>
      <c r="S737" s="67">
        <v>67</v>
      </c>
      <c r="T737" s="67"/>
      <c r="U737" s="67"/>
      <c r="V737" s="339"/>
      <c r="W737" s="187"/>
      <c r="X737" s="187"/>
      <c r="Y737" s="187"/>
      <c r="Z737" s="187"/>
      <c r="AA737" s="187"/>
      <c r="AB737" s="187"/>
      <c r="AC737" s="350"/>
      <c r="AD737" s="187"/>
      <c r="AE737" s="64"/>
    </row>
    <row r="738" spans="1:31" s="22" customFormat="1" ht="45" hidden="1" customHeight="1" x14ac:dyDescent="0.25">
      <c r="A738" s="430">
        <v>903</v>
      </c>
      <c r="B738" s="430"/>
      <c r="C738" s="570"/>
      <c r="D738" s="576"/>
      <c r="E738" s="570"/>
      <c r="F738" s="578"/>
      <c r="G738" s="603"/>
      <c r="H738" s="428"/>
      <c r="I738" s="158" t="s">
        <v>756</v>
      </c>
      <c r="J738" s="430"/>
      <c r="K738" s="81">
        <v>91</v>
      </c>
      <c r="L738" s="81"/>
      <c r="M738" s="81"/>
      <c r="N738" s="67"/>
      <c r="O738" s="242">
        <v>9</v>
      </c>
      <c r="P738" s="67"/>
      <c r="Q738" s="67"/>
      <c r="R738" s="67"/>
      <c r="S738" s="67">
        <v>133</v>
      </c>
      <c r="T738" s="67"/>
      <c r="U738" s="67"/>
      <c r="V738" s="339"/>
      <c r="W738" s="187"/>
      <c r="X738" s="187"/>
      <c r="Y738" s="187"/>
      <c r="Z738" s="187"/>
      <c r="AA738" s="187"/>
      <c r="AB738" s="187"/>
      <c r="AC738" s="350"/>
      <c r="AD738" s="187"/>
      <c r="AE738" s="64"/>
    </row>
    <row r="739" spans="1:31" s="22" customFormat="1" ht="45" hidden="1" customHeight="1" x14ac:dyDescent="0.25">
      <c r="A739" s="430">
        <v>452</v>
      </c>
      <c r="B739" s="430"/>
      <c r="C739" s="570"/>
      <c r="D739" s="576"/>
      <c r="E739" s="570"/>
      <c r="F739" s="578"/>
      <c r="G739" s="603"/>
      <c r="H739" s="428"/>
      <c r="I739" s="158" t="s">
        <v>413</v>
      </c>
      <c r="J739" s="430"/>
      <c r="K739" s="81">
        <v>182</v>
      </c>
      <c r="L739" s="81"/>
      <c r="M739" s="81"/>
      <c r="N739" s="67"/>
      <c r="O739" s="242">
        <v>10</v>
      </c>
      <c r="P739" s="67"/>
      <c r="Q739" s="67"/>
      <c r="R739" s="67"/>
      <c r="S739" s="67">
        <v>241</v>
      </c>
      <c r="T739" s="67"/>
      <c r="U739" s="67"/>
      <c r="V739" s="339"/>
      <c r="W739" s="187"/>
      <c r="X739" s="187"/>
      <c r="Y739" s="187"/>
      <c r="Z739" s="187"/>
      <c r="AA739" s="187"/>
      <c r="AB739" s="187"/>
      <c r="AC739" s="350"/>
      <c r="AD739" s="187"/>
      <c r="AE739" s="64"/>
    </row>
    <row r="740" spans="1:31" s="22" customFormat="1" ht="45" hidden="1" customHeight="1" x14ac:dyDescent="0.25">
      <c r="A740" s="430">
        <v>905</v>
      </c>
      <c r="B740" s="430"/>
      <c r="C740" s="570"/>
      <c r="D740" s="576"/>
      <c r="E740" s="570"/>
      <c r="F740" s="578"/>
      <c r="G740" s="603"/>
      <c r="H740" s="428"/>
      <c r="I740" s="158" t="s">
        <v>757</v>
      </c>
      <c r="J740" s="430"/>
      <c r="K740" s="81">
        <v>73</v>
      </c>
      <c r="L740" s="81"/>
      <c r="M740" s="81"/>
      <c r="N740" s="67"/>
      <c r="O740" s="242">
        <v>11</v>
      </c>
      <c r="P740" s="67"/>
      <c r="Q740" s="67"/>
      <c r="R740" s="67"/>
      <c r="S740" s="67">
        <v>118</v>
      </c>
      <c r="T740" s="67"/>
      <c r="U740" s="67"/>
      <c r="V740" s="339"/>
      <c r="W740" s="187"/>
      <c r="X740" s="187"/>
      <c r="Y740" s="187"/>
      <c r="Z740" s="187"/>
      <c r="AA740" s="187"/>
      <c r="AB740" s="187"/>
      <c r="AC740" s="350"/>
      <c r="AD740" s="187"/>
      <c r="AE740" s="64"/>
    </row>
    <row r="741" spans="1:31" s="22" customFormat="1" ht="45" hidden="1" customHeight="1" x14ac:dyDescent="0.25">
      <c r="A741" s="430">
        <v>906</v>
      </c>
      <c r="B741" s="430"/>
      <c r="C741" s="570"/>
      <c r="D741" s="576"/>
      <c r="E741" s="570"/>
      <c r="F741" s="578"/>
      <c r="G741" s="603"/>
      <c r="H741" s="428"/>
      <c r="I741" s="158" t="s">
        <v>758</v>
      </c>
      <c r="J741" s="430"/>
      <c r="K741" s="81">
        <v>12</v>
      </c>
      <c r="L741" s="81"/>
      <c r="M741" s="81"/>
      <c r="N741" s="67"/>
      <c r="O741" s="242">
        <v>5</v>
      </c>
      <c r="P741" s="67"/>
      <c r="Q741" s="67"/>
      <c r="R741" s="67"/>
      <c r="S741" s="67">
        <v>65</v>
      </c>
      <c r="T741" s="67"/>
      <c r="U741" s="67"/>
      <c r="V741" s="339"/>
      <c r="W741" s="187"/>
      <c r="X741" s="187"/>
      <c r="Y741" s="187"/>
      <c r="Z741" s="187"/>
      <c r="AA741" s="187"/>
      <c r="AB741" s="187"/>
      <c r="AC741" s="350"/>
      <c r="AD741" s="187"/>
      <c r="AE741" s="64"/>
    </row>
    <row r="742" spans="1:31" s="22" customFormat="1" ht="45" hidden="1" customHeight="1" x14ac:dyDescent="0.25">
      <c r="A742" s="430">
        <v>907</v>
      </c>
      <c r="B742" s="430"/>
      <c r="C742" s="570"/>
      <c r="D742" s="576"/>
      <c r="E742" s="570"/>
      <c r="F742" s="578"/>
      <c r="G742" s="603"/>
      <c r="H742" s="428"/>
      <c r="I742" s="158" t="s">
        <v>759</v>
      </c>
      <c r="J742" s="430"/>
      <c r="K742" s="81">
        <v>284</v>
      </c>
      <c r="L742" s="81"/>
      <c r="M742" s="81"/>
      <c r="N742" s="67"/>
      <c r="O742" s="242">
        <v>10</v>
      </c>
      <c r="P742" s="67"/>
      <c r="Q742" s="67"/>
      <c r="R742" s="67"/>
      <c r="S742" s="67">
        <v>237</v>
      </c>
      <c r="T742" s="67"/>
      <c r="U742" s="67"/>
      <c r="V742" s="339"/>
      <c r="W742" s="187"/>
      <c r="X742" s="187"/>
      <c r="Y742" s="187"/>
      <c r="Z742" s="187"/>
      <c r="AA742" s="187"/>
      <c r="AB742" s="187"/>
      <c r="AC742" s="350"/>
      <c r="AD742" s="187"/>
      <c r="AE742" s="64"/>
    </row>
    <row r="743" spans="1:31" s="22" customFormat="1" ht="45" hidden="1" customHeight="1" x14ac:dyDescent="0.25">
      <c r="A743" s="430">
        <v>908</v>
      </c>
      <c r="B743" s="430"/>
      <c r="C743" s="570"/>
      <c r="D743" s="576"/>
      <c r="E743" s="570"/>
      <c r="F743" s="578"/>
      <c r="G743" s="603"/>
      <c r="H743" s="428"/>
      <c r="I743" s="158" t="s">
        <v>760</v>
      </c>
      <c r="J743" s="430"/>
      <c r="K743" s="81">
        <v>48</v>
      </c>
      <c r="L743" s="81"/>
      <c r="M743" s="81"/>
      <c r="N743" s="67"/>
      <c r="O743" s="242">
        <v>9</v>
      </c>
      <c r="P743" s="67"/>
      <c r="Q743" s="67"/>
      <c r="R743" s="67"/>
      <c r="S743" s="67">
        <v>14</v>
      </c>
      <c r="T743" s="67"/>
      <c r="U743" s="67"/>
      <c r="V743" s="339"/>
      <c r="W743" s="187"/>
      <c r="X743" s="187"/>
      <c r="Y743" s="187"/>
      <c r="Z743" s="187"/>
      <c r="AA743" s="187"/>
      <c r="AB743" s="187"/>
      <c r="AC743" s="350"/>
      <c r="AD743" s="187"/>
      <c r="AE743" s="64"/>
    </row>
    <row r="744" spans="1:31" s="22" customFormat="1" ht="45" hidden="1" customHeight="1" x14ac:dyDescent="0.25">
      <c r="A744" s="430">
        <v>909</v>
      </c>
      <c r="B744" s="430"/>
      <c r="C744" s="570"/>
      <c r="D744" s="576"/>
      <c r="E744" s="570"/>
      <c r="F744" s="578"/>
      <c r="G744" s="603"/>
      <c r="H744" s="428"/>
      <c r="I744" s="158" t="s">
        <v>761</v>
      </c>
      <c r="J744" s="430"/>
      <c r="K744" s="81">
        <v>220</v>
      </c>
      <c r="L744" s="81"/>
      <c r="M744" s="81"/>
      <c r="N744" s="67"/>
      <c r="O744" s="242">
        <v>10</v>
      </c>
      <c r="P744" s="67"/>
      <c r="Q744" s="67"/>
      <c r="R744" s="67"/>
      <c r="S744" s="67">
        <v>262</v>
      </c>
      <c r="T744" s="67"/>
      <c r="U744" s="67"/>
      <c r="V744" s="339"/>
      <c r="W744" s="187"/>
      <c r="X744" s="187"/>
      <c r="Y744" s="187"/>
      <c r="Z744" s="187"/>
      <c r="AA744" s="187"/>
      <c r="AB744" s="187"/>
      <c r="AC744" s="350"/>
      <c r="AD744" s="187"/>
      <c r="AE744" s="64"/>
    </row>
    <row r="745" spans="1:31" s="22" customFormat="1" ht="60" hidden="1" customHeight="1" x14ac:dyDescent="0.25">
      <c r="A745" s="430">
        <v>910</v>
      </c>
      <c r="B745" s="430"/>
      <c r="C745" s="570"/>
      <c r="D745" s="576"/>
      <c r="E745" s="570"/>
      <c r="F745" s="578"/>
      <c r="G745" s="603"/>
      <c r="H745" s="428"/>
      <c r="I745" s="158" t="s">
        <v>762</v>
      </c>
      <c r="J745" s="430"/>
      <c r="K745" s="81">
        <v>74</v>
      </c>
      <c r="L745" s="81"/>
      <c r="M745" s="81"/>
      <c r="N745" s="67"/>
      <c r="O745" s="242">
        <v>10</v>
      </c>
      <c r="P745" s="67"/>
      <c r="Q745" s="67"/>
      <c r="R745" s="67"/>
      <c r="S745" s="67">
        <v>109</v>
      </c>
      <c r="T745" s="67"/>
      <c r="U745" s="67"/>
      <c r="V745" s="339"/>
      <c r="W745" s="187"/>
      <c r="X745" s="187"/>
      <c r="Y745" s="187"/>
      <c r="Z745" s="187"/>
      <c r="AA745" s="187"/>
      <c r="AB745" s="187"/>
      <c r="AC745" s="350"/>
      <c r="AD745" s="187"/>
      <c r="AE745" s="64"/>
    </row>
    <row r="746" spans="1:31" s="22" customFormat="1" ht="45" hidden="1" customHeight="1" x14ac:dyDescent="0.25">
      <c r="A746" s="430">
        <v>911</v>
      </c>
      <c r="B746" s="430"/>
      <c r="C746" s="570"/>
      <c r="D746" s="576"/>
      <c r="E746" s="570"/>
      <c r="F746" s="578"/>
      <c r="G746" s="603"/>
      <c r="H746" s="428"/>
      <c r="I746" s="158" t="s">
        <v>763</v>
      </c>
      <c r="J746" s="430"/>
      <c r="K746" s="81">
        <v>40</v>
      </c>
      <c r="L746" s="81"/>
      <c r="M746" s="81"/>
      <c r="N746" s="67"/>
      <c r="O746" s="242">
        <v>10</v>
      </c>
      <c r="P746" s="67"/>
      <c r="Q746" s="67"/>
      <c r="R746" s="67"/>
      <c r="S746" s="67">
        <v>31</v>
      </c>
      <c r="T746" s="67"/>
      <c r="U746" s="67"/>
      <c r="V746" s="339"/>
      <c r="W746" s="187"/>
      <c r="X746" s="187"/>
      <c r="Y746" s="187"/>
      <c r="Z746" s="187"/>
      <c r="AA746" s="187"/>
      <c r="AB746" s="187"/>
      <c r="AC746" s="350"/>
      <c r="AD746" s="187"/>
      <c r="AE746" s="64"/>
    </row>
    <row r="747" spans="1:31" s="22" customFormat="1" ht="60" hidden="1" customHeight="1" x14ac:dyDescent="0.25">
      <c r="A747" s="430">
        <v>912</v>
      </c>
      <c r="B747" s="430"/>
      <c r="C747" s="570"/>
      <c r="D747" s="576"/>
      <c r="E747" s="570"/>
      <c r="F747" s="578"/>
      <c r="G747" s="603"/>
      <c r="H747" s="428"/>
      <c r="I747" s="158" t="s">
        <v>764</v>
      </c>
      <c r="J747" s="430"/>
      <c r="K747" s="81">
        <v>450</v>
      </c>
      <c r="L747" s="81"/>
      <c r="M747" s="81"/>
      <c r="N747" s="67"/>
      <c r="O747" s="242">
        <v>10</v>
      </c>
      <c r="P747" s="67"/>
      <c r="Q747" s="67"/>
      <c r="R747" s="67"/>
      <c r="S747" s="67">
        <v>139</v>
      </c>
      <c r="T747" s="67"/>
      <c r="U747" s="67"/>
      <c r="V747" s="339"/>
      <c r="W747" s="187"/>
      <c r="X747" s="187"/>
      <c r="Y747" s="187"/>
      <c r="Z747" s="187"/>
      <c r="AA747" s="187"/>
      <c r="AB747" s="187"/>
      <c r="AC747" s="350"/>
      <c r="AD747" s="187"/>
      <c r="AE747" s="64"/>
    </row>
    <row r="748" spans="1:31" s="22" customFormat="1" ht="60" hidden="1" customHeight="1" x14ac:dyDescent="0.25">
      <c r="A748" s="430">
        <v>913</v>
      </c>
      <c r="B748" s="430"/>
      <c r="C748" s="570"/>
      <c r="D748" s="576"/>
      <c r="E748" s="570"/>
      <c r="F748" s="578"/>
      <c r="G748" s="603"/>
      <c r="H748" s="428"/>
      <c r="I748" s="158" t="s">
        <v>765</v>
      </c>
      <c r="J748" s="430"/>
      <c r="K748" s="81">
        <v>51</v>
      </c>
      <c r="L748" s="81"/>
      <c r="M748" s="81"/>
      <c r="N748" s="67"/>
      <c r="O748" s="242">
        <v>10</v>
      </c>
      <c r="P748" s="67"/>
      <c r="Q748" s="67"/>
      <c r="R748" s="67"/>
      <c r="S748" s="67">
        <v>74</v>
      </c>
      <c r="T748" s="67"/>
      <c r="U748" s="67"/>
      <c r="V748" s="339"/>
      <c r="W748" s="187"/>
      <c r="X748" s="187"/>
      <c r="Y748" s="187"/>
      <c r="Z748" s="187"/>
      <c r="AA748" s="187"/>
      <c r="AB748" s="187"/>
      <c r="AC748" s="350"/>
      <c r="AD748" s="187"/>
      <c r="AE748" s="64"/>
    </row>
    <row r="749" spans="1:31" s="22" customFormat="1" ht="60" hidden="1" customHeight="1" x14ac:dyDescent="0.25">
      <c r="A749" s="430">
        <v>914</v>
      </c>
      <c r="B749" s="430"/>
      <c r="C749" s="570"/>
      <c r="D749" s="576"/>
      <c r="E749" s="570"/>
      <c r="F749" s="578"/>
      <c r="G749" s="603"/>
      <c r="H749" s="428"/>
      <c r="I749" s="158" t="s">
        <v>766</v>
      </c>
      <c r="J749" s="430"/>
      <c r="K749" s="81">
        <v>470</v>
      </c>
      <c r="L749" s="81"/>
      <c r="M749" s="81"/>
      <c r="N749" s="67"/>
      <c r="O749" s="242">
        <v>9</v>
      </c>
      <c r="P749" s="67"/>
      <c r="Q749" s="67"/>
      <c r="R749" s="67"/>
      <c r="S749" s="67">
        <v>138</v>
      </c>
      <c r="T749" s="67"/>
      <c r="U749" s="67"/>
      <c r="V749" s="339"/>
      <c r="W749" s="187"/>
      <c r="X749" s="187"/>
      <c r="Y749" s="187"/>
      <c r="Z749" s="187"/>
      <c r="AA749" s="187"/>
      <c r="AB749" s="187"/>
      <c r="AC749" s="350"/>
      <c r="AD749" s="187"/>
      <c r="AE749" s="64"/>
    </row>
    <row r="750" spans="1:31" s="22" customFormat="1" ht="60" hidden="1" customHeight="1" x14ac:dyDescent="0.25">
      <c r="A750" s="430">
        <v>915</v>
      </c>
      <c r="B750" s="430"/>
      <c r="C750" s="570"/>
      <c r="D750" s="576"/>
      <c r="E750" s="570"/>
      <c r="F750" s="578"/>
      <c r="G750" s="603"/>
      <c r="H750" s="428"/>
      <c r="I750" s="158" t="s">
        <v>767</v>
      </c>
      <c r="J750" s="430"/>
      <c r="K750" s="81">
        <v>30</v>
      </c>
      <c r="L750" s="81"/>
      <c r="M750" s="81"/>
      <c r="N750" s="67"/>
      <c r="O750" s="242">
        <v>5</v>
      </c>
      <c r="P750" s="67"/>
      <c r="Q750" s="67"/>
      <c r="R750" s="67"/>
      <c r="S750" s="67">
        <v>24</v>
      </c>
      <c r="T750" s="67"/>
      <c r="U750" s="67"/>
      <c r="V750" s="339"/>
      <c r="W750" s="187"/>
      <c r="X750" s="187"/>
      <c r="Y750" s="187"/>
      <c r="Z750" s="187"/>
      <c r="AA750" s="187"/>
      <c r="AB750" s="187"/>
      <c r="AC750" s="350"/>
      <c r="AD750" s="187"/>
      <c r="AE750" s="64"/>
    </row>
    <row r="751" spans="1:31" s="22" customFormat="1" ht="60" hidden="1" customHeight="1" x14ac:dyDescent="0.25">
      <c r="A751" s="430">
        <v>441</v>
      </c>
      <c r="B751" s="430"/>
      <c r="C751" s="570"/>
      <c r="D751" s="576"/>
      <c r="E751" s="570"/>
      <c r="F751" s="578"/>
      <c r="G751" s="603"/>
      <c r="H751" s="428"/>
      <c r="I751" s="158" t="s">
        <v>402</v>
      </c>
      <c r="J751" s="430"/>
      <c r="K751" s="81">
        <v>120</v>
      </c>
      <c r="L751" s="81"/>
      <c r="M751" s="81"/>
      <c r="N751" s="67"/>
      <c r="O751" s="242">
        <v>10</v>
      </c>
      <c r="P751" s="67"/>
      <c r="Q751" s="67"/>
      <c r="R751" s="67"/>
      <c r="S751" s="67">
        <v>11</v>
      </c>
      <c r="T751" s="67"/>
      <c r="U751" s="67"/>
      <c r="V751" s="339"/>
      <c r="W751" s="187"/>
      <c r="X751" s="187"/>
      <c r="Y751" s="187"/>
      <c r="Z751" s="187"/>
      <c r="AA751" s="187"/>
      <c r="AB751" s="187"/>
      <c r="AC751" s="350"/>
      <c r="AD751" s="187"/>
      <c r="AE751" s="64"/>
    </row>
    <row r="752" spans="1:31" s="22" customFormat="1" ht="45" hidden="1" customHeight="1" x14ac:dyDescent="0.25">
      <c r="A752" s="430">
        <v>917</v>
      </c>
      <c r="B752" s="430"/>
      <c r="C752" s="570"/>
      <c r="D752" s="576"/>
      <c r="E752" s="570"/>
      <c r="F752" s="578"/>
      <c r="G752" s="603"/>
      <c r="H752" s="428"/>
      <c r="I752" s="158" t="s">
        <v>768</v>
      </c>
      <c r="J752" s="430"/>
      <c r="K752" s="81">
        <v>18</v>
      </c>
      <c r="L752" s="81"/>
      <c r="M752" s="81"/>
      <c r="N752" s="67"/>
      <c r="O752" s="242">
        <v>12</v>
      </c>
      <c r="P752" s="67"/>
      <c r="Q752" s="67"/>
      <c r="R752" s="67"/>
      <c r="S752" s="67">
        <v>19</v>
      </c>
      <c r="T752" s="67"/>
      <c r="U752" s="67"/>
      <c r="V752" s="339"/>
      <c r="W752" s="187"/>
      <c r="X752" s="187"/>
      <c r="Y752" s="187"/>
      <c r="Z752" s="187"/>
      <c r="AA752" s="187"/>
      <c r="AB752" s="187"/>
      <c r="AC752" s="350"/>
      <c r="AD752" s="187"/>
      <c r="AE752" s="64"/>
    </row>
    <row r="753" spans="1:31" s="22" customFormat="1" ht="45" hidden="1" customHeight="1" x14ac:dyDescent="0.25">
      <c r="A753" s="430">
        <v>918</v>
      </c>
      <c r="B753" s="430"/>
      <c r="C753" s="570"/>
      <c r="D753" s="576"/>
      <c r="E753" s="570"/>
      <c r="F753" s="578"/>
      <c r="G753" s="603"/>
      <c r="H753" s="428"/>
      <c r="I753" s="158" t="s">
        <v>769</v>
      </c>
      <c r="J753" s="430"/>
      <c r="K753" s="81">
        <v>30</v>
      </c>
      <c r="L753" s="81"/>
      <c r="M753" s="81"/>
      <c r="N753" s="67"/>
      <c r="O753" s="242">
        <v>10</v>
      </c>
      <c r="P753" s="67"/>
      <c r="Q753" s="67"/>
      <c r="R753" s="67"/>
      <c r="S753" s="67">
        <v>114</v>
      </c>
      <c r="T753" s="67"/>
      <c r="U753" s="67"/>
      <c r="V753" s="339"/>
      <c r="W753" s="187"/>
      <c r="X753" s="187"/>
      <c r="Y753" s="187"/>
      <c r="Z753" s="187"/>
      <c r="AA753" s="187"/>
      <c r="AB753" s="187"/>
      <c r="AC753" s="350"/>
      <c r="AD753" s="187"/>
      <c r="AE753" s="64"/>
    </row>
    <row r="754" spans="1:31" s="22" customFormat="1" ht="45" hidden="1" customHeight="1" x14ac:dyDescent="0.25">
      <c r="A754" s="430">
        <v>919</v>
      </c>
      <c r="B754" s="430"/>
      <c r="C754" s="570"/>
      <c r="D754" s="576"/>
      <c r="E754" s="570"/>
      <c r="F754" s="578"/>
      <c r="G754" s="603"/>
      <c r="H754" s="428"/>
      <c r="I754" s="158" t="s">
        <v>770</v>
      </c>
      <c r="J754" s="430"/>
      <c r="K754" s="81">
        <v>200</v>
      </c>
      <c r="L754" s="81"/>
      <c r="M754" s="81"/>
      <c r="N754" s="67"/>
      <c r="O754" s="242">
        <v>10.7</v>
      </c>
      <c r="P754" s="67"/>
      <c r="Q754" s="67"/>
      <c r="R754" s="67"/>
      <c r="S754" s="67">
        <v>116</v>
      </c>
      <c r="T754" s="67"/>
      <c r="U754" s="67"/>
      <c r="V754" s="339"/>
      <c r="W754" s="187"/>
      <c r="X754" s="187"/>
      <c r="Y754" s="187"/>
      <c r="Z754" s="187"/>
      <c r="AA754" s="187"/>
      <c r="AB754" s="187"/>
      <c r="AC754" s="350"/>
      <c r="AD754" s="187"/>
      <c r="AE754" s="64"/>
    </row>
    <row r="755" spans="1:31" s="22" customFormat="1" ht="60" hidden="1" customHeight="1" x14ac:dyDescent="0.25">
      <c r="A755" s="430">
        <v>920</v>
      </c>
      <c r="B755" s="430"/>
      <c r="C755" s="570"/>
      <c r="D755" s="576"/>
      <c r="E755" s="570"/>
      <c r="F755" s="578"/>
      <c r="G755" s="603"/>
      <c r="H755" s="428"/>
      <c r="I755" s="158" t="s">
        <v>771</v>
      </c>
      <c r="J755" s="430"/>
      <c r="K755" s="81">
        <v>83</v>
      </c>
      <c r="L755" s="81"/>
      <c r="M755" s="81"/>
      <c r="N755" s="67"/>
      <c r="O755" s="242">
        <v>12</v>
      </c>
      <c r="P755" s="67"/>
      <c r="Q755" s="67"/>
      <c r="R755" s="67"/>
      <c r="S755" s="67">
        <v>78</v>
      </c>
      <c r="T755" s="67"/>
      <c r="U755" s="67"/>
      <c r="V755" s="339"/>
      <c r="W755" s="187"/>
      <c r="X755" s="187"/>
      <c r="Y755" s="187"/>
      <c r="Z755" s="187"/>
      <c r="AA755" s="187"/>
      <c r="AB755" s="187"/>
      <c r="AC755" s="350"/>
      <c r="AD755" s="187"/>
      <c r="AE755" s="64"/>
    </row>
    <row r="756" spans="1:31" s="22" customFormat="1" ht="45" hidden="1" customHeight="1" x14ac:dyDescent="0.25">
      <c r="A756" s="430">
        <v>921</v>
      </c>
      <c r="B756" s="430"/>
      <c r="C756" s="570"/>
      <c r="D756" s="576"/>
      <c r="E756" s="570"/>
      <c r="F756" s="578"/>
      <c r="G756" s="603"/>
      <c r="H756" s="428"/>
      <c r="I756" s="158" t="s">
        <v>772</v>
      </c>
      <c r="J756" s="430"/>
      <c r="K756" s="81">
        <v>41</v>
      </c>
      <c r="L756" s="81"/>
      <c r="M756" s="81"/>
      <c r="N756" s="67"/>
      <c r="O756" s="242">
        <v>10</v>
      </c>
      <c r="P756" s="67"/>
      <c r="Q756" s="67"/>
      <c r="R756" s="67"/>
      <c r="S756" s="67">
        <v>81</v>
      </c>
      <c r="T756" s="67"/>
      <c r="U756" s="67"/>
      <c r="V756" s="339"/>
      <c r="W756" s="187"/>
      <c r="X756" s="187"/>
      <c r="Y756" s="187"/>
      <c r="Z756" s="187"/>
      <c r="AA756" s="187"/>
      <c r="AB756" s="187"/>
      <c r="AC756" s="350"/>
      <c r="AD756" s="187"/>
      <c r="AE756" s="64"/>
    </row>
    <row r="757" spans="1:31" s="22" customFormat="1" ht="45" hidden="1" customHeight="1" x14ac:dyDescent="0.25">
      <c r="A757" s="430">
        <v>923</v>
      </c>
      <c r="B757" s="430"/>
      <c r="C757" s="570"/>
      <c r="D757" s="576"/>
      <c r="E757" s="570"/>
      <c r="F757" s="578"/>
      <c r="G757" s="603"/>
      <c r="H757" s="428"/>
      <c r="I757" s="158" t="s">
        <v>773</v>
      </c>
      <c r="J757" s="430"/>
      <c r="K757" s="81">
        <v>41</v>
      </c>
      <c r="L757" s="81"/>
      <c r="M757" s="81"/>
      <c r="N757" s="67"/>
      <c r="O757" s="242">
        <v>5</v>
      </c>
      <c r="P757" s="67"/>
      <c r="Q757" s="67"/>
      <c r="R757" s="67"/>
      <c r="S757" s="67">
        <v>23</v>
      </c>
      <c r="T757" s="67"/>
      <c r="U757" s="67"/>
      <c r="V757" s="339"/>
      <c r="W757" s="187"/>
      <c r="X757" s="187"/>
      <c r="Y757" s="187"/>
      <c r="Z757" s="187"/>
      <c r="AA757" s="187"/>
      <c r="AB757" s="187"/>
      <c r="AC757" s="350"/>
      <c r="AD757" s="187"/>
      <c r="AE757" s="64"/>
    </row>
    <row r="758" spans="1:31" s="22" customFormat="1" ht="60" hidden="1" customHeight="1" x14ac:dyDescent="0.25">
      <c r="A758" s="430">
        <v>924</v>
      </c>
      <c r="B758" s="430"/>
      <c r="C758" s="570"/>
      <c r="D758" s="576"/>
      <c r="E758" s="570"/>
      <c r="F758" s="578"/>
      <c r="G758" s="603"/>
      <c r="H758" s="428"/>
      <c r="I758" s="158" t="s">
        <v>774</v>
      </c>
      <c r="J758" s="430"/>
      <c r="K758" s="81">
        <v>157</v>
      </c>
      <c r="L758" s="81"/>
      <c r="M758" s="81"/>
      <c r="N758" s="67"/>
      <c r="O758" s="242">
        <v>7</v>
      </c>
      <c r="P758" s="67"/>
      <c r="Q758" s="67"/>
      <c r="R758" s="67"/>
      <c r="S758" s="67">
        <v>204</v>
      </c>
      <c r="T758" s="67"/>
      <c r="U758" s="67"/>
      <c r="V758" s="339"/>
      <c r="W758" s="187"/>
      <c r="X758" s="187"/>
      <c r="Y758" s="187"/>
      <c r="Z758" s="187"/>
      <c r="AA758" s="187"/>
      <c r="AB758" s="187"/>
      <c r="AC758" s="350"/>
      <c r="AD758" s="187"/>
      <c r="AE758" s="64"/>
    </row>
    <row r="759" spans="1:31" s="22" customFormat="1" ht="60" hidden="1" customHeight="1" x14ac:dyDescent="0.25">
      <c r="A759" s="430">
        <v>925</v>
      </c>
      <c r="B759" s="430"/>
      <c r="C759" s="570"/>
      <c r="D759" s="576"/>
      <c r="E759" s="570"/>
      <c r="F759" s="578"/>
      <c r="G759" s="603"/>
      <c r="H759" s="428"/>
      <c r="I759" s="158" t="s">
        <v>775</v>
      </c>
      <c r="J759" s="430"/>
      <c r="K759" s="81">
        <v>108</v>
      </c>
      <c r="L759" s="81"/>
      <c r="M759" s="81"/>
      <c r="N759" s="67"/>
      <c r="O759" s="242">
        <v>12</v>
      </c>
      <c r="P759" s="67"/>
      <c r="Q759" s="67"/>
      <c r="R759" s="67"/>
      <c r="S759" s="67">
        <v>193</v>
      </c>
      <c r="T759" s="67"/>
      <c r="U759" s="67"/>
      <c r="V759" s="339"/>
      <c r="W759" s="187"/>
      <c r="X759" s="187"/>
      <c r="Y759" s="187"/>
      <c r="Z759" s="187"/>
      <c r="AA759" s="187"/>
      <c r="AB759" s="187"/>
      <c r="AC759" s="350"/>
      <c r="AD759" s="187"/>
      <c r="AE759" s="64"/>
    </row>
    <row r="760" spans="1:31" s="22" customFormat="1" ht="45" hidden="1" customHeight="1" x14ac:dyDescent="0.25">
      <c r="A760" s="430">
        <v>926</v>
      </c>
      <c r="B760" s="430"/>
      <c r="C760" s="570"/>
      <c r="D760" s="576"/>
      <c r="E760" s="570"/>
      <c r="F760" s="578"/>
      <c r="G760" s="603"/>
      <c r="H760" s="428"/>
      <c r="I760" s="158" t="s">
        <v>776</v>
      </c>
      <c r="J760" s="430"/>
      <c r="K760" s="81">
        <v>53</v>
      </c>
      <c r="L760" s="81"/>
      <c r="M760" s="81"/>
      <c r="N760" s="67"/>
      <c r="O760" s="242">
        <v>11</v>
      </c>
      <c r="P760" s="67"/>
      <c r="Q760" s="67"/>
      <c r="R760" s="67"/>
      <c r="S760" s="67">
        <v>113</v>
      </c>
      <c r="T760" s="67"/>
      <c r="U760" s="67"/>
      <c r="V760" s="339"/>
      <c r="W760" s="187"/>
      <c r="X760" s="187"/>
      <c r="Y760" s="187"/>
      <c r="Z760" s="187"/>
      <c r="AA760" s="187"/>
      <c r="AB760" s="187"/>
      <c r="AC760" s="350"/>
      <c r="AD760" s="187"/>
      <c r="AE760" s="64"/>
    </row>
    <row r="761" spans="1:31" s="22" customFormat="1" ht="45" hidden="1" customHeight="1" x14ac:dyDescent="0.25">
      <c r="A761" s="430">
        <v>927</v>
      </c>
      <c r="B761" s="430"/>
      <c r="C761" s="570"/>
      <c r="D761" s="576"/>
      <c r="E761" s="570"/>
      <c r="F761" s="578"/>
      <c r="G761" s="603"/>
      <c r="H761" s="428"/>
      <c r="I761" s="158" t="s">
        <v>777</v>
      </c>
      <c r="J761" s="430"/>
      <c r="K761" s="81">
        <v>18</v>
      </c>
      <c r="L761" s="81"/>
      <c r="M761" s="81"/>
      <c r="N761" s="67"/>
      <c r="O761" s="242">
        <v>7</v>
      </c>
      <c r="P761" s="67"/>
      <c r="Q761" s="67"/>
      <c r="R761" s="67"/>
      <c r="S761" s="67">
        <v>79</v>
      </c>
      <c r="T761" s="67"/>
      <c r="U761" s="67"/>
      <c r="V761" s="339"/>
      <c r="W761" s="187"/>
      <c r="X761" s="187"/>
      <c r="Y761" s="187"/>
      <c r="Z761" s="187"/>
      <c r="AA761" s="187"/>
      <c r="AB761" s="187"/>
      <c r="AC761" s="350"/>
      <c r="AD761" s="187"/>
      <c r="AE761" s="64"/>
    </row>
    <row r="762" spans="1:31" s="22" customFormat="1" ht="45" hidden="1" customHeight="1" x14ac:dyDescent="0.25">
      <c r="A762" s="430">
        <v>928</v>
      </c>
      <c r="B762" s="430"/>
      <c r="C762" s="570"/>
      <c r="D762" s="576"/>
      <c r="E762" s="570"/>
      <c r="F762" s="578"/>
      <c r="G762" s="603"/>
      <c r="H762" s="428"/>
      <c r="I762" s="158" t="s">
        <v>778</v>
      </c>
      <c r="J762" s="430"/>
      <c r="K762" s="81">
        <v>62</v>
      </c>
      <c r="L762" s="81"/>
      <c r="M762" s="81"/>
      <c r="N762" s="67"/>
      <c r="O762" s="242">
        <v>12</v>
      </c>
      <c r="P762" s="67"/>
      <c r="Q762" s="67"/>
      <c r="R762" s="67"/>
      <c r="S762" s="67">
        <v>129</v>
      </c>
      <c r="T762" s="67"/>
      <c r="U762" s="67"/>
      <c r="V762" s="339"/>
      <c r="W762" s="187"/>
      <c r="X762" s="187"/>
      <c r="Y762" s="187"/>
      <c r="Z762" s="187"/>
      <c r="AA762" s="187"/>
      <c r="AB762" s="187"/>
      <c r="AC762" s="350"/>
      <c r="AD762" s="187"/>
      <c r="AE762" s="64"/>
    </row>
    <row r="763" spans="1:31" s="22" customFormat="1" ht="45" hidden="1" customHeight="1" x14ac:dyDescent="0.25">
      <c r="A763" s="430">
        <v>929</v>
      </c>
      <c r="B763" s="430"/>
      <c r="C763" s="570"/>
      <c r="D763" s="576"/>
      <c r="E763" s="570"/>
      <c r="F763" s="578"/>
      <c r="G763" s="603"/>
      <c r="H763" s="428"/>
      <c r="I763" s="158" t="s">
        <v>779</v>
      </c>
      <c r="J763" s="430"/>
      <c r="K763" s="81">
        <v>17</v>
      </c>
      <c r="L763" s="81"/>
      <c r="M763" s="81"/>
      <c r="N763" s="67"/>
      <c r="O763" s="242">
        <v>7</v>
      </c>
      <c r="P763" s="67"/>
      <c r="Q763" s="67"/>
      <c r="R763" s="67"/>
      <c r="S763" s="67">
        <v>81</v>
      </c>
      <c r="T763" s="67"/>
      <c r="U763" s="67"/>
      <c r="V763" s="339"/>
      <c r="W763" s="187"/>
      <c r="X763" s="187"/>
      <c r="Y763" s="187"/>
      <c r="Z763" s="187"/>
      <c r="AA763" s="187"/>
      <c r="AB763" s="187"/>
      <c r="AC763" s="350"/>
      <c r="AD763" s="187"/>
      <c r="AE763" s="64"/>
    </row>
    <row r="764" spans="1:31" s="22" customFormat="1" ht="45" hidden="1" customHeight="1" x14ac:dyDescent="0.25">
      <c r="A764" s="430">
        <v>930</v>
      </c>
      <c r="B764" s="430"/>
      <c r="C764" s="570"/>
      <c r="D764" s="576"/>
      <c r="E764" s="570"/>
      <c r="F764" s="578"/>
      <c r="G764" s="603"/>
      <c r="H764" s="428"/>
      <c r="I764" s="158" t="s">
        <v>780</v>
      </c>
      <c r="J764" s="430"/>
      <c r="K764" s="81">
        <v>36</v>
      </c>
      <c r="L764" s="81"/>
      <c r="M764" s="81"/>
      <c r="N764" s="67"/>
      <c r="O764" s="242">
        <v>5</v>
      </c>
      <c r="P764" s="67"/>
      <c r="Q764" s="67"/>
      <c r="R764" s="67"/>
      <c r="S764" s="67">
        <v>115</v>
      </c>
      <c r="T764" s="67"/>
      <c r="U764" s="67"/>
      <c r="V764" s="339"/>
      <c r="W764" s="187"/>
      <c r="X764" s="187"/>
      <c r="Y764" s="187"/>
      <c r="Z764" s="187"/>
      <c r="AA764" s="187"/>
      <c r="AB764" s="187"/>
      <c r="AC764" s="350"/>
      <c r="AD764" s="187"/>
      <c r="AE764" s="64"/>
    </row>
    <row r="765" spans="1:31" s="22" customFormat="1" ht="45" hidden="1" customHeight="1" x14ac:dyDescent="0.25">
      <c r="A765" s="430">
        <v>931</v>
      </c>
      <c r="B765" s="430"/>
      <c r="C765" s="570"/>
      <c r="D765" s="576"/>
      <c r="E765" s="570"/>
      <c r="F765" s="578"/>
      <c r="G765" s="603"/>
      <c r="H765" s="428"/>
      <c r="I765" s="158" t="s">
        <v>781</v>
      </c>
      <c r="J765" s="430"/>
      <c r="K765" s="81">
        <v>85</v>
      </c>
      <c r="L765" s="81"/>
      <c r="M765" s="81"/>
      <c r="N765" s="67"/>
      <c r="O765" s="242">
        <v>7</v>
      </c>
      <c r="P765" s="67"/>
      <c r="Q765" s="67"/>
      <c r="R765" s="67"/>
      <c r="S765" s="67">
        <v>187</v>
      </c>
      <c r="T765" s="67"/>
      <c r="U765" s="67"/>
      <c r="V765" s="339"/>
      <c r="W765" s="187"/>
      <c r="X765" s="187"/>
      <c r="Y765" s="187"/>
      <c r="Z765" s="187"/>
      <c r="AA765" s="187"/>
      <c r="AB765" s="187"/>
      <c r="AC765" s="350"/>
      <c r="AD765" s="187"/>
      <c r="AE765" s="64"/>
    </row>
    <row r="766" spans="1:31" s="22" customFormat="1" ht="45" hidden="1" customHeight="1" x14ac:dyDescent="0.25">
      <c r="A766" s="430">
        <v>932</v>
      </c>
      <c r="B766" s="430"/>
      <c r="C766" s="570"/>
      <c r="D766" s="576"/>
      <c r="E766" s="570"/>
      <c r="F766" s="578"/>
      <c r="G766" s="603"/>
      <c r="H766" s="428"/>
      <c r="I766" s="158" t="s">
        <v>782</v>
      </c>
      <c r="J766" s="430"/>
      <c r="K766" s="81">
        <v>188</v>
      </c>
      <c r="L766" s="81"/>
      <c r="M766" s="81"/>
      <c r="N766" s="67"/>
      <c r="O766" s="242">
        <v>7</v>
      </c>
      <c r="P766" s="67"/>
      <c r="Q766" s="67"/>
      <c r="R766" s="67"/>
      <c r="S766" s="67">
        <v>159</v>
      </c>
      <c r="T766" s="67"/>
      <c r="U766" s="67"/>
      <c r="V766" s="339"/>
      <c r="W766" s="187"/>
      <c r="X766" s="187"/>
      <c r="Y766" s="187"/>
      <c r="Z766" s="187"/>
      <c r="AA766" s="187"/>
      <c r="AB766" s="187"/>
      <c r="AC766" s="350"/>
      <c r="AD766" s="187"/>
      <c r="AE766" s="64"/>
    </row>
    <row r="767" spans="1:31" s="22" customFormat="1" ht="45" hidden="1" customHeight="1" x14ac:dyDescent="0.25">
      <c r="A767" s="430">
        <v>934</v>
      </c>
      <c r="B767" s="430"/>
      <c r="C767" s="570"/>
      <c r="D767" s="576"/>
      <c r="E767" s="570"/>
      <c r="F767" s="578"/>
      <c r="G767" s="603"/>
      <c r="H767" s="428"/>
      <c r="I767" s="158" t="s">
        <v>783</v>
      </c>
      <c r="J767" s="430"/>
      <c r="K767" s="81">
        <v>25</v>
      </c>
      <c r="L767" s="81"/>
      <c r="M767" s="81"/>
      <c r="N767" s="67"/>
      <c r="O767" s="242">
        <v>7</v>
      </c>
      <c r="P767" s="67"/>
      <c r="Q767" s="67"/>
      <c r="R767" s="67"/>
      <c r="S767" s="67">
        <v>38</v>
      </c>
      <c r="T767" s="67"/>
      <c r="U767" s="67"/>
      <c r="V767" s="339"/>
      <c r="W767" s="187"/>
      <c r="X767" s="187"/>
      <c r="Y767" s="187"/>
      <c r="Z767" s="187"/>
      <c r="AA767" s="187"/>
      <c r="AB767" s="187"/>
      <c r="AC767" s="350"/>
      <c r="AD767" s="187"/>
      <c r="AE767" s="64"/>
    </row>
    <row r="768" spans="1:31" s="22" customFormat="1" ht="75" hidden="1" customHeight="1" x14ac:dyDescent="0.25">
      <c r="A768" s="430">
        <v>935</v>
      </c>
      <c r="B768" s="430"/>
      <c r="C768" s="570"/>
      <c r="D768" s="576"/>
      <c r="E768" s="570"/>
      <c r="F768" s="578"/>
      <c r="G768" s="603"/>
      <c r="H768" s="428"/>
      <c r="I768" s="158" t="s">
        <v>784</v>
      </c>
      <c r="J768" s="430"/>
      <c r="K768" s="81">
        <v>145</v>
      </c>
      <c r="L768" s="81"/>
      <c r="M768" s="81"/>
      <c r="N768" s="67"/>
      <c r="O768" s="242">
        <v>12</v>
      </c>
      <c r="P768" s="67"/>
      <c r="Q768" s="67"/>
      <c r="R768" s="67"/>
      <c r="S768" s="67">
        <v>144</v>
      </c>
      <c r="T768" s="67"/>
      <c r="U768" s="67"/>
      <c r="V768" s="339"/>
      <c r="W768" s="187"/>
      <c r="X768" s="187"/>
      <c r="Y768" s="187"/>
      <c r="Z768" s="187"/>
      <c r="AA768" s="187"/>
      <c r="AB768" s="187"/>
      <c r="AC768" s="350"/>
      <c r="AD768" s="187"/>
      <c r="AE768" s="64"/>
    </row>
    <row r="769" spans="1:31" s="22" customFormat="1" ht="45" hidden="1" customHeight="1" x14ac:dyDescent="0.25">
      <c r="A769" s="430">
        <v>936</v>
      </c>
      <c r="B769" s="430"/>
      <c r="C769" s="570"/>
      <c r="D769" s="576"/>
      <c r="E769" s="570"/>
      <c r="F769" s="578"/>
      <c r="G769" s="603"/>
      <c r="H769" s="428"/>
      <c r="I769" s="158" t="s">
        <v>785</v>
      </c>
      <c r="J769" s="430"/>
      <c r="K769" s="81">
        <v>19</v>
      </c>
      <c r="L769" s="81"/>
      <c r="M769" s="81"/>
      <c r="N769" s="67"/>
      <c r="O769" s="242">
        <v>7</v>
      </c>
      <c r="P769" s="67"/>
      <c r="Q769" s="67"/>
      <c r="R769" s="67"/>
      <c r="S769" s="67">
        <v>85</v>
      </c>
      <c r="T769" s="67"/>
      <c r="U769" s="67"/>
      <c r="V769" s="339"/>
      <c r="W769" s="187"/>
      <c r="X769" s="187"/>
      <c r="Y769" s="187"/>
      <c r="Z769" s="187"/>
      <c r="AA769" s="187"/>
      <c r="AB769" s="187"/>
      <c r="AC769" s="350"/>
      <c r="AD769" s="187"/>
      <c r="AE769" s="64"/>
    </row>
    <row r="770" spans="1:31" s="22" customFormat="1" ht="60" hidden="1" customHeight="1" x14ac:dyDescent="0.25">
      <c r="A770" s="430">
        <v>937</v>
      </c>
      <c r="B770" s="430"/>
      <c r="C770" s="570"/>
      <c r="D770" s="576"/>
      <c r="E770" s="570"/>
      <c r="F770" s="578"/>
      <c r="G770" s="603"/>
      <c r="H770" s="428"/>
      <c r="I770" s="158" t="s">
        <v>786</v>
      </c>
      <c r="J770" s="430"/>
      <c r="K770" s="81">
        <v>105</v>
      </c>
      <c r="L770" s="81"/>
      <c r="M770" s="81"/>
      <c r="N770" s="67"/>
      <c r="O770" s="242">
        <v>11</v>
      </c>
      <c r="P770" s="67"/>
      <c r="Q770" s="67"/>
      <c r="R770" s="67"/>
      <c r="S770" s="67">
        <v>127</v>
      </c>
      <c r="T770" s="67"/>
      <c r="U770" s="67"/>
      <c r="V770" s="339"/>
      <c r="W770" s="187"/>
      <c r="X770" s="187"/>
      <c r="Y770" s="187"/>
      <c r="Z770" s="187"/>
      <c r="AA770" s="187"/>
      <c r="AB770" s="187"/>
      <c r="AC770" s="350"/>
      <c r="AD770" s="187"/>
      <c r="AE770" s="64"/>
    </row>
    <row r="771" spans="1:31" s="22" customFormat="1" ht="45" hidden="1" customHeight="1" x14ac:dyDescent="0.25">
      <c r="A771" s="430">
        <v>938</v>
      </c>
      <c r="B771" s="430"/>
      <c r="C771" s="570"/>
      <c r="D771" s="576"/>
      <c r="E771" s="570"/>
      <c r="F771" s="578"/>
      <c r="G771" s="603"/>
      <c r="H771" s="428"/>
      <c r="I771" s="158" t="s">
        <v>787</v>
      </c>
      <c r="J771" s="430"/>
      <c r="K771" s="81">
        <v>224</v>
      </c>
      <c r="L771" s="81"/>
      <c r="M771" s="81"/>
      <c r="N771" s="67"/>
      <c r="O771" s="242">
        <v>7</v>
      </c>
      <c r="P771" s="67"/>
      <c r="Q771" s="67"/>
      <c r="R771" s="67"/>
      <c r="S771" s="67">
        <v>169</v>
      </c>
      <c r="T771" s="67"/>
      <c r="U771" s="67"/>
      <c r="V771" s="339"/>
      <c r="W771" s="187"/>
      <c r="X771" s="187"/>
      <c r="Y771" s="187"/>
      <c r="Z771" s="187"/>
      <c r="AA771" s="187"/>
      <c r="AB771" s="187"/>
      <c r="AC771" s="350"/>
      <c r="AD771" s="187"/>
      <c r="AE771" s="64"/>
    </row>
    <row r="772" spans="1:31" s="22" customFormat="1" ht="45" hidden="1" customHeight="1" x14ac:dyDescent="0.25">
      <c r="A772" s="430">
        <v>939</v>
      </c>
      <c r="B772" s="430"/>
      <c r="C772" s="570"/>
      <c r="D772" s="576"/>
      <c r="E772" s="570"/>
      <c r="F772" s="578"/>
      <c r="G772" s="603"/>
      <c r="H772" s="428"/>
      <c r="I772" s="158" t="s">
        <v>788</v>
      </c>
      <c r="J772" s="430"/>
      <c r="K772" s="81">
        <v>173</v>
      </c>
      <c r="L772" s="81"/>
      <c r="M772" s="81"/>
      <c r="N772" s="67"/>
      <c r="O772" s="242">
        <v>7</v>
      </c>
      <c r="P772" s="67"/>
      <c r="Q772" s="67"/>
      <c r="R772" s="67"/>
      <c r="S772" s="67">
        <v>238</v>
      </c>
      <c r="T772" s="67"/>
      <c r="U772" s="67"/>
      <c r="V772" s="339"/>
      <c r="W772" s="187"/>
      <c r="X772" s="187"/>
      <c r="Y772" s="187"/>
      <c r="Z772" s="187"/>
      <c r="AA772" s="187"/>
      <c r="AB772" s="187"/>
      <c r="AC772" s="350"/>
      <c r="AD772" s="187"/>
      <c r="AE772" s="64"/>
    </row>
    <row r="773" spans="1:31" s="22" customFormat="1" ht="45" hidden="1" customHeight="1" x14ac:dyDescent="0.25">
      <c r="A773" s="430">
        <v>940</v>
      </c>
      <c r="B773" s="430"/>
      <c r="C773" s="570"/>
      <c r="D773" s="576"/>
      <c r="E773" s="570"/>
      <c r="F773" s="578"/>
      <c r="G773" s="603"/>
      <c r="H773" s="428"/>
      <c r="I773" s="158" t="s">
        <v>789</v>
      </c>
      <c r="J773" s="430"/>
      <c r="K773" s="81">
        <v>44</v>
      </c>
      <c r="L773" s="81"/>
      <c r="M773" s="81"/>
      <c r="N773" s="67"/>
      <c r="O773" s="242">
        <v>5</v>
      </c>
      <c r="P773" s="67"/>
      <c r="Q773" s="67"/>
      <c r="R773" s="67"/>
      <c r="S773" s="67">
        <v>32</v>
      </c>
      <c r="T773" s="67"/>
      <c r="U773" s="67"/>
      <c r="V773" s="339"/>
      <c r="W773" s="187"/>
      <c r="X773" s="187"/>
      <c r="Y773" s="187"/>
      <c r="Z773" s="187"/>
      <c r="AA773" s="187"/>
      <c r="AB773" s="187"/>
      <c r="AC773" s="350"/>
      <c r="AD773" s="187"/>
      <c r="AE773" s="64"/>
    </row>
    <row r="774" spans="1:31" s="22" customFormat="1" ht="60" hidden="1" customHeight="1" x14ac:dyDescent="0.25">
      <c r="A774" s="430">
        <v>941</v>
      </c>
      <c r="B774" s="430"/>
      <c r="C774" s="570"/>
      <c r="D774" s="576"/>
      <c r="E774" s="570"/>
      <c r="F774" s="578"/>
      <c r="G774" s="603"/>
      <c r="H774" s="428"/>
      <c r="I774" s="158" t="s">
        <v>790</v>
      </c>
      <c r="J774" s="430"/>
      <c r="K774" s="81">
        <v>20</v>
      </c>
      <c r="L774" s="81"/>
      <c r="M774" s="81"/>
      <c r="N774" s="67"/>
      <c r="O774" s="242">
        <v>9</v>
      </c>
      <c r="P774" s="67"/>
      <c r="Q774" s="67"/>
      <c r="R774" s="67"/>
      <c r="S774" s="67">
        <v>29</v>
      </c>
      <c r="T774" s="67"/>
      <c r="U774" s="67"/>
      <c r="V774" s="339"/>
      <c r="W774" s="187"/>
      <c r="X774" s="187"/>
      <c r="Y774" s="187"/>
      <c r="Z774" s="187"/>
      <c r="AA774" s="187"/>
      <c r="AB774" s="187"/>
      <c r="AC774" s="350"/>
      <c r="AD774" s="187"/>
      <c r="AE774" s="64"/>
    </row>
    <row r="775" spans="1:31" s="22" customFormat="1" ht="45" hidden="1" customHeight="1" x14ac:dyDescent="0.25">
      <c r="A775" s="430">
        <v>942</v>
      </c>
      <c r="B775" s="430"/>
      <c r="C775" s="570"/>
      <c r="D775" s="576"/>
      <c r="E775" s="570"/>
      <c r="F775" s="578"/>
      <c r="G775" s="603"/>
      <c r="H775" s="428"/>
      <c r="I775" s="158" t="s">
        <v>791</v>
      </c>
      <c r="J775" s="430"/>
      <c r="K775" s="81">
        <v>50</v>
      </c>
      <c r="L775" s="81"/>
      <c r="M775" s="81"/>
      <c r="N775" s="67"/>
      <c r="O775" s="242">
        <v>7</v>
      </c>
      <c r="P775" s="67"/>
      <c r="Q775" s="67"/>
      <c r="R775" s="67"/>
      <c r="S775" s="67">
        <v>21</v>
      </c>
      <c r="T775" s="67"/>
      <c r="U775" s="67"/>
      <c r="V775" s="339"/>
      <c r="W775" s="187"/>
      <c r="X775" s="187"/>
      <c r="Y775" s="187"/>
      <c r="Z775" s="187"/>
      <c r="AA775" s="187"/>
      <c r="AB775" s="187"/>
      <c r="AC775" s="350"/>
      <c r="AD775" s="187"/>
      <c r="AE775" s="64"/>
    </row>
    <row r="776" spans="1:31" s="22" customFormat="1" ht="45" hidden="1" customHeight="1" x14ac:dyDescent="0.25">
      <c r="A776" s="430">
        <v>943</v>
      </c>
      <c r="B776" s="430"/>
      <c r="C776" s="570"/>
      <c r="D776" s="576"/>
      <c r="E776" s="570"/>
      <c r="F776" s="578"/>
      <c r="G776" s="603"/>
      <c r="H776" s="428"/>
      <c r="I776" s="158" t="s">
        <v>792</v>
      </c>
      <c r="J776" s="430"/>
      <c r="K776" s="81">
        <v>230</v>
      </c>
      <c r="L776" s="81"/>
      <c r="M776" s="81"/>
      <c r="N776" s="67"/>
      <c r="O776" s="242">
        <v>12</v>
      </c>
      <c r="P776" s="67"/>
      <c r="Q776" s="67"/>
      <c r="R776" s="67"/>
      <c r="S776" s="67">
        <v>59</v>
      </c>
      <c r="T776" s="67"/>
      <c r="U776" s="67"/>
      <c r="V776" s="339"/>
      <c r="W776" s="187"/>
      <c r="X776" s="187"/>
      <c r="Y776" s="187"/>
      <c r="Z776" s="187"/>
      <c r="AA776" s="187"/>
      <c r="AB776" s="187"/>
      <c r="AC776" s="350"/>
      <c r="AD776" s="187"/>
      <c r="AE776" s="64"/>
    </row>
    <row r="777" spans="1:31" s="22" customFormat="1" ht="45" hidden="1" customHeight="1" x14ac:dyDescent="0.25">
      <c r="A777" s="430">
        <v>944</v>
      </c>
      <c r="B777" s="430"/>
      <c r="C777" s="570"/>
      <c r="D777" s="576"/>
      <c r="E777" s="570"/>
      <c r="F777" s="578"/>
      <c r="G777" s="603"/>
      <c r="H777" s="428"/>
      <c r="I777" s="158" t="s">
        <v>793</v>
      </c>
      <c r="J777" s="430"/>
      <c r="K777" s="81">
        <v>30</v>
      </c>
      <c r="L777" s="81"/>
      <c r="M777" s="81"/>
      <c r="N777" s="67"/>
      <c r="O777" s="242">
        <v>7</v>
      </c>
      <c r="P777" s="67"/>
      <c r="Q777" s="67"/>
      <c r="R777" s="67"/>
      <c r="S777" s="67">
        <v>67</v>
      </c>
      <c r="T777" s="67"/>
      <c r="U777" s="67"/>
      <c r="V777" s="339"/>
      <c r="W777" s="187"/>
      <c r="X777" s="187"/>
      <c r="Y777" s="187"/>
      <c r="Z777" s="187"/>
      <c r="AA777" s="187"/>
      <c r="AB777" s="187"/>
      <c r="AC777" s="350"/>
      <c r="AD777" s="187"/>
      <c r="AE777" s="64"/>
    </row>
    <row r="778" spans="1:31" s="22" customFormat="1" ht="60" hidden="1" customHeight="1" x14ac:dyDescent="0.25">
      <c r="A778" s="430">
        <v>945</v>
      </c>
      <c r="B778" s="430"/>
      <c r="C778" s="570"/>
      <c r="D778" s="576"/>
      <c r="E778" s="570"/>
      <c r="F778" s="578"/>
      <c r="G778" s="603"/>
      <c r="H778" s="428"/>
      <c r="I778" s="158" t="s">
        <v>794</v>
      </c>
      <c r="J778" s="430"/>
      <c r="K778" s="81">
        <v>183</v>
      </c>
      <c r="L778" s="81"/>
      <c r="M778" s="81"/>
      <c r="N778" s="67"/>
      <c r="O778" s="242">
        <v>7</v>
      </c>
      <c r="P778" s="67"/>
      <c r="Q778" s="67"/>
      <c r="R778" s="67"/>
      <c r="S778" s="67">
        <v>222</v>
      </c>
      <c r="T778" s="67"/>
      <c r="U778" s="67"/>
      <c r="V778" s="339"/>
      <c r="W778" s="187"/>
      <c r="X778" s="187"/>
      <c r="Y778" s="187"/>
      <c r="Z778" s="187"/>
      <c r="AA778" s="187"/>
      <c r="AB778" s="187"/>
      <c r="AC778" s="350"/>
      <c r="AD778" s="187"/>
      <c r="AE778" s="64"/>
    </row>
    <row r="779" spans="1:31" s="22" customFormat="1" ht="45" hidden="1" customHeight="1" x14ac:dyDescent="0.25">
      <c r="A779" s="430">
        <v>946</v>
      </c>
      <c r="B779" s="430"/>
      <c r="C779" s="570"/>
      <c r="D779" s="576"/>
      <c r="E779" s="570"/>
      <c r="F779" s="578"/>
      <c r="G779" s="603"/>
      <c r="H779" s="428"/>
      <c r="I779" s="158" t="s">
        <v>795</v>
      </c>
      <c r="J779" s="430"/>
      <c r="K779" s="81">
        <v>206</v>
      </c>
      <c r="L779" s="81"/>
      <c r="M779" s="81"/>
      <c r="N779" s="67"/>
      <c r="O779" s="242">
        <v>5</v>
      </c>
      <c r="P779" s="67"/>
      <c r="Q779" s="67"/>
      <c r="R779" s="67"/>
      <c r="S779" s="67">
        <v>153</v>
      </c>
      <c r="T779" s="67"/>
      <c r="U779" s="67"/>
      <c r="V779" s="339"/>
      <c r="W779" s="187"/>
      <c r="X779" s="187"/>
      <c r="Y779" s="187"/>
      <c r="Z779" s="187"/>
      <c r="AA779" s="187"/>
      <c r="AB779" s="187"/>
      <c r="AC779" s="350"/>
      <c r="AD779" s="187"/>
      <c r="AE779" s="64"/>
    </row>
    <row r="780" spans="1:31" s="22" customFormat="1" ht="45" hidden="1" customHeight="1" x14ac:dyDescent="0.25">
      <c r="A780" s="430">
        <v>947</v>
      </c>
      <c r="B780" s="430"/>
      <c r="C780" s="570"/>
      <c r="D780" s="576"/>
      <c r="E780" s="570"/>
      <c r="F780" s="578"/>
      <c r="G780" s="603"/>
      <c r="H780" s="428"/>
      <c r="I780" s="158" t="s">
        <v>796</v>
      </c>
      <c r="J780" s="430"/>
      <c r="K780" s="81">
        <v>329</v>
      </c>
      <c r="L780" s="81"/>
      <c r="M780" s="81"/>
      <c r="N780" s="67"/>
      <c r="O780" s="242">
        <v>7</v>
      </c>
      <c r="P780" s="67"/>
      <c r="Q780" s="67"/>
      <c r="R780" s="67"/>
      <c r="S780" s="67">
        <v>630</v>
      </c>
      <c r="T780" s="67"/>
      <c r="U780" s="67"/>
      <c r="V780" s="339"/>
      <c r="W780" s="187"/>
      <c r="X780" s="187"/>
      <c r="Y780" s="187"/>
      <c r="Z780" s="187"/>
      <c r="AA780" s="187"/>
      <c r="AB780" s="187"/>
      <c r="AC780" s="350"/>
      <c r="AD780" s="187"/>
      <c r="AE780" s="64"/>
    </row>
    <row r="781" spans="1:31" s="22" customFormat="1" ht="60" hidden="1" customHeight="1" x14ac:dyDescent="0.25">
      <c r="A781" s="430"/>
      <c r="B781" s="66" t="s">
        <v>1483</v>
      </c>
      <c r="C781" s="570"/>
      <c r="D781" s="576"/>
      <c r="E781" s="570"/>
      <c r="F781" s="578"/>
      <c r="G781" s="603"/>
      <c r="H781" s="428"/>
      <c r="I781" s="159" t="s">
        <v>924</v>
      </c>
      <c r="J781" s="430"/>
      <c r="K781" s="81"/>
      <c r="L781" s="430">
        <v>15</v>
      </c>
      <c r="M781" s="81"/>
      <c r="N781" s="67"/>
      <c r="O781" s="67"/>
      <c r="P781" s="67">
        <v>15</v>
      </c>
      <c r="Q781" s="67"/>
      <c r="R781" s="67"/>
      <c r="S781" s="67"/>
      <c r="T781" s="67">
        <v>88</v>
      </c>
      <c r="U781" s="67"/>
      <c r="V781" s="99"/>
      <c r="W781" s="100"/>
      <c r="X781" s="100"/>
      <c r="Y781" s="187"/>
      <c r="Z781" s="187"/>
      <c r="AA781" s="187"/>
      <c r="AB781" s="187"/>
      <c r="AC781" s="350"/>
      <c r="AD781" s="187"/>
      <c r="AE781" s="64"/>
    </row>
    <row r="782" spans="1:31" s="22" customFormat="1" ht="60" hidden="1" customHeight="1" x14ac:dyDescent="0.25">
      <c r="A782" s="430"/>
      <c r="B782" s="430">
        <v>1112</v>
      </c>
      <c r="C782" s="570"/>
      <c r="D782" s="576"/>
      <c r="E782" s="570"/>
      <c r="F782" s="578"/>
      <c r="G782" s="603"/>
      <c r="H782" s="428"/>
      <c r="I782" s="159" t="s">
        <v>925</v>
      </c>
      <c r="J782" s="430"/>
      <c r="K782" s="81"/>
      <c r="L782" s="430">
        <v>29</v>
      </c>
      <c r="M782" s="81"/>
      <c r="N782" s="67"/>
      <c r="O782" s="67"/>
      <c r="P782" s="67">
        <v>15</v>
      </c>
      <c r="Q782" s="67"/>
      <c r="R782" s="67"/>
      <c r="S782" s="67"/>
      <c r="T782" s="67">
        <v>47</v>
      </c>
      <c r="U782" s="67"/>
      <c r="V782" s="99"/>
      <c r="W782" s="187"/>
      <c r="X782" s="187"/>
      <c r="Y782" s="187"/>
      <c r="Z782" s="187"/>
      <c r="AA782" s="187"/>
      <c r="AB782" s="187"/>
      <c r="AC782" s="350"/>
      <c r="AD782" s="187"/>
      <c r="AE782" s="64"/>
    </row>
    <row r="783" spans="1:31" s="22" customFormat="1" ht="60" hidden="1" customHeight="1" x14ac:dyDescent="0.25">
      <c r="A783" s="430"/>
      <c r="B783" s="66" t="s">
        <v>1463</v>
      </c>
      <c r="C783" s="570"/>
      <c r="D783" s="576"/>
      <c r="E783" s="570"/>
      <c r="F783" s="578"/>
      <c r="G783" s="603"/>
      <c r="H783" s="428"/>
      <c r="I783" s="257" t="s">
        <v>926</v>
      </c>
      <c r="J783" s="430"/>
      <c r="K783" s="81"/>
      <c r="L783" s="430">
        <v>72</v>
      </c>
      <c r="M783" s="81"/>
      <c r="N783" s="67"/>
      <c r="O783" s="67"/>
      <c r="P783" s="67">
        <v>15</v>
      </c>
      <c r="Q783" s="67"/>
      <c r="R783" s="67"/>
      <c r="S783" s="67"/>
      <c r="T783" s="67">
        <v>184</v>
      </c>
      <c r="U783" s="67"/>
      <c r="V783" s="99"/>
      <c r="W783" s="100"/>
      <c r="X783" s="100"/>
      <c r="Y783" s="187"/>
      <c r="Z783" s="187"/>
      <c r="AA783" s="187"/>
      <c r="AB783" s="187"/>
      <c r="AC783" s="350"/>
      <c r="AD783" s="187"/>
      <c r="AE783" s="64"/>
    </row>
    <row r="784" spans="1:31" s="22" customFormat="1" ht="75" hidden="1" customHeight="1" x14ac:dyDescent="0.25">
      <c r="A784" s="430"/>
      <c r="B784" s="430">
        <v>1666</v>
      </c>
      <c r="C784" s="570"/>
      <c r="D784" s="576"/>
      <c r="E784" s="570"/>
      <c r="F784" s="578"/>
      <c r="G784" s="603"/>
      <c r="H784" s="428"/>
      <c r="I784" s="159" t="s">
        <v>927</v>
      </c>
      <c r="J784" s="430"/>
      <c r="K784" s="81"/>
      <c r="L784" s="430">
        <v>33</v>
      </c>
      <c r="M784" s="81"/>
      <c r="N784" s="67"/>
      <c r="O784" s="67"/>
      <c r="P784" s="67">
        <v>15</v>
      </c>
      <c r="Q784" s="67"/>
      <c r="R784" s="67"/>
      <c r="S784" s="67"/>
      <c r="T784" s="67">
        <v>92</v>
      </c>
      <c r="U784" s="67"/>
      <c r="V784" s="99"/>
      <c r="W784" s="187"/>
      <c r="X784" s="187"/>
      <c r="Y784" s="187"/>
      <c r="Z784" s="187"/>
      <c r="AA784" s="187"/>
      <c r="AB784" s="187"/>
      <c r="AC784" s="350"/>
      <c r="AD784" s="187"/>
      <c r="AE784" s="64"/>
    </row>
    <row r="785" spans="1:31" s="22" customFormat="1" ht="60" hidden="1" customHeight="1" x14ac:dyDescent="0.25">
      <c r="A785" s="430"/>
      <c r="B785" s="66" t="s">
        <v>1469</v>
      </c>
      <c r="C785" s="570"/>
      <c r="D785" s="576"/>
      <c r="E785" s="570"/>
      <c r="F785" s="578"/>
      <c r="G785" s="603"/>
      <c r="H785" s="428"/>
      <c r="I785" s="159" t="s">
        <v>928</v>
      </c>
      <c r="J785" s="430"/>
      <c r="K785" s="81"/>
      <c r="L785" s="430">
        <v>21</v>
      </c>
      <c r="M785" s="81"/>
      <c r="N785" s="67"/>
      <c r="O785" s="67"/>
      <c r="P785" s="67">
        <v>15</v>
      </c>
      <c r="Q785" s="67"/>
      <c r="R785" s="67"/>
      <c r="S785" s="67"/>
      <c r="T785" s="67">
        <v>79</v>
      </c>
      <c r="U785" s="67"/>
      <c r="V785" s="99"/>
      <c r="W785" s="100"/>
      <c r="X785" s="100"/>
      <c r="Y785" s="187"/>
      <c r="Z785" s="187"/>
      <c r="AA785" s="187"/>
      <c r="AB785" s="187"/>
      <c r="AC785" s="350"/>
      <c r="AD785" s="187"/>
      <c r="AE785" s="64"/>
    </row>
    <row r="786" spans="1:31" s="22" customFormat="1" ht="75" hidden="1" customHeight="1" x14ac:dyDescent="0.25">
      <c r="A786" s="430"/>
      <c r="B786" s="430">
        <v>995</v>
      </c>
      <c r="C786" s="570"/>
      <c r="D786" s="576"/>
      <c r="E786" s="570"/>
      <c r="F786" s="578"/>
      <c r="G786" s="603"/>
      <c r="H786" s="428"/>
      <c r="I786" s="159" t="s">
        <v>929</v>
      </c>
      <c r="J786" s="430"/>
      <c r="K786" s="81"/>
      <c r="L786" s="430">
        <v>29</v>
      </c>
      <c r="M786" s="81"/>
      <c r="N786" s="67"/>
      <c r="O786" s="67"/>
      <c r="P786" s="67">
        <v>15</v>
      </c>
      <c r="Q786" s="67"/>
      <c r="R786" s="67"/>
      <c r="S786" s="67"/>
      <c r="T786" s="67">
        <v>86</v>
      </c>
      <c r="U786" s="67"/>
      <c r="V786" s="99"/>
      <c r="W786" s="187"/>
      <c r="X786" s="187"/>
      <c r="Y786" s="187"/>
      <c r="Z786" s="187"/>
      <c r="AA786" s="187"/>
      <c r="AB786" s="187"/>
      <c r="AC786" s="350"/>
      <c r="AD786" s="187"/>
      <c r="AE786" s="64"/>
    </row>
    <row r="787" spans="1:31" s="22" customFormat="1" ht="45" hidden="1" customHeight="1" x14ac:dyDescent="0.25">
      <c r="A787" s="430"/>
      <c r="B787" s="430">
        <v>1229</v>
      </c>
      <c r="C787" s="570"/>
      <c r="D787" s="576"/>
      <c r="E787" s="570"/>
      <c r="F787" s="578"/>
      <c r="G787" s="603"/>
      <c r="H787" s="428"/>
      <c r="I787" s="159" t="s">
        <v>930</v>
      </c>
      <c r="J787" s="430"/>
      <c r="K787" s="81"/>
      <c r="L787" s="430">
        <v>44</v>
      </c>
      <c r="M787" s="81"/>
      <c r="N787" s="67"/>
      <c r="O787" s="67"/>
      <c r="P787" s="67">
        <v>12</v>
      </c>
      <c r="Q787" s="67"/>
      <c r="R787" s="67"/>
      <c r="S787" s="67"/>
      <c r="T787" s="67">
        <v>171</v>
      </c>
      <c r="U787" s="67"/>
      <c r="V787" s="99"/>
      <c r="W787" s="187"/>
      <c r="X787" s="187"/>
      <c r="Y787" s="187"/>
      <c r="Z787" s="187"/>
      <c r="AA787" s="187"/>
      <c r="AB787" s="187"/>
      <c r="AC787" s="350"/>
      <c r="AD787" s="187"/>
      <c r="AE787" s="64"/>
    </row>
    <row r="788" spans="1:31" s="22" customFormat="1" ht="75" hidden="1" customHeight="1" x14ac:dyDescent="0.25">
      <c r="A788" s="430"/>
      <c r="B788" s="430">
        <v>1471</v>
      </c>
      <c r="C788" s="570"/>
      <c r="D788" s="576"/>
      <c r="E788" s="570"/>
      <c r="F788" s="578"/>
      <c r="G788" s="603"/>
      <c r="H788" s="428"/>
      <c r="I788" s="159" t="s">
        <v>931</v>
      </c>
      <c r="J788" s="430"/>
      <c r="K788" s="81"/>
      <c r="L788" s="430">
        <v>25</v>
      </c>
      <c r="M788" s="81"/>
      <c r="N788" s="67"/>
      <c r="O788" s="67"/>
      <c r="P788" s="67">
        <v>15</v>
      </c>
      <c r="Q788" s="67"/>
      <c r="R788" s="67"/>
      <c r="S788" s="67"/>
      <c r="T788" s="67">
        <v>40</v>
      </c>
      <c r="U788" s="67"/>
      <c r="V788" s="99"/>
      <c r="W788" s="187"/>
      <c r="X788" s="187"/>
      <c r="Y788" s="187"/>
      <c r="Z788" s="187"/>
      <c r="AA788" s="187"/>
      <c r="AB788" s="187"/>
      <c r="AC788" s="350"/>
      <c r="AD788" s="187"/>
      <c r="AE788" s="64"/>
    </row>
    <row r="789" spans="1:31" s="22" customFormat="1" ht="45" hidden="1" customHeight="1" x14ac:dyDescent="0.25">
      <c r="A789" s="430"/>
      <c r="B789" s="430">
        <v>3155</v>
      </c>
      <c r="C789" s="570"/>
      <c r="D789" s="576"/>
      <c r="E789" s="570"/>
      <c r="F789" s="578"/>
      <c r="G789" s="603"/>
      <c r="H789" s="428"/>
      <c r="I789" s="159" t="s">
        <v>932</v>
      </c>
      <c r="J789" s="430"/>
      <c r="K789" s="81"/>
      <c r="L789" s="430">
        <v>11</v>
      </c>
      <c r="M789" s="81"/>
      <c r="N789" s="67"/>
      <c r="O789" s="67"/>
      <c r="P789" s="67">
        <v>5</v>
      </c>
      <c r="Q789" s="67"/>
      <c r="R789" s="67"/>
      <c r="S789" s="67"/>
      <c r="T789" s="67">
        <v>39</v>
      </c>
      <c r="U789" s="67"/>
      <c r="V789" s="99"/>
      <c r="W789" s="187"/>
      <c r="X789" s="187"/>
      <c r="Y789" s="187"/>
      <c r="Z789" s="187"/>
      <c r="AA789" s="187"/>
      <c r="AB789" s="187"/>
      <c r="AC789" s="350"/>
      <c r="AD789" s="187"/>
      <c r="AE789" s="64"/>
    </row>
    <row r="790" spans="1:31" s="22" customFormat="1" ht="45" hidden="1" customHeight="1" x14ac:dyDescent="0.25">
      <c r="A790" s="430"/>
      <c r="B790" s="430">
        <v>2485</v>
      </c>
      <c r="C790" s="570"/>
      <c r="D790" s="576"/>
      <c r="E790" s="570"/>
      <c r="F790" s="578"/>
      <c r="G790" s="603"/>
      <c r="H790" s="428"/>
      <c r="I790" s="159" t="s">
        <v>933</v>
      </c>
      <c r="J790" s="430"/>
      <c r="K790" s="81"/>
      <c r="L790" s="430">
        <v>11</v>
      </c>
      <c r="M790" s="81"/>
      <c r="N790" s="67"/>
      <c r="O790" s="67"/>
      <c r="P790" s="67">
        <v>15</v>
      </c>
      <c r="Q790" s="67"/>
      <c r="R790" s="67"/>
      <c r="S790" s="67"/>
      <c r="T790" s="67">
        <v>41</v>
      </c>
      <c r="U790" s="67"/>
      <c r="V790" s="99"/>
      <c r="W790" s="187"/>
      <c r="X790" s="187"/>
      <c r="Y790" s="187"/>
      <c r="Z790" s="187"/>
      <c r="AA790" s="187"/>
      <c r="AB790" s="187"/>
      <c r="AC790" s="350"/>
      <c r="AD790" s="187"/>
      <c r="AE790" s="64"/>
    </row>
    <row r="791" spans="1:31" s="22" customFormat="1" ht="45" hidden="1" customHeight="1" x14ac:dyDescent="0.25">
      <c r="A791" s="430"/>
      <c r="B791" s="430">
        <v>2206</v>
      </c>
      <c r="C791" s="570"/>
      <c r="D791" s="576"/>
      <c r="E791" s="570"/>
      <c r="F791" s="578"/>
      <c r="G791" s="603"/>
      <c r="H791" s="428"/>
      <c r="I791" s="159" t="s">
        <v>934</v>
      </c>
      <c r="J791" s="430"/>
      <c r="K791" s="81"/>
      <c r="L791" s="430">
        <v>11</v>
      </c>
      <c r="M791" s="81"/>
      <c r="N791" s="67"/>
      <c r="O791" s="67"/>
      <c r="P791" s="67">
        <v>5</v>
      </c>
      <c r="Q791" s="67"/>
      <c r="R791" s="67"/>
      <c r="S791" s="67"/>
      <c r="T791" s="67">
        <v>45</v>
      </c>
      <c r="U791" s="67"/>
      <c r="V791" s="99"/>
      <c r="W791" s="187"/>
      <c r="X791" s="187"/>
      <c r="Y791" s="187"/>
      <c r="Z791" s="187"/>
      <c r="AA791" s="187"/>
      <c r="AB791" s="187"/>
      <c r="AC791" s="350"/>
      <c r="AD791" s="187"/>
      <c r="AE791" s="64"/>
    </row>
    <row r="792" spans="1:31" s="22" customFormat="1" ht="45" hidden="1" customHeight="1" x14ac:dyDescent="0.25">
      <c r="A792" s="430"/>
      <c r="B792" s="430">
        <v>1199</v>
      </c>
      <c r="C792" s="570"/>
      <c r="D792" s="576"/>
      <c r="E792" s="570"/>
      <c r="F792" s="578"/>
      <c r="G792" s="603"/>
      <c r="H792" s="428"/>
      <c r="I792" s="159" t="s">
        <v>935</v>
      </c>
      <c r="J792" s="430"/>
      <c r="K792" s="81"/>
      <c r="L792" s="430">
        <v>11</v>
      </c>
      <c r="M792" s="81"/>
      <c r="N792" s="67"/>
      <c r="O792" s="67"/>
      <c r="P792" s="67">
        <v>5</v>
      </c>
      <c r="Q792" s="67"/>
      <c r="R792" s="67"/>
      <c r="S792" s="67"/>
      <c r="T792" s="67">
        <v>36</v>
      </c>
      <c r="U792" s="67"/>
      <c r="V792" s="99"/>
      <c r="W792" s="187"/>
      <c r="X792" s="187"/>
      <c r="Y792" s="187"/>
      <c r="Z792" s="187"/>
      <c r="AA792" s="187"/>
      <c r="AB792" s="187"/>
      <c r="AC792" s="350"/>
      <c r="AD792" s="187"/>
      <c r="AE792" s="64"/>
    </row>
    <row r="793" spans="1:31" s="22" customFormat="1" ht="45" hidden="1" customHeight="1" x14ac:dyDescent="0.25">
      <c r="A793" s="430"/>
      <c r="B793" s="430">
        <v>2122</v>
      </c>
      <c r="C793" s="570"/>
      <c r="D793" s="576"/>
      <c r="E793" s="570"/>
      <c r="F793" s="578"/>
      <c r="G793" s="603"/>
      <c r="H793" s="428"/>
      <c r="I793" s="159" t="s">
        <v>936</v>
      </c>
      <c r="J793" s="430"/>
      <c r="K793" s="81"/>
      <c r="L793" s="430">
        <v>11</v>
      </c>
      <c r="M793" s="81"/>
      <c r="N793" s="67"/>
      <c r="O793" s="67"/>
      <c r="P793" s="67">
        <v>10</v>
      </c>
      <c r="Q793" s="67"/>
      <c r="R793" s="67"/>
      <c r="S793" s="67"/>
      <c r="T793" s="67">
        <v>41</v>
      </c>
      <c r="U793" s="67"/>
      <c r="V793" s="99"/>
      <c r="W793" s="187"/>
      <c r="X793" s="187"/>
      <c r="Y793" s="187"/>
      <c r="Z793" s="187"/>
      <c r="AA793" s="187"/>
      <c r="AB793" s="187"/>
      <c r="AC793" s="350"/>
      <c r="AD793" s="187"/>
      <c r="AE793" s="64"/>
    </row>
    <row r="794" spans="1:31" s="22" customFormat="1" ht="45" hidden="1" customHeight="1" x14ac:dyDescent="0.25">
      <c r="A794" s="430"/>
      <c r="B794" s="430">
        <v>1122</v>
      </c>
      <c r="C794" s="570"/>
      <c r="D794" s="576"/>
      <c r="E794" s="570"/>
      <c r="F794" s="578"/>
      <c r="G794" s="603"/>
      <c r="H794" s="428"/>
      <c r="I794" s="159" t="s">
        <v>937</v>
      </c>
      <c r="J794" s="430"/>
      <c r="K794" s="81"/>
      <c r="L794" s="430">
        <v>11</v>
      </c>
      <c r="M794" s="81"/>
      <c r="N794" s="67"/>
      <c r="O794" s="67"/>
      <c r="P794" s="67">
        <v>10</v>
      </c>
      <c r="Q794" s="67"/>
      <c r="R794" s="67"/>
      <c r="S794" s="67"/>
      <c r="T794" s="67">
        <v>44</v>
      </c>
      <c r="U794" s="67"/>
      <c r="V794" s="99"/>
      <c r="W794" s="187"/>
      <c r="X794" s="187"/>
      <c r="Y794" s="187"/>
      <c r="Z794" s="187"/>
      <c r="AA794" s="187"/>
      <c r="AB794" s="187"/>
      <c r="AC794" s="350"/>
      <c r="AD794" s="187"/>
      <c r="AE794" s="64"/>
    </row>
    <row r="795" spans="1:31" s="22" customFormat="1" ht="45" hidden="1" customHeight="1" x14ac:dyDescent="0.25">
      <c r="A795" s="430"/>
      <c r="B795" s="430">
        <v>1807</v>
      </c>
      <c r="C795" s="570"/>
      <c r="D795" s="576"/>
      <c r="E795" s="570"/>
      <c r="F795" s="578"/>
      <c r="G795" s="603"/>
      <c r="H795" s="428"/>
      <c r="I795" s="159" t="s">
        <v>938</v>
      </c>
      <c r="J795" s="430"/>
      <c r="K795" s="81"/>
      <c r="L795" s="430">
        <v>16</v>
      </c>
      <c r="M795" s="81"/>
      <c r="N795" s="67"/>
      <c r="O795" s="67"/>
      <c r="P795" s="67">
        <v>15</v>
      </c>
      <c r="Q795" s="67"/>
      <c r="R795" s="67"/>
      <c r="S795" s="67"/>
      <c r="T795" s="275">
        <v>15.167999999999999</v>
      </c>
      <c r="U795" s="67"/>
      <c r="V795" s="99"/>
      <c r="W795" s="187"/>
      <c r="X795" s="187"/>
      <c r="Y795" s="187"/>
      <c r="Z795" s="187"/>
      <c r="AA795" s="187"/>
      <c r="AB795" s="187"/>
      <c r="AC795" s="350"/>
      <c r="AD795" s="187"/>
      <c r="AE795" s="64"/>
    </row>
    <row r="796" spans="1:31" s="22" customFormat="1" ht="60" hidden="1" customHeight="1" x14ac:dyDescent="0.25">
      <c r="A796" s="430"/>
      <c r="B796" s="66" t="s">
        <v>1449</v>
      </c>
      <c r="C796" s="570"/>
      <c r="D796" s="576"/>
      <c r="E796" s="570"/>
      <c r="F796" s="578"/>
      <c r="G796" s="603"/>
      <c r="H796" s="428"/>
      <c r="I796" s="159" t="s">
        <v>939</v>
      </c>
      <c r="J796" s="430"/>
      <c r="K796" s="81"/>
      <c r="L796" s="430">
        <v>11</v>
      </c>
      <c r="M796" s="81"/>
      <c r="N796" s="67"/>
      <c r="O796" s="67"/>
      <c r="P796" s="67">
        <v>15</v>
      </c>
      <c r="Q796" s="67"/>
      <c r="R796" s="67"/>
      <c r="S796" s="67"/>
      <c r="T796" s="67">
        <v>16</v>
      </c>
      <c r="U796" s="67"/>
      <c r="V796" s="99"/>
      <c r="W796" s="100"/>
      <c r="X796" s="100"/>
      <c r="Y796" s="187"/>
      <c r="Z796" s="187"/>
      <c r="AA796" s="187"/>
      <c r="AB796" s="187"/>
      <c r="AC796" s="352" t="e">
        <f t="shared" si="1"/>
        <v>#DIV/0!</v>
      </c>
      <c r="AD796" s="187"/>
      <c r="AE796" s="64"/>
    </row>
    <row r="797" spans="1:31" s="22" customFormat="1" ht="45" hidden="1" customHeight="1" x14ac:dyDescent="0.25">
      <c r="A797" s="430"/>
      <c r="B797" s="430">
        <v>1345</v>
      </c>
      <c r="C797" s="570"/>
      <c r="D797" s="576"/>
      <c r="E797" s="570"/>
      <c r="F797" s="578"/>
      <c r="G797" s="603"/>
      <c r="H797" s="428"/>
      <c r="I797" s="259" t="s">
        <v>940</v>
      </c>
      <c r="J797" s="430"/>
      <c r="K797" s="81"/>
      <c r="L797" s="430">
        <v>12</v>
      </c>
      <c r="M797" s="81"/>
      <c r="N797" s="67"/>
      <c r="O797" s="67"/>
      <c r="P797" s="67">
        <v>10</v>
      </c>
      <c r="Q797" s="67"/>
      <c r="R797" s="67"/>
      <c r="S797" s="67"/>
      <c r="T797" s="67">
        <v>16</v>
      </c>
      <c r="U797" s="67"/>
      <c r="V797" s="99"/>
      <c r="W797" s="187"/>
      <c r="X797" s="187"/>
      <c r="Y797" s="187"/>
      <c r="Z797" s="187"/>
      <c r="AA797" s="187"/>
      <c r="AB797" s="187"/>
      <c r="AC797" s="187"/>
      <c r="AD797" s="187"/>
      <c r="AE797" s="64"/>
    </row>
    <row r="798" spans="1:31" s="22" customFormat="1" ht="60" hidden="1" customHeight="1" x14ac:dyDescent="0.25">
      <c r="A798" s="430"/>
      <c r="B798" s="430">
        <v>2044</v>
      </c>
      <c r="C798" s="570"/>
      <c r="D798" s="576"/>
      <c r="E798" s="570"/>
      <c r="F798" s="578"/>
      <c r="G798" s="603"/>
      <c r="H798" s="428"/>
      <c r="I798" s="159" t="s">
        <v>941</v>
      </c>
      <c r="J798" s="430"/>
      <c r="K798" s="81"/>
      <c r="L798" s="430">
        <v>13</v>
      </c>
      <c r="M798" s="81"/>
      <c r="N798" s="67"/>
      <c r="O798" s="67"/>
      <c r="P798" s="67">
        <v>12.9</v>
      </c>
      <c r="Q798" s="67"/>
      <c r="R798" s="67"/>
      <c r="S798" s="67"/>
      <c r="T798" s="67">
        <v>14</v>
      </c>
      <c r="U798" s="67"/>
      <c r="V798" s="99"/>
      <c r="W798" s="187"/>
      <c r="X798" s="187"/>
      <c r="Y798" s="187"/>
      <c r="Z798" s="187"/>
      <c r="AA798" s="187"/>
      <c r="AB798" s="187"/>
      <c r="AC798" s="187"/>
      <c r="AD798" s="187"/>
      <c r="AE798" s="64"/>
    </row>
    <row r="799" spans="1:31" s="22" customFormat="1" ht="45" hidden="1" customHeight="1" x14ac:dyDescent="0.25">
      <c r="A799" s="430"/>
      <c r="B799" s="66" t="s">
        <v>1448</v>
      </c>
      <c r="C799" s="570"/>
      <c r="D799" s="576"/>
      <c r="E799" s="570"/>
      <c r="F799" s="578"/>
      <c r="G799" s="603"/>
      <c r="H799" s="428"/>
      <c r="I799" s="159" t="s">
        <v>942</v>
      </c>
      <c r="J799" s="430"/>
      <c r="K799" s="81"/>
      <c r="L799" s="430">
        <v>11</v>
      </c>
      <c r="M799" s="81"/>
      <c r="N799" s="67"/>
      <c r="O799" s="67"/>
      <c r="P799" s="67">
        <v>15</v>
      </c>
      <c r="Q799" s="67"/>
      <c r="R799" s="67"/>
      <c r="S799" s="67"/>
      <c r="T799" s="67">
        <v>15</v>
      </c>
      <c r="U799" s="67"/>
      <c r="V799" s="99"/>
      <c r="W799" s="100"/>
      <c r="X799" s="100"/>
      <c r="Y799" s="187"/>
      <c r="Z799" s="187"/>
      <c r="AA799" s="187"/>
      <c r="AB799" s="187"/>
      <c r="AC799" s="187"/>
      <c r="AD799" s="187"/>
      <c r="AE799" s="64"/>
    </row>
    <row r="800" spans="1:31" s="22" customFormat="1" ht="75" hidden="1" customHeight="1" x14ac:dyDescent="0.25">
      <c r="A800" s="430"/>
      <c r="B800" s="430">
        <v>3182</v>
      </c>
      <c r="C800" s="570"/>
      <c r="D800" s="576"/>
      <c r="E800" s="570"/>
      <c r="F800" s="578"/>
      <c r="G800" s="603"/>
      <c r="H800" s="428"/>
      <c r="I800" s="159" t="s">
        <v>943</v>
      </c>
      <c r="J800" s="430"/>
      <c r="K800" s="81"/>
      <c r="L800" s="430">
        <v>27</v>
      </c>
      <c r="M800" s="81"/>
      <c r="N800" s="67"/>
      <c r="O800" s="67"/>
      <c r="P800" s="67">
        <v>10</v>
      </c>
      <c r="Q800" s="67"/>
      <c r="R800" s="67"/>
      <c r="S800" s="67"/>
      <c r="T800" s="67">
        <v>105</v>
      </c>
      <c r="U800" s="67"/>
      <c r="V800" s="99"/>
      <c r="W800" s="187"/>
      <c r="X800" s="187"/>
      <c r="Y800" s="187"/>
      <c r="Z800" s="187"/>
      <c r="AA800" s="187"/>
      <c r="AB800" s="187"/>
      <c r="AC800" s="187"/>
      <c r="AD800" s="187"/>
      <c r="AE800" s="64"/>
    </row>
    <row r="801" spans="1:31" s="22" customFormat="1" ht="60" hidden="1" customHeight="1" x14ac:dyDescent="0.25">
      <c r="A801" s="430"/>
      <c r="B801" s="66" t="s">
        <v>1471</v>
      </c>
      <c r="C801" s="570"/>
      <c r="D801" s="576"/>
      <c r="E801" s="570"/>
      <c r="F801" s="578"/>
      <c r="G801" s="603"/>
      <c r="H801" s="428"/>
      <c r="I801" s="257" t="s">
        <v>944</v>
      </c>
      <c r="J801" s="430"/>
      <c r="K801" s="81"/>
      <c r="L801" s="430">
        <v>70</v>
      </c>
      <c r="M801" s="81"/>
      <c r="N801" s="67"/>
      <c r="O801" s="67"/>
      <c r="P801" s="67">
        <v>10</v>
      </c>
      <c r="Q801" s="67"/>
      <c r="R801" s="67"/>
      <c r="S801" s="67"/>
      <c r="T801" s="67">
        <v>93</v>
      </c>
      <c r="U801" s="67"/>
      <c r="V801" s="99"/>
      <c r="W801" s="100"/>
      <c r="X801" s="100"/>
      <c r="Y801" s="187"/>
      <c r="Z801" s="187"/>
      <c r="AA801" s="187"/>
      <c r="AB801" s="187"/>
      <c r="AC801" s="187"/>
      <c r="AD801" s="187"/>
      <c r="AE801" s="64"/>
    </row>
    <row r="802" spans="1:31" s="22" customFormat="1" ht="60" hidden="1" customHeight="1" x14ac:dyDescent="0.25">
      <c r="A802" s="430"/>
      <c r="B802" s="430">
        <v>1248</v>
      </c>
      <c r="C802" s="570"/>
      <c r="D802" s="576"/>
      <c r="E802" s="570"/>
      <c r="F802" s="578"/>
      <c r="G802" s="603"/>
      <c r="H802" s="428"/>
      <c r="I802" s="159" t="s">
        <v>945</v>
      </c>
      <c r="J802" s="430"/>
      <c r="K802" s="81"/>
      <c r="L802" s="430">
        <v>15</v>
      </c>
      <c r="M802" s="81"/>
      <c r="N802" s="67"/>
      <c r="O802" s="67"/>
      <c r="P802" s="67">
        <v>10</v>
      </c>
      <c r="Q802" s="67"/>
      <c r="R802" s="67"/>
      <c r="S802" s="67"/>
      <c r="T802" s="67">
        <v>18</v>
      </c>
      <c r="U802" s="67"/>
      <c r="V802" s="99"/>
      <c r="W802" s="187"/>
      <c r="X802" s="187"/>
      <c r="Y802" s="187"/>
      <c r="Z802" s="187"/>
      <c r="AA802" s="187"/>
      <c r="AB802" s="187"/>
      <c r="AC802" s="187"/>
      <c r="AD802" s="187"/>
      <c r="AE802" s="64"/>
    </row>
    <row r="803" spans="1:31" s="22" customFormat="1" ht="45" hidden="1" customHeight="1" x14ac:dyDescent="0.25">
      <c r="A803" s="430"/>
      <c r="B803" s="430">
        <v>1498</v>
      </c>
      <c r="C803" s="570"/>
      <c r="D803" s="576"/>
      <c r="E803" s="570"/>
      <c r="F803" s="578"/>
      <c r="G803" s="603"/>
      <c r="H803" s="428"/>
      <c r="I803" s="159" t="s">
        <v>946</v>
      </c>
      <c r="J803" s="430"/>
      <c r="K803" s="81"/>
      <c r="L803" s="430">
        <v>7</v>
      </c>
      <c r="M803" s="81"/>
      <c r="N803" s="67"/>
      <c r="O803" s="67"/>
      <c r="P803" s="67">
        <v>6</v>
      </c>
      <c r="Q803" s="67"/>
      <c r="R803" s="67"/>
      <c r="S803" s="67"/>
      <c r="T803" s="67">
        <v>17</v>
      </c>
      <c r="U803" s="67"/>
      <c r="V803" s="99"/>
      <c r="W803" s="187"/>
      <c r="X803" s="187"/>
      <c r="Y803" s="187"/>
      <c r="Z803" s="187"/>
      <c r="AA803" s="187"/>
      <c r="AB803" s="187"/>
      <c r="AC803" s="187"/>
      <c r="AD803" s="187"/>
      <c r="AE803" s="64"/>
    </row>
    <row r="804" spans="1:31" s="22" customFormat="1" ht="45" hidden="1" customHeight="1" x14ac:dyDescent="0.25">
      <c r="A804" s="430"/>
      <c r="B804" s="430">
        <v>3177</v>
      </c>
      <c r="C804" s="570"/>
      <c r="D804" s="576"/>
      <c r="E804" s="570"/>
      <c r="F804" s="578"/>
      <c r="G804" s="603"/>
      <c r="H804" s="428"/>
      <c r="I804" s="159" t="s">
        <v>947</v>
      </c>
      <c r="J804" s="430"/>
      <c r="K804" s="81"/>
      <c r="L804" s="430">
        <v>12</v>
      </c>
      <c r="M804" s="81"/>
      <c r="N804" s="67"/>
      <c r="O804" s="67"/>
      <c r="P804" s="67">
        <v>15</v>
      </c>
      <c r="Q804" s="67"/>
      <c r="R804" s="67"/>
      <c r="S804" s="67"/>
      <c r="T804" s="67">
        <v>71</v>
      </c>
      <c r="U804" s="67"/>
      <c r="V804" s="99"/>
      <c r="W804" s="187"/>
      <c r="X804" s="187"/>
      <c r="Y804" s="187"/>
      <c r="Z804" s="187"/>
      <c r="AA804" s="187"/>
      <c r="AB804" s="187"/>
      <c r="AC804" s="187"/>
      <c r="AD804" s="187"/>
      <c r="AE804" s="64"/>
    </row>
    <row r="805" spans="1:31" s="22" customFormat="1" ht="45" hidden="1" customHeight="1" x14ac:dyDescent="0.25">
      <c r="A805" s="430"/>
      <c r="B805" s="430">
        <v>3189</v>
      </c>
      <c r="C805" s="570"/>
      <c r="D805" s="576"/>
      <c r="E805" s="570"/>
      <c r="F805" s="578"/>
      <c r="G805" s="603"/>
      <c r="H805" s="428"/>
      <c r="I805" s="159" t="s">
        <v>1716</v>
      </c>
      <c r="J805" s="430"/>
      <c r="K805" s="81"/>
      <c r="L805" s="430">
        <v>11</v>
      </c>
      <c r="M805" s="81"/>
      <c r="N805" s="67"/>
      <c r="O805" s="67"/>
      <c r="P805" s="67">
        <v>15</v>
      </c>
      <c r="Q805" s="67"/>
      <c r="R805" s="67"/>
      <c r="S805" s="67"/>
      <c r="T805" s="67">
        <v>36</v>
      </c>
      <c r="U805" s="67"/>
      <c r="V805" s="99"/>
      <c r="W805" s="187"/>
      <c r="X805" s="187"/>
      <c r="Y805" s="187"/>
      <c r="Z805" s="187"/>
      <c r="AA805" s="187"/>
      <c r="AB805" s="187"/>
      <c r="AC805" s="187"/>
      <c r="AD805" s="187"/>
      <c r="AE805" s="64"/>
    </row>
    <row r="806" spans="1:31" s="22" customFormat="1" ht="75" hidden="1" customHeight="1" x14ac:dyDescent="0.25">
      <c r="A806" s="430"/>
      <c r="B806" s="66" t="s">
        <v>1474</v>
      </c>
      <c r="C806" s="570"/>
      <c r="D806" s="576"/>
      <c r="E806" s="570"/>
      <c r="F806" s="578"/>
      <c r="G806" s="603"/>
      <c r="H806" s="428"/>
      <c r="I806" s="159" t="s">
        <v>948</v>
      </c>
      <c r="J806" s="430"/>
      <c r="K806" s="81"/>
      <c r="L806" s="430">
        <v>42</v>
      </c>
      <c r="M806" s="81"/>
      <c r="N806" s="67"/>
      <c r="O806" s="67"/>
      <c r="P806" s="67">
        <v>15</v>
      </c>
      <c r="Q806" s="67"/>
      <c r="R806" s="67"/>
      <c r="S806" s="67"/>
      <c r="T806" s="67">
        <v>77</v>
      </c>
      <c r="U806" s="67"/>
      <c r="V806" s="99"/>
      <c r="W806" s="100"/>
      <c r="X806" s="100"/>
      <c r="Y806" s="187"/>
      <c r="Z806" s="187"/>
      <c r="AA806" s="187"/>
      <c r="AB806" s="187"/>
      <c r="AC806" s="187"/>
      <c r="AD806" s="187"/>
      <c r="AE806" s="64"/>
    </row>
    <row r="807" spans="1:31" s="22" customFormat="1" ht="60" hidden="1" customHeight="1" x14ac:dyDescent="0.25">
      <c r="A807" s="430"/>
      <c r="B807" s="430">
        <v>1129</v>
      </c>
      <c r="C807" s="570"/>
      <c r="D807" s="576"/>
      <c r="E807" s="570"/>
      <c r="F807" s="578"/>
      <c r="G807" s="603"/>
      <c r="H807" s="428"/>
      <c r="I807" s="159" t="s">
        <v>949</v>
      </c>
      <c r="J807" s="430"/>
      <c r="K807" s="81"/>
      <c r="L807" s="430">
        <v>11</v>
      </c>
      <c r="M807" s="81"/>
      <c r="N807" s="67"/>
      <c r="O807" s="67"/>
      <c r="P807" s="67">
        <v>5</v>
      </c>
      <c r="Q807" s="67"/>
      <c r="R807" s="67"/>
      <c r="S807" s="67"/>
      <c r="T807" s="67">
        <v>38</v>
      </c>
      <c r="U807" s="67"/>
      <c r="V807" s="99"/>
      <c r="W807" s="187"/>
      <c r="X807" s="187"/>
      <c r="Y807" s="187"/>
      <c r="Z807" s="187"/>
      <c r="AA807" s="187"/>
      <c r="AB807" s="187"/>
      <c r="AC807" s="187"/>
      <c r="AD807" s="187"/>
      <c r="AE807" s="64"/>
    </row>
    <row r="808" spans="1:31" s="22" customFormat="1" ht="45" hidden="1" customHeight="1" x14ac:dyDescent="0.25">
      <c r="A808" s="430"/>
      <c r="B808" s="430">
        <v>2906</v>
      </c>
      <c r="C808" s="570"/>
      <c r="D808" s="576"/>
      <c r="E808" s="570"/>
      <c r="F808" s="578"/>
      <c r="G808" s="603"/>
      <c r="H808" s="428"/>
      <c r="I808" s="159" t="s">
        <v>950</v>
      </c>
      <c r="J808" s="430"/>
      <c r="K808" s="81"/>
      <c r="L808" s="430">
        <v>9</v>
      </c>
      <c r="M808" s="81"/>
      <c r="N808" s="67"/>
      <c r="O808" s="67"/>
      <c r="P808" s="67">
        <v>15</v>
      </c>
      <c r="Q808" s="67"/>
      <c r="R808" s="67"/>
      <c r="S808" s="67"/>
      <c r="T808" s="67">
        <v>36</v>
      </c>
      <c r="U808" s="67"/>
      <c r="V808" s="99"/>
      <c r="W808" s="187"/>
      <c r="X808" s="187"/>
      <c r="Y808" s="187"/>
      <c r="Z808" s="187"/>
      <c r="AA808" s="187"/>
      <c r="AB808" s="187"/>
      <c r="AC808" s="187"/>
      <c r="AD808" s="187"/>
      <c r="AE808" s="64"/>
    </row>
    <row r="809" spans="1:31" s="22" customFormat="1" ht="45" hidden="1" customHeight="1" x14ac:dyDescent="0.25">
      <c r="A809" s="430"/>
      <c r="B809" s="430">
        <v>2390</v>
      </c>
      <c r="C809" s="570"/>
      <c r="D809" s="576"/>
      <c r="E809" s="570"/>
      <c r="F809" s="578"/>
      <c r="G809" s="603"/>
      <c r="H809" s="428"/>
      <c r="I809" s="159" t="s">
        <v>951</v>
      </c>
      <c r="J809" s="430"/>
      <c r="K809" s="81"/>
      <c r="L809" s="430">
        <v>9</v>
      </c>
      <c r="M809" s="81"/>
      <c r="N809" s="67"/>
      <c r="O809" s="67"/>
      <c r="P809" s="67">
        <v>15</v>
      </c>
      <c r="Q809" s="67"/>
      <c r="R809" s="67"/>
      <c r="S809" s="67"/>
      <c r="T809" s="67">
        <v>46</v>
      </c>
      <c r="U809" s="67"/>
      <c r="V809" s="99"/>
      <c r="W809" s="187"/>
      <c r="X809" s="187"/>
      <c r="Y809" s="187"/>
      <c r="Z809" s="187"/>
      <c r="AA809" s="187"/>
      <c r="AB809" s="187"/>
      <c r="AC809" s="187"/>
      <c r="AD809" s="187"/>
      <c r="AE809" s="64"/>
    </row>
    <row r="810" spans="1:31" s="22" customFormat="1" ht="45" hidden="1" customHeight="1" x14ac:dyDescent="0.25">
      <c r="A810" s="430"/>
      <c r="B810" s="430">
        <v>2593</v>
      </c>
      <c r="C810" s="570"/>
      <c r="D810" s="576"/>
      <c r="E810" s="570"/>
      <c r="F810" s="578"/>
      <c r="G810" s="603"/>
      <c r="H810" s="428"/>
      <c r="I810" s="159" t="s">
        <v>952</v>
      </c>
      <c r="J810" s="430"/>
      <c r="K810" s="81"/>
      <c r="L810" s="430">
        <v>9</v>
      </c>
      <c r="M810" s="81"/>
      <c r="N810" s="67"/>
      <c r="O810" s="67"/>
      <c r="P810" s="67">
        <v>15</v>
      </c>
      <c r="Q810" s="67"/>
      <c r="R810" s="67"/>
      <c r="S810" s="67"/>
      <c r="T810" s="67">
        <v>38</v>
      </c>
      <c r="U810" s="67"/>
      <c r="V810" s="99"/>
      <c r="W810" s="187"/>
      <c r="X810" s="187"/>
      <c r="Y810" s="187"/>
      <c r="Z810" s="187"/>
      <c r="AA810" s="187"/>
      <c r="AB810" s="187"/>
      <c r="AC810" s="187"/>
      <c r="AD810" s="187"/>
      <c r="AE810" s="64"/>
    </row>
    <row r="811" spans="1:31" s="22" customFormat="1" ht="60" hidden="1" customHeight="1" x14ac:dyDescent="0.25">
      <c r="A811" s="430"/>
      <c r="B811" s="430">
        <v>2905</v>
      </c>
      <c r="C811" s="570"/>
      <c r="D811" s="576"/>
      <c r="E811" s="570"/>
      <c r="F811" s="578"/>
      <c r="G811" s="603"/>
      <c r="H811" s="428"/>
      <c r="I811" s="159" t="s">
        <v>953</v>
      </c>
      <c r="J811" s="430"/>
      <c r="K811" s="81"/>
      <c r="L811" s="430">
        <v>15</v>
      </c>
      <c r="M811" s="81"/>
      <c r="N811" s="67"/>
      <c r="O811" s="67"/>
      <c r="P811" s="67">
        <v>7.58</v>
      </c>
      <c r="Q811" s="67"/>
      <c r="R811" s="67"/>
      <c r="S811" s="67"/>
      <c r="T811" s="67">
        <v>35</v>
      </c>
      <c r="U811" s="67"/>
      <c r="V811" s="99"/>
      <c r="W811" s="187"/>
      <c r="X811" s="187"/>
      <c r="Y811" s="187"/>
      <c r="Z811" s="187"/>
      <c r="AA811" s="187"/>
      <c r="AB811" s="187"/>
      <c r="AC811" s="187"/>
      <c r="AD811" s="187"/>
      <c r="AE811" s="64"/>
    </row>
    <row r="812" spans="1:31" s="22" customFormat="1" ht="105" hidden="1" customHeight="1" x14ac:dyDescent="0.25">
      <c r="A812" s="430"/>
      <c r="B812" s="430">
        <v>1302</v>
      </c>
      <c r="C812" s="570"/>
      <c r="D812" s="576"/>
      <c r="E812" s="570"/>
      <c r="F812" s="578"/>
      <c r="G812" s="603"/>
      <c r="H812" s="428"/>
      <c r="I812" s="159" t="s">
        <v>954</v>
      </c>
      <c r="J812" s="430"/>
      <c r="K812" s="81"/>
      <c r="L812" s="430">
        <v>48</v>
      </c>
      <c r="M812" s="81"/>
      <c r="N812" s="67"/>
      <c r="O812" s="67"/>
      <c r="P812" s="67">
        <v>15</v>
      </c>
      <c r="Q812" s="67"/>
      <c r="R812" s="67"/>
      <c r="S812" s="67"/>
      <c r="T812" s="67">
        <v>108</v>
      </c>
      <c r="U812" s="67"/>
      <c r="V812" s="99"/>
      <c r="W812" s="187"/>
      <c r="X812" s="187"/>
      <c r="Y812" s="187"/>
      <c r="Z812" s="187"/>
      <c r="AA812" s="187"/>
      <c r="AB812" s="187"/>
      <c r="AC812" s="187"/>
      <c r="AD812" s="187"/>
      <c r="AE812" s="64"/>
    </row>
    <row r="813" spans="1:31" s="22" customFormat="1" ht="75" hidden="1" customHeight="1" x14ac:dyDescent="0.25">
      <c r="A813" s="430"/>
      <c r="B813" s="430">
        <v>1552</v>
      </c>
      <c r="C813" s="570"/>
      <c r="D813" s="576"/>
      <c r="E813" s="570"/>
      <c r="F813" s="578"/>
      <c r="G813" s="603"/>
      <c r="H813" s="428"/>
      <c r="I813" s="159" t="s">
        <v>955</v>
      </c>
      <c r="J813" s="430"/>
      <c r="K813" s="81"/>
      <c r="L813" s="430">
        <v>24</v>
      </c>
      <c r="M813" s="81"/>
      <c r="N813" s="67"/>
      <c r="O813" s="67"/>
      <c r="P813" s="67">
        <v>15</v>
      </c>
      <c r="Q813" s="67"/>
      <c r="R813" s="67"/>
      <c r="S813" s="67"/>
      <c r="T813" s="67">
        <v>83</v>
      </c>
      <c r="U813" s="67"/>
      <c r="V813" s="99"/>
      <c r="W813" s="187"/>
      <c r="X813" s="187"/>
      <c r="Y813" s="187"/>
      <c r="Z813" s="187"/>
      <c r="AA813" s="187"/>
      <c r="AB813" s="187"/>
      <c r="AC813" s="187"/>
      <c r="AD813" s="187"/>
      <c r="AE813" s="64"/>
    </row>
    <row r="814" spans="1:31" s="22" customFormat="1" ht="75" hidden="1" customHeight="1" x14ac:dyDescent="0.25">
      <c r="A814" s="430"/>
      <c r="B814" s="66" t="s">
        <v>1470</v>
      </c>
      <c r="C814" s="570"/>
      <c r="D814" s="576"/>
      <c r="E814" s="570"/>
      <c r="F814" s="578"/>
      <c r="G814" s="603"/>
      <c r="H814" s="428"/>
      <c r="I814" s="159" t="s">
        <v>956</v>
      </c>
      <c r="J814" s="430"/>
      <c r="K814" s="81"/>
      <c r="L814" s="430">
        <v>257</v>
      </c>
      <c r="M814" s="81"/>
      <c r="N814" s="67"/>
      <c r="O814" s="67"/>
      <c r="P814" s="67">
        <v>15</v>
      </c>
      <c r="Q814" s="67"/>
      <c r="R814" s="67"/>
      <c r="S814" s="67"/>
      <c r="T814" s="67">
        <v>342</v>
      </c>
      <c r="U814" s="67"/>
      <c r="V814" s="99"/>
      <c r="W814" s="100"/>
      <c r="X814" s="100"/>
      <c r="Y814" s="187"/>
      <c r="Z814" s="187"/>
      <c r="AA814" s="187"/>
      <c r="AB814" s="187"/>
      <c r="AC814" s="187"/>
      <c r="AD814" s="187"/>
      <c r="AE814" s="64"/>
    </row>
    <row r="815" spans="1:31" s="22" customFormat="1" ht="75" hidden="1" customHeight="1" x14ac:dyDescent="0.25">
      <c r="A815" s="430"/>
      <c r="B815" s="430">
        <v>1301</v>
      </c>
      <c r="C815" s="570"/>
      <c r="D815" s="576"/>
      <c r="E815" s="570"/>
      <c r="F815" s="578"/>
      <c r="G815" s="603"/>
      <c r="H815" s="428"/>
      <c r="I815" s="159" t="s">
        <v>957</v>
      </c>
      <c r="J815" s="430"/>
      <c r="K815" s="81"/>
      <c r="L815" s="430">
        <v>92</v>
      </c>
      <c r="M815" s="81"/>
      <c r="N815" s="67"/>
      <c r="O815" s="67"/>
      <c r="P815" s="67">
        <v>15</v>
      </c>
      <c r="Q815" s="67"/>
      <c r="R815" s="67"/>
      <c r="S815" s="67"/>
      <c r="T815" s="67">
        <v>129</v>
      </c>
      <c r="U815" s="67"/>
      <c r="V815" s="99"/>
      <c r="W815" s="187"/>
      <c r="X815" s="187"/>
      <c r="Y815" s="187"/>
      <c r="Z815" s="187"/>
      <c r="AA815" s="187"/>
      <c r="AB815" s="187"/>
      <c r="AC815" s="187"/>
      <c r="AD815" s="187"/>
      <c r="AE815" s="64"/>
    </row>
    <row r="816" spans="1:31" s="22" customFormat="1" ht="75" hidden="1" customHeight="1" x14ac:dyDescent="0.25">
      <c r="A816" s="430"/>
      <c r="B816" s="430">
        <v>1674</v>
      </c>
      <c r="C816" s="570"/>
      <c r="D816" s="576"/>
      <c r="E816" s="570"/>
      <c r="F816" s="578"/>
      <c r="G816" s="603"/>
      <c r="H816" s="428"/>
      <c r="I816" s="159" t="s">
        <v>958</v>
      </c>
      <c r="J816" s="430"/>
      <c r="K816" s="81"/>
      <c r="L816" s="430">
        <v>57</v>
      </c>
      <c r="M816" s="81"/>
      <c r="N816" s="67"/>
      <c r="O816" s="67"/>
      <c r="P816" s="67">
        <v>7</v>
      </c>
      <c r="Q816" s="67"/>
      <c r="R816" s="67"/>
      <c r="S816" s="67"/>
      <c r="T816" s="67">
        <v>115</v>
      </c>
      <c r="U816" s="67"/>
      <c r="V816" s="99"/>
      <c r="W816" s="187"/>
      <c r="X816" s="187"/>
      <c r="Y816" s="187"/>
      <c r="Z816" s="187"/>
      <c r="AA816" s="187"/>
      <c r="AB816" s="187"/>
      <c r="AC816" s="187"/>
      <c r="AD816" s="187"/>
      <c r="AE816" s="64"/>
    </row>
    <row r="817" spans="1:31" s="22" customFormat="1" ht="45" hidden="1" customHeight="1" x14ac:dyDescent="0.25">
      <c r="A817" s="430"/>
      <c r="B817" s="430">
        <v>2774</v>
      </c>
      <c r="C817" s="570"/>
      <c r="D817" s="576"/>
      <c r="E817" s="570"/>
      <c r="F817" s="578"/>
      <c r="G817" s="603"/>
      <c r="H817" s="428"/>
      <c r="I817" s="257" t="s">
        <v>959</v>
      </c>
      <c r="J817" s="430"/>
      <c r="K817" s="81"/>
      <c r="L817" s="430">
        <v>7</v>
      </c>
      <c r="M817" s="81"/>
      <c r="N817" s="67"/>
      <c r="O817" s="67"/>
      <c r="P817" s="67">
        <v>15</v>
      </c>
      <c r="Q817" s="67"/>
      <c r="R817" s="67"/>
      <c r="S817" s="67"/>
      <c r="T817" s="67">
        <v>36</v>
      </c>
      <c r="U817" s="67"/>
      <c r="V817" s="99"/>
      <c r="W817" s="187"/>
      <c r="X817" s="187"/>
      <c r="Y817" s="187"/>
      <c r="Z817" s="187"/>
      <c r="AA817" s="187"/>
      <c r="AB817" s="187"/>
      <c r="AC817" s="187"/>
      <c r="AD817" s="187"/>
      <c r="AE817" s="64"/>
    </row>
    <row r="818" spans="1:31" s="22" customFormat="1" ht="60" hidden="1" customHeight="1" x14ac:dyDescent="0.25">
      <c r="A818" s="430"/>
      <c r="B818" s="430">
        <v>2572</v>
      </c>
      <c r="C818" s="570"/>
      <c r="D818" s="576"/>
      <c r="E818" s="570"/>
      <c r="F818" s="578"/>
      <c r="G818" s="603"/>
      <c r="H818" s="428"/>
      <c r="I818" s="159" t="s">
        <v>960</v>
      </c>
      <c r="J818" s="430"/>
      <c r="K818" s="81"/>
      <c r="L818" s="430">
        <v>7</v>
      </c>
      <c r="M818" s="81"/>
      <c r="N818" s="67"/>
      <c r="O818" s="67"/>
      <c r="P818" s="67">
        <v>10</v>
      </c>
      <c r="Q818" s="67"/>
      <c r="R818" s="67"/>
      <c r="S818" s="67"/>
      <c r="T818" s="67">
        <v>34</v>
      </c>
      <c r="U818" s="67"/>
      <c r="V818" s="99"/>
      <c r="W818" s="187"/>
      <c r="X818" s="187"/>
      <c r="Y818" s="187"/>
      <c r="Z818" s="187"/>
      <c r="AA818" s="187"/>
      <c r="AB818" s="187"/>
      <c r="AC818" s="187"/>
      <c r="AD818" s="187"/>
      <c r="AE818" s="64"/>
    </row>
    <row r="819" spans="1:31" s="22" customFormat="1" ht="45" hidden="1" customHeight="1" x14ac:dyDescent="0.25">
      <c r="A819" s="430"/>
      <c r="B819" s="430">
        <v>3086</v>
      </c>
      <c r="C819" s="570"/>
      <c r="D819" s="576"/>
      <c r="E819" s="570"/>
      <c r="F819" s="578"/>
      <c r="G819" s="603"/>
      <c r="H819" s="428"/>
      <c r="I819" s="159" t="s">
        <v>961</v>
      </c>
      <c r="J819" s="430"/>
      <c r="K819" s="81"/>
      <c r="L819" s="430">
        <v>16</v>
      </c>
      <c r="M819" s="81"/>
      <c r="N819" s="67"/>
      <c r="O819" s="67"/>
      <c r="P819" s="67">
        <v>10</v>
      </c>
      <c r="Q819" s="67"/>
      <c r="R819" s="67"/>
      <c r="S819" s="67"/>
      <c r="T819" s="67">
        <v>41</v>
      </c>
      <c r="U819" s="67"/>
      <c r="V819" s="99"/>
      <c r="W819" s="187"/>
      <c r="X819" s="187"/>
      <c r="Y819" s="187"/>
      <c r="Z819" s="187"/>
      <c r="AA819" s="187"/>
      <c r="AB819" s="187"/>
      <c r="AC819" s="187"/>
      <c r="AD819" s="187"/>
      <c r="AE819" s="64"/>
    </row>
    <row r="820" spans="1:31" s="22" customFormat="1" ht="75" hidden="1" customHeight="1" x14ac:dyDescent="0.25">
      <c r="A820" s="430"/>
      <c r="B820" s="430">
        <v>1182</v>
      </c>
      <c r="C820" s="570"/>
      <c r="D820" s="576"/>
      <c r="E820" s="570"/>
      <c r="F820" s="578"/>
      <c r="G820" s="603"/>
      <c r="H820" s="428"/>
      <c r="I820" s="159" t="s">
        <v>962</v>
      </c>
      <c r="J820" s="430"/>
      <c r="K820" s="81"/>
      <c r="L820" s="430">
        <v>213</v>
      </c>
      <c r="M820" s="81"/>
      <c r="N820" s="67"/>
      <c r="O820" s="67"/>
      <c r="P820" s="67">
        <v>12</v>
      </c>
      <c r="Q820" s="67"/>
      <c r="R820" s="67"/>
      <c r="S820" s="67"/>
      <c r="T820" s="67">
        <v>115</v>
      </c>
      <c r="U820" s="67"/>
      <c r="V820" s="99"/>
      <c r="W820" s="187"/>
      <c r="X820" s="187"/>
      <c r="Y820" s="187"/>
      <c r="Z820" s="187"/>
      <c r="AA820" s="187"/>
      <c r="AB820" s="187"/>
      <c r="AC820" s="187"/>
      <c r="AD820" s="187"/>
      <c r="AE820" s="64"/>
    </row>
    <row r="821" spans="1:31" s="22" customFormat="1" ht="75" hidden="1" customHeight="1" x14ac:dyDescent="0.25">
      <c r="A821" s="430"/>
      <c r="B821" s="430">
        <v>1437</v>
      </c>
      <c r="C821" s="570"/>
      <c r="D821" s="576"/>
      <c r="E821" s="570"/>
      <c r="F821" s="578"/>
      <c r="G821" s="603"/>
      <c r="H821" s="428"/>
      <c r="I821" s="257" t="s">
        <v>1717</v>
      </c>
      <c r="J821" s="430"/>
      <c r="K821" s="81"/>
      <c r="L821" s="430">
        <v>105</v>
      </c>
      <c r="M821" s="81"/>
      <c r="N821" s="67"/>
      <c r="O821" s="67"/>
      <c r="P821" s="67">
        <v>10</v>
      </c>
      <c r="Q821" s="67"/>
      <c r="R821" s="67"/>
      <c r="S821" s="67"/>
      <c r="T821" s="67">
        <v>167</v>
      </c>
      <c r="U821" s="67"/>
      <c r="V821" s="99"/>
      <c r="W821" s="187"/>
      <c r="X821" s="187"/>
      <c r="Y821" s="187"/>
      <c r="Z821" s="187"/>
      <c r="AA821" s="187"/>
      <c r="AB821" s="187"/>
      <c r="AC821" s="187"/>
      <c r="AD821" s="187"/>
      <c r="AE821" s="64"/>
    </row>
    <row r="822" spans="1:31" s="22" customFormat="1" ht="75" hidden="1" customHeight="1" x14ac:dyDescent="0.25">
      <c r="A822" s="430"/>
      <c r="B822" s="430">
        <v>2476</v>
      </c>
      <c r="C822" s="570"/>
      <c r="D822" s="576"/>
      <c r="E822" s="570"/>
      <c r="F822" s="578"/>
      <c r="G822" s="603"/>
      <c r="H822" s="428"/>
      <c r="I822" s="159" t="s">
        <v>963</v>
      </c>
      <c r="J822" s="430"/>
      <c r="K822" s="81"/>
      <c r="L822" s="430">
        <v>27</v>
      </c>
      <c r="M822" s="81"/>
      <c r="N822" s="67"/>
      <c r="O822" s="67"/>
      <c r="P822" s="67">
        <v>5</v>
      </c>
      <c r="Q822" s="67"/>
      <c r="R822" s="67"/>
      <c r="S822" s="67"/>
      <c r="T822" s="67">
        <v>95</v>
      </c>
      <c r="U822" s="67"/>
      <c r="V822" s="99"/>
      <c r="W822" s="187"/>
      <c r="X822" s="187"/>
      <c r="Y822" s="187"/>
      <c r="Z822" s="187"/>
      <c r="AA822" s="187"/>
      <c r="AB822" s="187"/>
      <c r="AC822" s="187"/>
      <c r="AD822" s="187"/>
      <c r="AE822" s="64"/>
    </row>
    <row r="823" spans="1:31" s="22" customFormat="1" ht="75" hidden="1" customHeight="1" x14ac:dyDescent="0.25">
      <c r="A823" s="430"/>
      <c r="B823" s="430">
        <v>3341</v>
      </c>
      <c r="C823" s="570"/>
      <c r="D823" s="576"/>
      <c r="E823" s="570"/>
      <c r="F823" s="578"/>
      <c r="G823" s="603"/>
      <c r="H823" s="428"/>
      <c r="I823" s="159" t="s">
        <v>964</v>
      </c>
      <c r="J823" s="430"/>
      <c r="K823" s="81"/>
      <c r="L823" s="430">
        <v>359</v>
      </c>
      <c r="M823" s="81"/>
      <c r="N823" s="67"/>
      <c r="O823" s="67"/>
      <c r="P823" s="67">
        <v>15</v>
      </c>
      <c r="Q823" s="67"/>
      <c r="R823" s="67"/>
      <c r="S823" s="67"/>
      <c r="T823" s="67">
        <v>369</v>
      </c>
      <c r="U823" s="67"/>
      <c r="V823" s="99"/>
      <c r="W823" s="187"/>
      <c r="X823" s="187"/>
      <c r="Y823" s="187"/>
      <c r="Z823" s="187"/>
      <c r="AA823" s="187"/>
      <c r="AB823" s="187"/>
      <c r="AC823" s="187"/>
      <c r="AD823" s="187"/>
      <c r="AE823" s="64"/>
    </row>
    <row r="824" spans="1:31" s="22" customFormat="1" ht="75" hidden="1" customHeight="1" x14ac:dyDescent="0.25">
      <c r="A824" s="430"/>
      <c r="B824" s="430">
        <v>1411</v>
      </c>
      <c r="C824" s="570"/>
      <c r="D824" s="576"/>
      <c r="E824" s="570"/>
      <c r="F824" s="578"/>
      <c r="G824" s="603"/>
      <c r="H824" s="428"/>
      <c r="I824" s="159" t="s">
        <v>1718</v>
      </c>
      <c r="J824" s="430"/>
      <c r="K824" s="81"/>
      <c r="L824" s="430">
        <v>34</v>
      </c>
      <c r="M824" s="81"/>
      <c r="N824" s="67"/>
      <c r="O824" s="67"/>
      <c r="P824" s="67">
        <v>15</v>
      </c>
      <c r="Q824" s="67"/>
      <c r="R824" s="67"/>
      <c r="S824" s="67"/>
      <c r="T824" s="67">
        <v>74</v>
      </c>
      <c r="U824" s="67"/>
      <c r="V824" s="99"/>
      <c r="W824" s="187"/>
      <c r="X824" s="187"/>
      <c r="Y824" s="187"/>
      <c r="Z824" s="187"/>
      <c r="AA824" s="187"/>
      <c r="AB824" s="187"/>
      <c r="AC824" s="187"/>
      <c r="AD824" s="187"/>
      <c r="AE824" s="64"/>
    </row>
    <row r="825" spans="1:31" s="22" customFormat="1" ht="75" hidden="1" customHeight="1" x14ac:dyDescent="0.25">
      <c r="A825" s="430"/>
      <c r="B825" s="430">
        <v>969</v>
      </c>
      <c r="C825" s="570"/>
      <c r="D825" s="576"/>
      <c r="E825" s="570"/>
      <c r="F825" s="578"/>
      <c r="G825" s="603"/>
      <c r="H825" s="428"/>
      <c r="I825" s="159" t="s">
        <v>965</v>
      </c>
      <c r="J825" s="430"/>
      <c r="K825" s="81"/>
      <c r="L825" s="430">
        <v>64</v>
      </c>
      <c r="M825" s="81"/>
      <c r="N825" s="67"/>
      <c r="O825" s="67"/>
      <c r="P825" s="67">
        <v>15</v>
      </c>
      <c r="Q825" s="67"/>
      <c r="R825" s="67"/>
      <c r="S825" s="67"/>
      <c r="T825" s="67">
        <v>98</v>
      </c>
      <c r="U825" s="67"/>
      <c r="V825" s="99"/>
      <c r="W825" s="187"/>
      <c r="X825" s="187"/>
      <c r="Y825" s="187"/>
      <c r="Z825" s="187"/>
      <c r="AA825" s="187"/>
      <c r="AB825" s="187"/>
      <c r="AC825" s="187"/>
      <c r="AD825" s="187"/>
      <c r="AE825" s="64"/>
    </row>
    <row r="826" spans="1:31" s="22" customFormat="1" ht="75" hidden="1" customHeight="1" x14ac:dyDescent="0.25">
      <c r="A826" s="430"/>
      <c r="B826" s="430">
        <v>1179</v>
      </c>
      <c r="C826" s="570"/>
      <c r="D826" s="576"/>
      <c r="E826" s="570"/>
      <c r="F826" s="578"/>
      <c r="G826" s="603"/>
      <c r="H826" s="428"/>
      <c r="I826" s="159" t="s">
        <v>966</v>
      </c>
      <c r="J826" s="430"/>
      <c r="K826" s="81"/>
      <c r="L826" s="430">
        <v>119</v>
      </c>
      <c r="M826" s="81"/>
      <c r="N826" s="67"/>
      <c r="O826" s="67"/>
      <c r="P826" s="67">
        <v>12</v>
      </c>
      <c r="Q826" s="67"/>
      <c r="R826" s="67"/>
      <c r="S826" s="67"/>
      <c r="T826" s="67">
        <v>179</v>
      </c>
      <c r="U826" s="67"/>
      <c r="V826" s="99"/>
      <c r="W826" s="187"/>
      <c r="X826" s="187"/>
      <c r="Y826" s="187"/>
      <c r="Z826" s="187"/>
      <c r="AA826" s="187"/>
      <c r="AB826" s="187"/>
      <c r="AC826" s="187"/>
      <c r="AD826" s="187"/>
      <c r="AE826" s="64"/>
    </row>
    <row r="827" spans="1:31" s="22" customFormat="1" ht="60" hidden="1" customHeight="1" x14ac:dyDescent="0.25">
      <c r="A827" s="430"/>
      <c r="B827" s="430">
        <v>1373</v>
      </c>
      <c r="C827" s="570"/>
      <c r="D827" s="576"/>
      <c r="E827" s="570"/>
      <c r="F827" s="578"/>
      <c r="G827" s="603"/>
      <c r="H827" s="428"/>
      <c r="I827" s="159" t="s">
        <v>967</v>
      </c>
      <c r="J827" s="430"/>
      <c r="K827" s="81"/>
      <c r="L827" s="430">
        <v>12</v>
      </c>
      <c r="M827" s="81"/>
      <c r="N827" s="67"/>
      <c r="O827" s="67"/>
      <c r="P827" s="67">
        <v>6</v>
      </c>
      <c r="Q827" s="67"/>
      <c r="R827" s="67"/>
      <c r="S827" s="67"/>
      <c r="T827" s="67">
        <v>90</v>
      </c>
      <c r="U827" s="67"/>
      <c r="V827" s="99"/>
      <c r="W827" s="187"/>
      <c r="X827" s="187"/>
      <c r="Y827" s="187"/>
      <c r="Z827" s="187"/>
      <c r="AA827" s="187"/>
      <c r="AB827" s="187"/>
      <c r="AC827" s="187"/>
      <c r="AD827" s="187"/>
      <c r="AE827" s="64"/>
    </row>
    <row r="828" spans="1:31" s="22" customFormat="1" ht="60" hidden="1" customHeight="1" x14ac:dyDescent="0.25">
      <c r="A828" s="430"/>
      <c r="B828" s="66" t="s">
        <v>1459</v>
      </c>
      <c r="C828" s="570"/>
      <c r="D828" s="576"/>
      <c r="E828" s="570"/>
      <c r="F828" s="578"/>
      <c r="G828" s="603"/>
      <c r="H828" s="428"/>
      <c r="I828" s="159" t="s">
        <v>968</v>
      </c>
      <c r="J828" s="430"/>
      <c r="K828" s="81"/>
      <c r="L828" s="430">
        <v>48</v>
      </c>
      <c r="M828" s="81"/>
      <c r="N828" s="67"/>
      <c r="O828" s="67"/>
      <c r="P828" s="67">
        <v>15</v>
      </c>
      <c r="Q828" s="67"/>
      <c r="R828" s="67"/>
      <c r="S828" s="67"/>
      <c r="T828" s="67">
        <v>74</v>
      </c>
      <c r="U828" s="67"/>
      <c r="V828" s="99"/>
      <c r="W828" s="100"/>
      <c r="X828" s="100"/>
      <c r="Y828" s="187"/>
      <c r="Z828" s="187"/>
      <c r="AA828" s="187"/>
      <c r="AB828" s="187"/>
      <c r="AC828" s="187"/>
      <c r="AD828" s="187"/>
      <c r="AE828" s="64"/>
    </row>
    <row r="829" spans="1:31" s="22" customFormat="1" ht="75" hidden="1" customHeight="1" x14ac:dyDescent="0.25">
      <c r="A829" s="430"/>
      <c r="B829" s="430">
        <v>2576</v>
      </c>
      <c r="C829" s="570"/>
      <c r="D829" s="576"/>
      <c r="E829" s="570"/>
      <c r="F829" s="578"/>
      <c r="G829" s="603"/>
      <c r="H829" s="428"/>
      <c r="I829" s="159" t="s">
        <v>969</v>
      </c>
      <c r="J829" s="430"/>
      <c r="K829" s="81"/>
      <c r="L829" s="430">
        <v>37</v>
      </c>
      <c r="M829" s="81"/>
      <c r="N829" s="67"/>
      <c r="O829" s="67"/>
      <c r="P829" s="67">
        <v>15</v>
      </c>
      <c r="Q829" s="67"/>
      <c r="R829" s="67"/>
      <c r="S829" s="67"/>
      <c r="T829" s="67">
        <v>35</v>
      </c>
      <c r="U829" s="67"/>
      <c r="V829" s="99"/>
      <c r="W829" s="187"/>
      <c r="X829" s="187"/>
      <c r="Y829" s="187"/>
      <c r="Z829" s="187"/>
      <c r="AA829" s="187"/>
      <c r="AB829" s="187"/>
      <c r="AC829" s="187"/>
      <c r="AD829" s="187"/>
      <c r="AE829" s="64"/>
    </row>
    <row r="830" spans="1:31" s="22" customFormat="1" ht="60" hidden="1" customHeight="1" x14ac:dyDescent="0.25">
      <c r="A830" s="430"/>
      <c r="B830" s="430">
        <v>3844</v>
      </c>
      <c r="C830" s="570"/>
      <c r="D830" s="576"/>
      <c r="E830" s="570"/>
      <c r="F830" s="578"/>
      <c r="G830" s="603"/>
      <c r="H830" s="428"/>
      <c r="I830" s="257" t="s">
        <v>1719</v>
      </c>
      <c r="J830" s="430"/>
      <c r="K830" s="81"/>
      <c r="L830" s="430">
        <v>12</v>
      </c>
      <c r="M830" s="81"/>
      <c r="N830" s="67"/>
      <c r="O830" s="67"/>
      <c r="P830" s="67">
        <v>15</v>
      </c>
      <c r="Q830" s="67"/>
      <c r="R830" s="67"/>
      <c r="S830" s="67"/>
      <c r="T830" s="67">
        <v>28</v>
      </c>
      <c r="U830" s="67"/>
      <c r="V830" s="99"/>
      <c r="W830" s="187"/>
      <c r="X830" s="187"/>
      <c r="Y830" s="187"/>
      <c r="Z830" s="187"/>
      <c r="AA830" s="187"/>
      <c r="AB830" s="187"/>
      <c r="AC830" s="187"/>
      <c r="AD830" s="187"/>
      <c r="AE830" s="64"/>
    </row>
    <row r="831" spans="1:31" s="22" customFormat="1" ht="60" hidden="1" customHeight="1" x14ac:dyDescent="0.25">
      <c r="A831" s="430"/>
      <c r="B831" s="430">
        <v>1555</v>
      </c>
      <c r="C831" s="570"/>
      <c r="D831" s="576"/>
      <c r="E831" s="570"/>
      <c r="F831" s="578"/>
      <c r="G831" s="603"/>
      <c r="H831" s="428"/>
      <c r="I831" s="257" t="s">
        <v>970</v>
      </c>
      <c r="J831" s="430"/>
      <c r="K831" s="81"/>
      <c r="L831" s="430">
        <v>22</v>
      </c>
      <c r="M831" s="81"/>
      <c r="N831" s="67"/>
      <c r="O831" s="67"/>
      <c r="P831" s="67">
        <v>10</v>
      </c>
      <c r="Q831" s="67"/>
      <c r="R831" s="67"/>
      <c r="S831" s="67"/>
      <c r="T831" s="67">
        <v>33</v>
      </c>
      <c r="U831" s="67"/>
      <c r="V831" s="99"/>
      <c r="W831" s="187"/>
      <c r="X831" s="187"/>
      <c r="Y831" s="187"/>
      <c r="Z831" s="187"/>
      <c r="AA831" s="187"/>
      <c r="AB831" s="187"/>
      <c r="AC831" s="187"/>
      <c r="AD831" s="187"/>
      <c r="AE831" s="64"/>
    </row>
    <row r="832" spans="1:31" s="22" customFormat="1" ht="45" hidden="1" customHeight="1" x14ac:dyDescent="0.25">
      <c r="A832" s="430"/>
      <c r="B832" s="430">
        <v>1770</v>
      </c>
      <c r="C832" s="570"/>
      <c r="D832" s="576"/>
      <c r="E832" s="570"/>
      <c r="F832" s="578"/>
      <c r="G832" s="603"/>
      <c r="H832" s="428"/>
      <c r="I832" s="257" t="s">
        <v>1720</v>
      </c>
      <c r="J832" s="430"/>
      <c r="K832" s="81"/>
      <c r="L832" s="430">
        <v>20</v>
      </c>
      <c r="M832" s="81"/>
      <c r="N832" s="67"/>
      <c r="O832" s="67"/>
      <c r="P832" s="67">
        <v>5</v>
      </c>
      <c r="Q832" s="67"/>
      <c r="R832" s="67"/>
      <c r="S832" s="67"/>
      <c r="T832" s="67">
        <v>43</v>
      </c>
      <c r="U832" s="67"/>
      <c r="V832" s="99"/>
      <c r="W832" s="187"/>
      <c r="X832" s="187"/>
      <c r="Y832" s="187"/>
      <c r="Z832" s="187"/>
      <c r="AA832" s="187"/>
      <c r="AB832" s="187"/>
      <c r="AC832" s="187"/>
      <c r="AD832" s="187"/>
      <c r="AE832" s="64"/>
    </row>
    <row r="833" spans="1:31" s="22" customFormat="1" ht="45" hidden="1" customHeight="1" x14ac:dyDescent="0.25">
      <c r="A833" s="430"/>
      <c r="B833" s="430">
        <v>3199</v>
      </c>
      <c r="C833" s="570"/>
      <c r="D833" s="576"/>
      <c r="E833" s="570"/>
      <c r="F833" s="578"/>
      <c r="G833" s="603"/>
      <c r="H833" s="428"/>
      <c r="I833" s="257" t="s">
        <v>971</v>
      </c>
      <c r="J833" s="430"/>
      <c r="K833" s="81"/>
      <c r="L833" s="430">
        <v>17</v>
      </c>
      <c r="M833" s="81"/>
      <c r="N833" s="67"/>
      <c r="O833" s="67"/>
      <c r="P833" s="67">
        <v>15</v>
      </c>
      <c r="Q833" s="67"/>
      <c r="R833" s="67"/>
      <c r="S833" s="67"/>
      <c r="T833" s="67">
        <v>55</v>
      </c>
      <c r="U833" s="67"/>
      <c r="V833" s="99"/>
      <c r="W833" s="187"/>
      <c r="X833" s="187"/>
      <c r="Y833" s="187"/>
      <c r="Z833" s="187"/>
      <c r="AA833" s="187"/>
      <c r="AB833" s="187"/>
      <c r="AC833" s="187"/>
      <c r="AD833" s="187"/>
      <c r="AE833" s="64"/>
    </row>
    <row r="834" spans="1:31" s="22" customFormat="1" ht="48.75" hidden="1" customHeight="1" x14ac:dyDescent="0.25">
      <c r="A834" s="430"/>
      <c r="B834" s="430">
        <v>3162</v>
      </c>
      <c r="C834" s="570"/>
      <c r="D834" s="576"/>
      <c r="E834" s="570"/>
      <c r="F834" s="578"/>
      <c r="G834" s="603"/>
      <c r="H834" s="428"/>
      <c r="I834" s="257" t="s">
        <v>972</v>
      </c>
      <c r="J834" s="430"/>
      <c r="K834" s="81"/>
      <c r="L834" s="430">
        <v>11</v>
      </c>
      <c r="M834" s="81"/>
      <c r="N834" s="67"/>
      <c r="O834" s="67"/>
      <c r="P834" s="67">
        <v>15</v>
      </c>
      <c r="Q834" s="67"/>
      <c r="R834" s="67"/>
      <c r="S834" s="67"/>
      <c r="T834" s="67">
        <v>12</v>
      </c>
      <c r="U834" s="67"/>
      <c r="V834" s="99"/>
      <c r="W834" s="187"/>
      <c r="X834" s="187"/>
      <c r="Y834" s="187"/>
      <c r="Z834" s="187"/>
      <c r="AA834" s="187"/>
      <c r="AB834" s="187"/>
      <c r="AC834" s="187"/>
      <c r="AD834" s="187"/>
      <c r="AE834" s="64"/>
    </row>
    <row r="835" spans="1:31" s="22" customFormat="1" ht="60" hidden="1" customHeight="1" x14ac:dyDescent="0.25">
      <c r="A835" s="430"/>
      <c r="B835" s="66" t="s">
        <v>1472</v>
      </c>
      <c r="C835" s="570"/>
      <c r="D835" s="576"/>
      <c r="E835" s="570"/>
      <c r="F835" s="578"/>
      <c r="G835" s="603"/>
      <c r="H835" s="428"/>
      <c r="I835" s="257" t="s">
        <v>973</v>
      </c>
      <c r="J835" s="430"/>
      <c r="K835" s="81"/>
      <c r="L835" s="430">
        <v>15</v>
      </c>
      <c r="M835" s="81"/>
      <c r="N835" s="67"/>
      <c r="O835" s="67"/>
      <c r="P835" s="67">
        <v>5</v>
      </c>
      <c r="Q835" s="67"/>
      <c r="R835" s="67"/>
      <c r="S835" s="67"/>
      <c r="T835" s="67">
        <v>32</v>
      </c>
      <c r="U835" s="67"/>
      <c r="V835" s="99"/>
      <c r="W835" s="100"/>
      <c r="X835" s="100"/>
      <c r="Y835" s="187"/>
      <c r="Z835" s="187"/>
      <c r="AA835" s="187"/>
      <c r="AB835" s="187"/>
      <c r="AC835" s="187"/>
      <c r="AD835" s="187"/>
      <c r="AE835" s="64"/>
    </row>
    <row r="836" spans="1:31" s="22" customFormat="1" ht="60" hidden="1" customHeight="1" x14ac:dyDescent="0.25">
      <c r="A836" s="430"/>
      <c r="B836" s="66" t="s">
        <v>1458</v>
      </c>
      <c r="C836" s="570"/>
      <c r="D836" s="576"/>
      <c r="E836" s="570"/>
      <c r="F836" s="578"/>
      <c r="G836" s="603"/>
      <c r="H836" s="428"/>
      <c r="I836" s="257" t="s">
        <v>974</v>
      </c>
      <c r="J836" s="430"/>
      <c r="K836" s="81"/>
      <c r="L836" s="430">
        <v>17</v>
      </c>
      <c r="M836" s="81"/>
      <c r="N836" s="67"/>
      <c r="O836" s="67"/>
      <c r="P836" s="67">
        <v>10</v>
      </c>
      <c r="Q836" s="67"/>
      <c r="R836" s="67"/>
      <c r="S836" s="67"/>
      <c r="T836" s="67">
        <v>72</v>
      </c>
      <c r="U836" s="67"/>
      <c r="V836" s="99"/>
      <c r="W836" s="100"/>
      <c r="X836" s="100"/>
      <c r="Y836" s="187"/>
      <c r="Z836" s="187"/>
      <c r="AA836" s="187"/>
      <c r="AB836" s="187"/>
      <c r="AC836" s="187"/>
      <c r="AD836" s="187"/>
      <c r="AE836" s="64"/>
    </row>
    <row r="837" spans="1:31" s="22" customFormat="1" ht="75" hidden="1" customHeight="1" x14ac:dyDescent="0.25">
      <c r="A837" s="430"/>
      <c r="B837" s="430">
        <v>1721</v>
      </c>
      <c r="C837" s="570"/>
      <c r="D837" s="576"/>
      <c r="E837" s="570"/>
      <c r="F837" s="578"/>
      <c r="G837" s="603"/>
      <c r="H837" s="428"/>
      <c r="I837" s="257" t="s">
        <v>975</v>
      </c>
      <c r="J837" s="430"/>
      <c r="K837" s="81"/>
      <c r="L837" s="430">
        <v>111</v>
      </c>
      <c r="M837" s="81"/>
      <c r="N837" s="67"/>
      <c r="O837" s="67"/>
      <c r="P837" s="67">
        <v>5</v>
      </c>
      <c r="Q837" s="67"/>
      <c r="R837" s="67"/>
      <c r="S837" s="67"/>
      <c r="T837" s="67">
        <v>221</v>
      </c>
      <c r="U837" s="67"/>
      <c r="V837" s="99"/>
      <c r="W837" s="187"/>
      <c r="X837" s="187"/>
      <c r="Y837" s="187"/>
      <c r="Z837" s="187"/>
      <c r="AA837" s="187"/>
      <c r="AB837" s="187"/>
      <c r="AC837" s="187"/>
      <c r="AD837" s="187"/>
      <c r="AE837" s="64"/>
    </row>
    <row r="838" spans="1:31" s="22" customFormat="1" ht="75" hidden="1" customHeight="1" x14ac:dyDescent="0.25">
      <c r="A838" s="430"/>
      <c r="B838" s="430">
        <v>2057</v>
      </c>
      <c r="C838" s="570"/>
      <c r="D838" s="576"/>
      <c r="E838" s="570"/>
      <c r="F838" s="578"/>
      <c r="G838" s="603"/>
      <c r="H838" s="428"/>
      <c r="I838" s="159" t="s">
        <v>976</v>
      </c>
      <c r="J838" s="430"/>
      <c r="K838" s="81"/>
      <c r="L838" s="430">
        <v>39</v>
      </c>
      <c r="M838" s="81"/>
      <c r="N838" s="67"/>
      <c r="O838" s="67"/>
      <c r="P838" s="67">
        <v>10</v>
      </c>
      <c r="Q838" s="67"/>
      <c r="R838" s="67"/>
      <c r="S838" s="67"/>
      <c r="T838" s="67">
        <v>75</v>
      </c>
      <c r="U838" s="67"/>
      <c r="V838" s="99"/>
      <c r="W838" s="187"/>
      <c r="X838" s="187"/>
      <c r="Y838" s="187"/>
      <c r="Z838" s="187"/>
      <c r="AA838" s="187"/>
      <c r="AB838" s="187"/>
      <c r="AC838" s="187"/>
      <c r="AD838" s="187"/>
      <c r="AE838" s="64"/>
    </row>
    <row r="839" spans="1:31" s="22" customFormat="1" ht="60" hidden="1" customHeight="1" x14ac:dyDescent="0.25">
      <c r="A839" s="430"/>
      <c r="B839" s="66" t="s">
        <v>1447</v>
      </c>
      <c r="C839" s="570"/>
      <c r="D839" s="576"/>
      <c r="E839" s="570"/>
      <c r="F839" s="578"/>
      <c r="G839" s="603"/>
      <c r="H839" s="428"/>
      <c r="I839" s="159" t="s">
        <v>977</v>
      </c>
      <c r="J839" s="430"/>
      <c r="K839" s="81"/>
      <c r="L839" s="430">
        <v>15</v>
      </c>
      <c r="M839" s="81"/>
      <c r="N839" s="67"/>
      <c r="O839" s="67"/>
      <c r="P839" s="67">
        <v>10</v>
      </c>
      <c r="Q839" s="67"/>
      <c r="R839" s="67"/>
      <c r="S839" s="67"/>
      <c r="T839" s="67">
        <v>38</v>
      </c>
      <c r="U839" s="67"/>
      <c r="V839" s="99"/>
      <c r="W839" s="100"/>
      <c r="X839" s="100"/>
      <c r="Y839" s="187"/>
      <c r="Z839" s="187"/>
      <c r="AA839" s="187"/>
      <c r="AB839" s="187"/>
      <c r="AC839" s="187"/>
      <c r="AD839" s="187"/>
      <c r="AE839" s="64"/>
    </row>
    <row r="840" spans="1:31" s="22" customFormat="1" ht="45" hidden="1" customHeight="1" x14ac:dyDescent="0.25">
      <c r="A840" s="430"/>
      <c r="B840" s="430">
        <v>1334</v>
      </c>
      <c r="C840" s="570"/>
      <c r="D840" s="576"/>
      <c r="E840" s="570"/>
      <c r="F840" s="578"/>
      <c r="G840" s="603"/>
      <c r="H840" s="428"/>
      <c r="I840" s="159" t="s">
        <v>978</v>
      </c>
      <c r="J840" s="430"/>
      <c r="K840" s="81"/>
      <c r="L840" s="430">
        <v>5</v>
      </c>
      <c r="M840" s="81"/>
      <c r="N840" s="67"/>
      <c r="O840" s="67"/>
      <c r="P840" s="67">
        <v>5</v>
      </c>
      <c r="Q840" s="67"/>
      <c r="R840" s="67"/>
      <c r="S840" s="67"/>
      <c r="T840" s="67">
        <v>17</v>
      </c>
      <c r="U840" s="67"/>
      <c r="V840" s="99"/>
      <c r="W840" s="187"/>
      <c r="X840" s="187"/>
      <c r="Y840" s="187"/>
      <c r="Z840" s="187"/>
      <c r="AA840" s="187"/>
      <c r="AB840" s="187"/>
      <c r="AC840" s="187"/>
      <c r="AD840" s="187"/>
      <c r="AE840" s="64"/>
    </row>
    <row r="841" spans="1:31" s="22" customFormat="1" ht="75" hidden="1" customHeight="1" x14ac:dyDescent="0.25">
      <c r="A841" s="430"/>
      <c r="B841" s="189" t="s">
        <v>1465</v>
      </c>
      <c r="C841" s="570"/>
      <c r="D841" s="576"/>
      <c r="E841" s="570"/>
      <c r="F841" s="578"/>
      <c r="G841" s="603"/>
      <c r="H841" s="428"/>
      <c r="I841" s="257" t="s">
        <v>979</v>
      </c>
      <c r="J841" s="430"/>
      <c r="K841" s="81"/>
      <c r="L841" s="430">
        <v>30</v>
      </c>
      <c r="M841" s="81"/>
      <c r="N841" s="67"/>
      <c r="O841" s="67"/>
      <c r="P841" s="67">
        <v>15</v>
      </c>
      <c r="Q841" s="67"/>
      <c r="R841" s="67"/>
      <c r="S841" s="67"/>
      <c r="T841" s="67">
        <v>54</v>
      </c>
      <c r="U841" s="67"/>
      <c r="V841" s="99"/>
      <c r="W841" s="100"/>
      <c r="X841" s="100"/>
      <c r="Y841" s="187"/>
      <c r="Z841" s="187"/>
      <c r="AA841" s="187"/>
      <c r="AB841" s="187"/>
      <c r="AC841" s="187"/>
      <c r="AD841" s="187"/>
      <c r="AE841" s="64"/>
    </row>
    <row r="842" spans="1:31" s="22" customFormat="1" ht="75" hidden="1" customHeight="1" x14ac:dyDescent="0.25">
      <c r="A842" s="430"/>
      <c r="B842" s="430">
        <v>2397</v>
      </c>
      <c r="C842" s="570"/>
      <c r="D842" s="576"/>
      <c r="E842" s="570"/>
      <c r="F842" s="578"/>
      <c r="G842" s="603"/>
      <c r="H842" s="428"/>
      <c r="I842" s="257" t="s">
        <v>1721</v>
      </c>
      <c r="J842" s="430"/>
      <c r="K842" s="81"/>
      <c r="L842" s="430">
        <v>27</v>
      </c>
      <c r="M842" s="81"/>
      <c r="N842" s="67"/>
      <c r="O842" s="67"/>
      <c r="P842" s="67">
        <v>15</v>
      </c>
      <c r="Q842" s="67"/>
      <c r="R842" s="67"/>
      <c r="S842" s="67"/>
      <c r="T842" s="67">
        <v>44</v>
      </c>
      <c r="U842" s="67"/>
      <c r="V842" s="99"/>
      <c r="W842" s="187"/>
      <c r="X842" s="187"/>
      <c r="Y842" s="187"/>
      <c r="Z842" s="187"/>
      <c r="AA842" s="187"/>
      <c r="AB842" s="187"/>
      <c r="AC842" s="187"/>
      <c r="AD842" s="187"/>
      <c r="AE842" s="64"/>
    </row>
    <row r="843" spans="1:31" s="22" customFormat="1" ht="75" hidden="1" customHeight="1" x14ac:dyDescent="0.25">
      <c r="A843" s="430"/>
      <c r="B843" s="189" t="s">
        <v>1468</v>
      </c>
      <c r="C843" s="570"/>
      <c r="D843" s="576"/>
      <c r="E843" s="570"/>
      <c r="F843" s="578"/>
      <c r="G843" s="603"/>
      <c r="H843" s="428"/>
      <c r="I843" s="159" t="s">
        <v>980</v>
      </c>
      <c r="J843" s="430"/>
      <c r="K843" s="81"/>
      <c r="L843" s="430">
        <v>33</v>
      </c>
      <c r="M843" s="81"/>
      <c r="N843" s="67"/>
      <c r="O843" s="67"/>
      <c r="P843" s="67">
        <v>6</v>
      </c>
      <c r="Q843" s="67"/>
      <c r="R843" s="67"/>
      <c r="S843" s="67"/>
      <c r="T843" s="67">
        <v>89</v>
      </c>
      <c r="U843" s="67"/>
      <c r="V843" s="99"/>
      <c r="W843" s="100"/>
      <c r="X843" s="100"/>
      <c r="Y843" s="187"/>
      <c r="Z843" s="187"/>
      <c r="AA843" s="187"/>
      <c r="AB843" s="187"/>
      <c r="AC843" s="187"/>
      <c r="AD843" s="187"/>
      <c r="AE843" s="64"/>
    </row>
    <row r="844" spans="1:31" s="22" customFormat="1" ht="75" hidden="1" customHeight="1" x14ac:dyDescent="0.25">
      <c r="A844" s="430"/>
      <c r="B844" s="430">
        <v>2362</v>
      </c>
      <c r="C844" s="570"/>
      <c r="D844" s="576"/>
      <c r="E844" s="570"/>
      <c r="F844" s="578"/>
      <c r="G844" s="603"/>
      <c r="H844" s="428"/>
      <c r="I844" s="159" t="s">
        <v>981</v>
      </c>
      <c r="J844" s="430"/>
      <c r="K844" s="81"/>
      <c r="L844" s="430">
        <v>52</v>
      </c>
      <c r="M844" s="81"/>
      <c r="N844" s="67"/>
      <c r="O844" s="67"/>
      <c r="P844" s="67">
        <v>15</v>
      </c>
      <c r="Q844" s="67"/>
      <c r="R844" s="67"/>
      <c r="S844" s="67"/>
      <c r="T844" s="67">
        <v>201</v>
      </c>
      <c r="U844" s="67"/>
      <c r="V844" s="99"/>
      <c r="W844" s="187"/>
      <c r="X844" s="187"/>
      <c r="Y844" s="187"/>
      <c r="Z844" s="187"/>
      <c r="AA844" s="187"/>
      <c r="AB844" s="187"/>
      <c r="AC844" s="187"/>
      <c r="AD844" s="187"/>
      <c r="AE844" s="64"/>
    </row>
    <row r="845" spans="1:31" s="22" customFormat="1" ht="90" hidden="1" customHeight="1" x14ac:dyDescent="0.25">
      <c r="A845" s="430"/>
      <c r="B845" s="430">
        <v>3596</v>
      </c>
      <c r="C845" s="570"/>
      <c r="D845" s="576"/>
      <c r="E845" s="570"/>
      <c r="F845" s="578"/>
      <c r="G845" s="603"/>
      <c r="H845" s="428"/>
      <c r="I845" s="257" t="s">
        <v>982</v>
      </c>
      <c r="J845" s="430"/>
      <c r="K845" s="81"/>
      <c r="L845" s="430">
        <v>158</v>
      </c>
      <c r="M845" s="81"/>
      <c r="N845" s="67"/>
      <c r="O845" s="67"/>
      <c r="P845" s="67">
        <v>10</v>
      </c>
      <c r="Q845" s="67"/>
      <c r="R845" s="67"/>
      <c r="S845" s="67"/>
      <c r="T845" s="67">
        <v>219</v>
      </c>
      <c r="U845" s="67"/>
      <c r="V845" s="99"/>
      <c r="W845" s="187"/>
      <c r="X845" s="187"/>
      <c r="Y845" s="187"/>
      <c r="Z845" s="187"/>
      <c r="AA845" s="187"/>
      <c r="AB845" s="187"/>
      <c r="AC845" s="187"/>
      <c r="AD845" s="187"/>
      <c r="AE845" s="64"/>
    </row>
    <row r="846" spans="1:31" s="22" customFormat="1" ht="60" hidden="1" customHeight="1" x14ac:dyDescent="0.25">
      <c r="A846" s="430"/>
      <c r="B846" s="66" t="s">
        <v>1484</v>
      </c>
      <c r="C846" s="570"/>
      <c r="D846" s="576"/>
      <c r="E846" s="570"/>
      <c r="F846" s="578"/>
      <c r="G846" s="603"/>
      <c r="H846" s="428"/>
      <c r="I846" s="257" t="s">
        <v>983</v>
      </c>
      <c r="J846" s="430"/>
      <c r="K846" s="81"/>
      <c r="L846" s="430">
        <v>20</v>
      </c>
      <c r="M846" s="81"/>
      <c r="N846" s="67"/>
      <c r="O846" s="67"/>
      <c r="P846" s="67">
        <v>15</v>
      </c>
      <c r="Q846" s="67"/>
      <c r="R846" s="67"/>
      <c r="S846" s="67"/>
      <c r="T846" s="67">
        <v>91</v>
      </c>
      <c r="U846" s="67"/>
      <c r="V846" s="99"/>
      <c r="W846" s="100"/>
      <c r="X846" s="100"/>
      <c r="Y846" s="187"/>
      <c r="Z846" s="187"/>
      <c r="AA846" s="187"/>
      <c r="AB846" s="187"/>
      <c r="AC846" s="187"/>
      <c r="AD846" s="187"/>
      <c r="AE846" s="64"/>
    </row>
    <row r="847" spans="1:31" s="22" customFormat="1" ht="45" hidden="1" customHeight="1" x14ac:dyDescent="0.25">
      <c r="A847" s="430"/>
      <c r="B847" s="430">
        <v>1841</v>
      </c>
      <c r="C847" s="570"/>
      <c r="D847" s="576"/>
      <c r="E847" s="570"/>
      <c r="F847" s="578"/>
      <c r="G847" s="603"/>
      <c r="H847" s="428"/>
      <c r="I847" s="257" t="s">
        <v>984</v>
      </c>
      <c r="J847" s="430"/>
      <c r="K847" s="81"/>
      <c r="L847" s="430">
        <v>10</v>
      </c>
      <c r="M847" s="81"/>
      <c r="N847" s="67"/>
      <c r="O847" s="67"/>
      <c r="P847" s="67">
        <v>5</v>
      </c>
      <c r="Q847" s="67"/>
      <c r="R847" s="67"/>
      <c r="S847" s="67"/>
      <c r="T847" s="67">
        <v>9</v>
      </c>
      <c r="U847" s="67"/>
      <c r="V847" s="99"/>
      <c r="W847" s="187"/>
      <c r="X847" s="187"/>
      <c r="Y847" s="187"/>
      <c r="Z847" s="187"/>
      <c r="AA847" s="187"/>
      <c r="AB847" s="187"/>
      <c r="AC847" s="187"/>
      <c r="AD847" s="187"/>
      <c r="AE847" s="64"/>
    </row>
    <row r="848" spans="1:31" s="22" customFormat="1" ht="45" hidden="1" customHeight="1" x14ac:dyDescent="0.25">
      <c r="A848" s="430"/>
      <c r="B848" s="430">
        <v>3887</v>
      </c>
      <c r="C848" s="570"/>
      <c r="D848" s="576"/>
      <c r="E848" s="570"/>
      <c r="F848" s="578"/>
      <c r="G848" s="603"/>
      <c r="H848" s="428"/>
      <c r="I848" s="257" t="s">
        <v>985</v>
      </c>
      <c r="J848" s="430"/>
      <c r="K848" s="81"/>
      <c r="L848" s="430">
        <v>15</v>
      </c>
      <c r="M848" s="81"/>
      <c r="N848" s="67"/>
      <c r="O848" s="67"/>
      <c r="P848" s="67">
        <v>15</v>
      </c>
      <c r="Q848" s="67"/>
      <c r="R848" s="67"/>
      <c r="S848" s="67"/>
      <c r="T848" s="67">
        <v>42</v>
      </c>
      <c r="U848" s="67"/>
      <c r="V848" s="99"/>
      <c r="W848" s="187"/>
      <c r="X848" s="187"/>
      <c r="Y848" s="187"/>
      <c r="Z848" s="187"/>
      <c r="AA848" s="187"/>
      <c r="AB848" s="187"/>
      <c r="AC848" s="187"/>
      <c r="AD848" s="187"/>
      <c r="AE848" s="64"/>
    </row>
    <row r="849" spans="1:31" s="22" customFormat="1" ht="60" hidden="1" customHeight="1" x14ac:dyDescent="0.25">
      <c r="A849" s="430"/>
      <c r="B849" s="430">
        <v>3186</v>
      </c>
      <c r="C849" s="570"/>
      <c r="D849" s="576"/>
      <c r="E849" s="570"/>
      <c r="F849" s="578"/>
      <c r="G849" s="603"/>
      <c r="H849" s="428"/>
      <c r="I849" s="257" t="s">
        <v>986</v>
      </c>
      <c r="J849" s="430"/>
      <c r="K849" s="81"/>
      <c r="L849" s="430">
        <v>22</v>
      </c>
      <c r="M849" s="81"/>
      <c r="N849" s="67"/>
      <c r="O849" s="67"/>
      <c r="P849" s="67">
        <v>10</v>
      </c>
      <c r="Q849" s="67"/>
      <c r="R849" s="67"/>
      <c r="S849" s="67"/>
      <c r="T849" s="67">
        <v>48</v>
      </c>
      <c r="U849" s="67"/>
      <c r="V849" s="99"/>
      <c r="W849" s="187"/>
      <c r="X849" s="187"/>
      <c r="Y849" s="187"/>
      <c r="Z849" s="187"/>
      <c r="AA849" s="187"/>
      <c r="AB849" s="187"/>
      <c r="AC849" s="187"/>
      <c r="AD849" s="187"/>
      <c r="AE849" s="64"/>
    </row>
    <row r="850" spans="1:31" s="22" customFormat="1" ht="60" hidden="1" customHeight="1" x14ac:dyDescent="0.25">
      <c r="A850" s="430"/>
      <c r="B850" s="430">
        <v>1367</v>
      </c>
      <c r="C850" s="570"/>
      <c r="D850" s="576"/>
      <c r="E850" s="570"/>
      <c r="F850" s="578"/>
      <c r="G850" s="603"/>
      <c r="H850" s="428"/>
      <c r="I850" s="257" t="s">
        <v>987</v>
      </c>
      <c r="J850" s="430"/>
      <c r="K850" s="81"/>
      <c r="L850" s="430">
        <v>13</v>
      </c>
      <c r="M850" s="81"/>
      <c r="N850" s="67"/>
      <c r="O850" s="67"/>
      <c r="P850" s="67">
        <v>10</v>
      </c>
      <c r="Q850" s="67"/>
      <c r="R850" s="67"/>
      <c r="S850" s="67"/>
      <c r="T850" s="67">
        <v>41</v>
      </c>
      <c r="U850" s="67"/>
      <c r="V850" s="99"/>
      <c r="W850" s="187"/>
      <c r="X850" s="187"/>
      <c r="Y850" s="187"/>
      <c r="Z850" s="187"/>
      <c r="AA850" s="187"/>
      <c r="AB850" s="187"/>
      <c r="AC850" s="187"/>
      <c r="AD850" s="187"/>
      <c r="AE850" s="64"/>
    </row>
    <row r="851" spans="1:31" s="22" customFormat="1" ht="60" hidden="1" customHeight="1" x14ac:dyDescent="0.25">
      <c r="A851" s="430"/>
      <c r="B851" s="430">
        <v>3853</v>
      </c>
      <c r="C851" s="570"/>
      <c r="D851" s="576"/>
      <c r="E851" s="570"/>
      <c r="F851" s="578"/>
      <c r="G851" s="603"/>
      <c r="H851" s="428"/>
      <c r="I851" s="257" t="s">
        <v>1722</v>
      </c>
      <c r="J851" s="430"/>
      <c r="K851" s="81"/>
      <c r="L851" s="430">
        <v>20</v>
      </c>
      <c r="M851" s="81"/>
      <c r="N851" s="67"/>
      <c r="O851" s="67"/>
      <c r="P851" s="67">
        <v>7</v>
      </c>
      <c r="Q851" s="67"/>
      <c r="R851" s="67"/>
      <c r="S851" s="67"/>
      <c r="T851" s="67">
        <v>27</v>
      </c>
      <c r="U851" s="67"/>
      <c r="V851" s="99"/>
      <c r="W851" s="187"/>
      <c r="X851" s="187"/>
      <c r="Y851" s="187"/>
      <c r="Z851" s="187"/>
      <c r="AA851" s="187"/>
      <c r="AB851" s="187"/>
      <c r="AC851" s="187"/>
      <c r="AD851" s="187"/>
      <c r="AE851" s="64"/>
    </row>
    <row r="852" spans="1:31" s="22" customFormat="1" ht="120" hidden="1" customHeight="1" x14ac:dyDescent="0.25">
      <c r="A852" s="430"/>
      <c r="B852" s="189" t="s">
        <v>1477</v>
      </c>
      <c r="C852" s="570"/>
      <c r="D852" s="576"/>
      <c r="E852" s="570"/>
      <c r="F852" s="578"/>
      <c r="G852" s="603"/>
      <c r="H852" s="428"/>
      <c r="I852" s="257" t="s">
        <v>988</v>
      </c>
      <c r="J852" s="430"/>
      <c r="K852" s="81"/>
      <c r="L852" s="430">
        <v>21</v>
      </c>
      <c r="M852" s="81"/>
      <c r="N852" s="67"/>
      <c r="O852" s="67"/>
      <c r="P852" s="67">
        <v>15</v>
      </c>
      <c r="Q852" s="67"/>
      <c r="R852" s="67"/>
      <c r="S852" s="67"/>
      <c r="T852" s="67">
        <v>39</v>
      </c>
      <c r="U852" s="67"/>
      <c r="V852" s="99"/>
      <c r="W852" s="100"/>
      <c r="X852" s="100"/>
      <c r="Y852" s="187"/>
      <c r="Z852" s="187"/>
      <c r="AA852" s="187"/>
      <c r="AB852" s="187"/>
      <c r="AC852" s="187"/>
      <c r="AD852" s="187"/>
      <c r="AE852" s="64"/>
    </row>
    <row r="853" spans="1:31" s="22" customFormat="1" ht="80.25" hidden="1" customHeight="1" x14ac:dyDescent="0.25">
      <c r="A853" s="430"/>
      <c r="B853" s="430">
        <v>1213</v>
      </c>
      <c r="C853" s="570"/>
      <c r="D853" s="576"/>
      <c r="E853" s="570"/>
      <c r="F853" s="578"/>
      <c r="G853" s="603"/>
      <c r="H853" s="428"/>
      <c r="I853" s="257" t="s">
        <v>989</v>
      </c>
      <c r="J853" s="430"/>
      <c r="K853" s="81"/>
      <c r="L853" s="430">
        <v>125</v>
      </c>
      <c r="M853" s="81"/>
      <c r="N853" s="67"/>
      <c r="O853" s="67"/>
      <c r="P853" s="67">
        <v>15</v>
      </c>
      <c r="Q853" s="67"/>
      <c r="R853" s="67"/>
      <c r="S853" s="67"/>
      <c r="T853" s="67">
        <v>266</v>
      </c>
      <c r="U853" s="67"/>
      <c r="V853" s="99"/>
      <c r="W853" s="187"/>
      <c r="X853" s="187"/>
      <c r="Y853" s="187"/>
      <c r="Z853" s="187"/>
      <c r="AA853" s="187"/>
      <c r="AB853" s="187"/>
      <c r="AC853" s="187"/>
      <c r="AD853" s="187"/>
      <c r="AE853" s="64"/>
    </row>
    <row r="854" spans="1:31" s="22" customFormat="1" ht="75" hidden="1" customHeight="1" x14ac:dyDescent="0.25">
      <c r="A854" s="430"/>
      <c r="B854" s="430">
        <v>1896</v>
      </c>
      <c r="C854" s="570"/>
      <c r="D854" s="576"/>
      <c r="E854" s="570"/>
      <c r="F854" s="578"/>
      <c r="G854" s="603"/>
      <c r="H854" s="428"/>
      <c r="I854" s="257" t="s">
        <v>990</v>
      </c>
      <c r="J854" s="430"/>
      <c r="K854" s="81"/>
      <c r="L854" s="430">
        <v>14</v>
      </c>
      <c r="M854" s="81"/>
      <c r="N854" s="67"/>
      <c r="O854" s="67"/>
      <c r="P854" s="67">
        <v>5</v>
      </c>
      <c r="Q854" s="67"/>
      <c r="R854" s="67"/>
      <c r="S854" s="67"/>
      <c r="T854" s="67">
        <v>77</v>
      </c>
      <c r="U854" s="67"/>
      <c r="V854" s="99"/>
      <c r="W854" s="187"/>
      <c r="X854" s="187"/>
      <c r="Y854" s="187"/>
      <c r="Z854" s="187"/>
      <c r="AA854" s="187"/>
      <c r="AB854" s="187"/>
      <c r="AC854" s="187"/>
      <c r="AD854" s="187"/>
      <c r="AE854" s="64"/>
    </row>
    <row r="855" spans="1:31" s="22" customFormat="1" ht="90" hidden="1" customHeight="1" x14ac:dyDescent="0.25">
      <c r="A855" s="430"/>
      <c r="B855" s="189" t="s">
        <v>1475</v>
      </c>
      <c r="C855" s="570"/>
      <c r="D855" s="576"/>
      <c r="E855" s="570"/>
      <c r="F855" s="578"/>
      <c r="G855" s="603"/>
      <c r="H855" s="428"/>
      <c r="I855" s="257" t="s">
        <v>991</v>
      </c>
      <c r="J855" s="430"/>
      <c r="K855" s="81"/>
      <c r="L855" s="430">
        <v>110</v>
      </c>
      <c r="M855" s="81"/>
      <c r="N855" s="67"/>
      <c r="O855" s="67"/>
      <c r="P855" s="67">
        <v>15</v>
      </c>
      <c r="Q855" s="67"/>
      <c r="R855" s="67"/>
      <c r="S855" s="67"/>
      <c r="T855" s="67">
        <v>137</v>
      </c>
      <c r="U855" s="67"/>
      <c r="V855" s="99"/>
      <c r="W855" s="100"/>
      <c r="X855" s="100"/>
      <c r="Y855" s="187"/>
      <c r="Z855" s="187"/>
      <c r="AA855" s="187"/>
      <c r="AB855" s="187"/>
      <c r="AC855" s="187"/>
      <c r="AD855" s="187"/>
      <c r="AE855" s="64"/>
    </row>
    <row r="856" spans="1:31" s="22" customFormat="1" ht="90" hidden="1" customHeight="1" x14ac:dyDescent="0.25">
      <c r="A856" s="430"/>
      <c r="B856" s="189" t="s">
        <v>1473</v>
      </c>
      <c r="C856" s="570"/>
      <c r="D856" s="576"/>
      <c r="E856" s="570"/>
      <c r="F856" s="578"/>
      <c r="G856" s="603"/>
      <c r="H856" s="428"/>
      <c r="I856" s="257" t="s">
        <v>992</v>
      </c>
      <c r="J856" s="430"/>
      <c r="K856" s="81"/>
      <c r="L856" s="430">
        <v>135</v>
      </c>
      <c r="M856" s="81"/>
      <c r="N856" s="67"/>
      <c r="O856" s="67"/>
      <c r="P856" s="67">
        <v>15</v>
      </c>
      <c r="Q856" s="67"/>
      <c r="R856" s="67"/>
      <c r="S856" s="67"/>
      <c r="T856" s="67">
        <v>160</v>
      </c>
      <c r="U856" s="67"/>
      <c r="V856" s="99"/>
      <c r="W856" s="100"/>
      <c r="X856" s="100"/>
      <c r="Y856" s="187"/>
      <c r="Z856" s="187"/>
      <c r="AA856" s="187"/>
      <c r="AB856" s="187"/>
      <c r="AC856" s="187"/>
      <c r="AD856" s="187"/>
      <c r="AE856" s="64"/>
    </row>
    <row r="857" spans="1:31" s="22" customFormat="1" ht="45" hidden="1" customHeight="1" x14ac:dyDescent="0.25">
      <c r="A857" s="430"/>
      <c r="B857" s="430">
        <v>3794</v>
      </c>
      <c r="C857" s="570"/>
      <c r="D857" s="576"/>
      <c r="E857" s="570"/>
      <c r="F857" s="578"/>
      <c r="G857" s="603"/>
      <c r="H857" s="428"/>
      <c r="I857" s="257" t="s">
        <v>1723</v>
      </c>
      <c r="J857" s="430"/>
      <c r="K857" s="81"/>
      <c r="L857" s="430">
        <v>20</v>
      </c>
      <c r="M857" s="81"/>
      <c r="N857" s="67"/>
      <c r="O857" s="67"/>
      <c r="P857" s="67">
        <v>5</v>
      </c>
      <c r="Q857" s="67"/>
      <c r="R857" s="67"/>
      <c r="S857" s="67"/>
      <c r="T857" s="67">
        <v>39</v>
      </c>
      <c r="U857" s="67"/>
      <c r="V857" s="99"/>
      <c r="W857" s="187"/>
      <c r="X857" s="187"/>
      <c r="Y857" s="187"/>
      <c r="Z857" s="187"/>
      <c r="AA857" s="187"/>
      <c r="AB857" s="187"/>
      <c r="AC857" s="187"/>
      <c r="AD857" s="187"/>
      <c r="AE857" s="64"/>
    </row>
    <row r="858" spans="1:31" s="22" customFormat="1" ht="60" hidden="1" customHeight="1" x14ac:dyDescent="0.25">
      <c r="A858" s="430"/>
      <c r="B858" s="430">
        <v>2709</v>
      </c>
      <c r="C858" s="570"/>
      <c r="D858" s="576"/>
      <c r="E858" s="570"/>
      <c r="F858" s="578"/>
      <c r="G858" s="603"/>
      <c r="H858" s="428"/>
      <c r="I858" s="257" t="s">
        <v>993</v>
      </c>
      <c r="J858" s="430"/>
      <c r="K858" s="81"/>
      <c r="L858" s="430">
        <v>30</v>
      </c>
      <c r="M858" s="81"/>
      <c r="N858" s="67"/>
      <c r="O858" s="67"/>
      <c r="P858" s="67">
        <v>15</v>
      </c>
      <c r="Q858" s="67"/>
      <c r="R858" s="67"/>
      <c r="S858" s="67"/>
      <c r="T858" s="67">
        <v>35</v>
      </c>
      <c r="U858" s="67"/>
      <c r="V858" s="99"/>
      <c r="W858" s="187"/>
      <c r="X858" s="187"/>
      <c r="Y858" s="187"/>
      <c r="Z858" s="187"/>
      <c r="AA858" s="187"/>
      <c r="AB858" s="187"/>
      <c r="AC858" s="187"/>
      <c r="AD858" s="187"/>
      <c r="AE858" s="64"/>
    </row>
    <row r="859" spans="1:31" s="22" customFormat="1" ht="75" hidden="1" customHeight="1" x14ac:dyDescent="0.25">
      <c r="A859" s="430"/>
      <c r="B859" s="430">
        <v>1090</v>
      </c>
      <c r="C859" s="570"/>
      <c r="D859" s="576"/>
      <c r="E859" s="570"/>
      <c r="F859" s="578"/>
      <c r="G859" s="603"/>
      <c r="H859" s="428"/>
      <c r="I859" s="159" t="s">
        <v>994</v>
      </c>
      <c r="J859" s="430"/>
      <c r="K859" s="81"/>
      <c r="L859" s="430">
        <v>44</v>
      </c>
      <c r="M859" s="81"/>
      <c r="N859" s="67"/>
      <c r="O859" s="67"/>
      <c r="P859" s="67">
        <v>5</v>
      </c>
      <c r="Q859" s="67"/>
      <c r="R859" s="67"/>
      <c r="S859" s="67"/>
      <c r="T859" s="67">
        <v>107</v>
      </c>
      <c r="U859" s="67"/>
      <c r="V859" s="99"/>
      <c r="W859" s="187"/>
      <c r="X859" s="187"/>
      <c r="Y859" s="187"/>
      <c r="Z859" s="187"/>
      <c r="AA859" s="187"/>
      <c r="AB859" s="187"/>
      <c r="AC859" s="187"/>
      <c r="AD859" s="187"/>
      <c r="AE859" s="64"/>
    </row>
    <row r="860" spans="1:31" s="22" customFormat="1" ht="60" hidden="1" customHeight="1" x14ac:dyDescent="0.25">
      <c r="A860" s="430"/>
      <c r="B860" s="66" t="s">
        <v>1466</v>
      </c>
      <c r="C860" s="570"/>
      <c r="D860" s="576"/>
      <c r="E860" s="570"/>
      <c r="F860" s="578"/>
      <c r="G860" s="603"/>
      <c r="H860" s="428"/>
      <c r="I860" s="257" t="s">
        <v>995</v>
      </c>
      <c r="J860" s="430"/>
      <c r="K860" s="81"/>
      <c r="L860" s="430">
        <v>224</v>
      </c>
      <c r="M860" s="81"/>
      <c r="N860" s="67"/>
      <c r="O860" s="67"/>
      <c r="P860" s="67">
        <v>10</v>
      </c>
      <c r="Q860" s="67"/>
      <c r="R860" s="67"/>
      <c r="S860" s="67"/>
      <c r="T860" s="67">
        <v>258</v>
      </c>
      <c r="U860" s="67"/>
      <c r="V860" s="99"/>
      <c r="W860" s="100"/>
      <c r="X860" s="100"/>
      <c r="Y860" s="187"/>
      <c r="Z860" s="187"/>
      <c r="AA860" s="187"/>
      <c r="AB860" s="187"/>
      <c r="AC860" s="187"/>
      <c r="AD860" s="187"/>
      <c r="AE860" s="64"/>
    </row>
    <row r="861" spans="1:31" s="22" customFormat="1" ht="75" hidden="1" customHeight="1" x14ac:dyDescent="0.25">
      <c r="A861" s="430"/>
      <c r="B861" s="66" t="s">
        <v>1482</v>
      </c>
      <c r="C861" s="570"/>
      <c r="D861" s="576"/>
      <c r="E861" s="570"/>
      <c r="F861" s="578"/>
      <c r="G861" s="603"/>
      <c r="H861" s="428"/>
      <c r="I861" s="257" t="s">
        <v>996</v>
      </c>
      <c r="J861" s="430"/>
      <c r="K861" s="81"/>
      <c r="L861" s="430">
        <v>338</v>
      </c>
      <c r="M861" s="81"/>
      <c r="N861" s="67"/>
      <c r="O861" s="67"/>
      <c r="P861" s="67">
        <v>15</v>
      </c>
      <c r="Q861" s="67"/>
      <c r="R861" s="67"/>
      <c r="S861" s="67"/>
      <c r="T861" s="67">
        <v>277</v>
      </c>
      <c r="U861" s="67"/>
      <c r="V861" s="99"/>
      <c r="W861" s="100"/>
      <c r="X861" s="100"/>
      <c r="Y861" s="187"/>
      <c r="Z861" s="187"/>
      <c r="AA861" s="187"/>
      <c r="AB861" s="187"/>
      <c r="AC861" s="187"/>
      <c r="AD861" s="187"/>
      <c r="AE861" s="64"/>
    </row>
    <row r="862" spans="1:31" s="22" customFormat="1" ht="45" hidden="1" customHeight="1" x14ac:dyDescent="0.25">
      <c r="A862" s="430"/>
      <c r="B862" s="430">
        <v>3082</v>
      </c>
      <c r="C862" s="570"/>
      <c r="D862" s="576"/>
      <c r="E862" s="570"/>
      <c r="F862" s="578"/>
      <c r="G862" s="603"/>
      <c r="H862" s="428"/>
      <c r="I862" s="257" t="s">
        <v>997</v>
      </c>
      <c r="J862" s="430"/>
      <c r="K862" s="81"/>
      <c r="L862" s="430">
        <v>15</v>
      </c>
      <c r="M862" s="81"/>
      <c r="N862" s="67"/>
      <c r="O862" s="67"/>
      <c r="P862" s="67">
        <v>15</v>
      </c>
      <c r="Q862" s="67"/>
      <c r="R862" s="67"/>
      <c r="S862" s="67"/>
      <c r="T862" s="67">
        <v>88</v>
      </c>
      <c r="U862" s="67"/>
      <c r="V862" s="99"/>
      <c r="W862" s="187"/>
      <c r="X862" s="187"/>
      <c r="Y862" s="187"/>
      <c r="Z862" s="187"/>
      <c r="AA862" s="187"/>
      <c r="AB862" s="187"/>
      <c r="AC862" s="187"/>
      <c r="AD862" s="187"/>
      <c r="AE862" s="64"/>
    </row>
    <row r="863" spans="1:31" s="22" customFormat="1" ht="60" hidden="1" customHeight="1" x14ac:dyDescent="0.25">
      <c r="A863" s="430"/>
      <c r="B863" s="430">
        <v>3733</v>
      </c>
      <c r="C863" s="570"/>
      <c r="D863" s="576"/>
      <c r="E863" s="570"/>
      <c r="F863" s="578"/>
      <c r="G863" s="603"/>
      <c r="H863" s="428"/>
      <c r="I863" s="257" t="s">
        <v>998</v>
      </c>
      <c r="J863" s="430"/>
      <c r="K863" s="81"/>
      <c r="L863" s="430">
        <v>17</v>
      </c>
      <c r="M863" s="81"/>
      <c r="N863" s="67"/>
      <c r="O863" s="67"/>
      <c r="P863" s="67">
        <v>5</v>
      </c>
      <c r="Q863" s="67"/>
      <c r="R863" s="67"/>
      <c r="S863" s="67"/>
      <c r="T863" s="67">
        <v>47</v>
      </c>
      <c r="U863" s="67"/>
      <c r="V863" s="99"/>
      <c r="W863" s="187"/>
      <c r="X863" s="187"/>
      <c r="Y863" s="187"/>
      <c r="Z863" s="187"/>
      <c r="AA863" s="187"/>
      <c r="AB863" s="187"/>
      <c r="AC863" s="187"/>
      <c r="AD863" s="187"/>
      <c r="AE863" s="64"/>
    </row>
    <row r="864" spans="1:31" s="22" customFormat="1" ht="60" hidden="1" customHeight="1" x14ac:dyDescent="0.25">
      <c r="A864" s="430"/>
      <c r="B864" s="66" t="s">
        <v>1486</v>
      </c>
      <c r="C864" s="570"/>
      <c r="D864" s="576"/>
      <c r="E864" s="570"/>
      <c r="F864" s="578"/>
      <c r="G864" s="603"/>
      <c r="H864" s="428"/>
      <c r="I864" s="257" t="s">
        <v>999</v>
      </c>
      <c r="J864" s="430"/>
      <c r="K864" s="81"/>
      <c r="L864" s="430">
        <v>210</v>
      </c>
      <c r="M864" s="81"/>
      <c r="N864" s="67"/>
      <c r="O864" s="67"/>
      <c r="P864" s="67">
        <v>15</v>
      </c>
      <c r="Q864" s="67"/>
      <c r="R864" s="67"/>
      <c r="S864" s="67"/>
      <c r="T864" s="67">
        <v>219</v>
      </c>
      <c r="U864" s="67"/>
      <c r="V864" s="99"/>
      <c r="W864" s="100"/>
      <c r="X864" s="100"/>
      <c r="Y864" s="187"/>
      <c r="Z864" s="187"/>
      <c r="AA864" s="187"/>
      <c r="AB864" s="187"/>
      <c r="AC864" s="187"/>
      <c r="AD864" s="187"/>
      <c r="AE864" s="64"/>
    </row>
    <row r="865" spans="1:31" s="22" customFormat="1" ht="78.75" hidden="1" customHeight="1" x14ac:dyDescent="0.25">
      <c r="A865" s="430"/>
      <c r="B865" s="66" t="s">
        <v>1461</v>
      </c>
      <c r="C865" s="570"/>
      <c r="D865" s="576"/>
      <c r="E865" s="570"/>
      <c r="F865" s="578"/>
      <c r="G865" s="603"/>
      <c r="H865" s="428"/>
      <c r="I865" s="257" t="s">
        <v>1724</v>
      </c>
      <c r="J865" s="430"/>
      <c r="K865" s="81"/>
      <c r="L865" s="430">
        <v>70</v>
      </c>
      <c r="M865" s="81"/>
      <c r="N865" s="67"/>
      <c r="O865" s="67"/>
      <c r="P865" s="67">
        <v>15</v>
      </c>
      <c r="Q865" s="67"/>
      <c r="R865" s="67"/>
      <c r="S865" s="67"/>
      <c r="T865" s="67">
        <v>113</v>
      </c>
      <c r="U865" s="67"/>
      <c r="V865" s="99"/>
      <c r="W865" s="100"/>
      <c r="X865" s="100"/>
      <c r="Y865" s="187"/>
      <c r="Z865" s="187"/>
      <c r="AA865" s="187"/>
      <c r="AB865" s="187"/>
      <c r="AC865" s="187"/>
      <c r="AD865" s="187"/>
      <c r="AE865" s="64"/>
    </row>
    <row r="866" spans="1:31" s="22" customFormat="1" ht="60" hidden="1" customHeight="1" x14ac:dyDescent="0.25">
      <c r="A866" s="430"/>
      <c r="B866" s="66" t="s">
        <v>1485</v>
      </c>
      <c r="C866" s="570"/>
      <c r="D866" s="576"/>
      <c r="E866" s="570"/>
      <c r="F866" s="578"/>
      <c r="G866" s="603"/>
      <c r="H866" s="428"/>
      <c r="I866" s="257" t="s">
        <v>1000</v>
      </c>
      <c r="J866" s="430"/>
      <c r="K866" s="81"/>
      <c r="L866" s="430">
        <v>180</v>
      </c>
      <c r="M866" s="81"/>
      <c r="N866" s="67"/>
      <c r="O866" s="67"/>
      <c r="P866" s="67">
        <v>15</v>
      </c>
      <c r="Q866" s="67"/>
      <c r="R866" s="67"/>
      <c r="S866" s="67"/>
      <c r="T866" s="67">
        <v>163</v>
      </c>
      <c r="U866" s="67"/>
      <c r="V866" s="99"/>
      <c r="W866" s="100"/>
      <c r="X866" s="100"/>
      <c r="Y866" s="187"/>
      <c r="Z866" s="187"/>
      <c r="AA866" s="187"/>
      <c r="AB866" s="187"/>
      <c r="AC866" s="187"/>
      <c r="AD866" s="187"/>
      <c r="AE866" s="64"/>
    </row>
    <row r="867" spans="1:31" s="22" customFormat="1" ht="61.5" hidden="1" customHeight="1" x14ac:dyDescent="0.25">
      <c r="A867" s="430"/>
      <c r="B867" s="430">
        <v>3584</v>
      </c>
      <c r="C867" s="570"/>
      <c r="D867" s="576"/>
      <c r="E867" s="570"/>
      <c r="F867" s="578"/>
      <c r="G867" s="603"/>
      <c r="H867" s="428"/>
      <c r="I867" s="257" t="s">
        <v>1001</v>
      </c>
      <c r="J867" s="430"/>
      <c r="K867" s="81"/>
      <c r="L867" s="430">
        <v>65</v>
      </c>
      <c r="M867" s="81"/>
      <c r="N867" s="67"/>
      <c r="O867" s="67"/>
      <c r="P867" s="67">
        <v>5</v>
      </c>
      <c r="Q867" s="67"/>
      <c r="R867" s="67"/>
      <c r="S867" s="67"/>
      <c r="T867" s="67">
        <v>121</v>
      </c>
      <c r="U867" s="67"/>
      <c r="V867" s="99"/>
      <c r="W867" s="187"/>
      <c r="X867" s="187"/>
      <c r="Y867" s="187"/>
      <c r="Z867" s="187"/>
      <c r="AA867" s="187"/>
      <c r="AB867" s="187"/>
      <c r="AC867" s="187"/>
      <c r="AD867" s="187"/>
      <c r="AE867" s="64"/>
    </row>
    <row r="868" spans="1:31" s="22" customFormat="1" ht="60" hidden="1" customHeight="1" x14ac:dyDescent="0.25">
      <c r="A868" s="430"/>
      <c r="B868" s="430">
        <v>4781</v>
      </c>
      <c r="C868" s="570"/>
      <c r="D868" s="576"/>
      <c r="E868" s="570"/>
      <c r="F868" s="578"/>
      <c r="G868" s="603"/>
      <c r="H868" s="428"/>
      <c r="I868" s="257" t="s">
        <v>1725</v>
      </c>
      <c r="J868" s="430"/>
      <c r="K868" s="81"/>
      <c r="L868" s="430">
        <v>12</v>
      </c>
      <c r="M868" s="81"/>
      <c r="N868" s="67"/>
      <c r="O868" s="67"/>
      <c r="P868" s="67">
        <v>5</v>
      </c>
      <c r="Q868" s="67"/>
      <c r="R868" s="67"/>
      <c r="S868" s="67"/>
      <c r="T868" s="67">
        <v>90</v>
      </c>
      <c r="U868" s="67"/>
      <c r="V868" s="99"/>
      <c r="W868" s="187"/>
      <c r="X868" s="187"/>
      <c r="Y868" s="187"/>
      <c r="Z868" s="187"/>
      <c r="AA868" s="187"/>
      <c r="AB868" s="187"/>
      <c r="AC868" s="187"/>
      <c r="AD868" s="187"/>
      <c r="AE868" s="64"/>
    </row>
    <row r="869" spans="1:31" s="22" customFormat="1" ht="60" hidden="1" customHeight="1" x14ac:dyDescent="0.25">
      <c r="A869" s="430"/>
      <c r="B869" s="66" t="s">
        <v>1467</v>
      </c>
      <c r="C869" s="570"/>
      <c r="D869" s="576"/>
      <c r="E869" s="570"/>
      <c r="F869" s="578"/>
      <c r="G869" s="603"/>
      <c r="H869" s="428"/>
      <c r="I869" s="257" t="s">
        <v>1002</v>
      </c>
      <c r="J869" s="430"/>
      <c r="K869" s="81"/>
      <c r="L869" s="430">
        <v>30</v>
      </c>
      <c r="M869" s="81"/>
      <c r="N869" s="67"/>
      <c r="O869" s="67"/>
      <c r="P869" s="67">
        <v>5</v>
      </c>
      <c r="Q869" s="67"/>
      <c r="R869" s="67"/>
      <c r="S869" s="67"/>
      <c r="T869" s="67">
        <v>93</v>
      </c>
      <c r="U869" s="67"/>
      <c r="V869" s="99"/>
      <c r="W869" s="100"/>
      <c r="X869" s="100"/>
      <c r="Y869" s="187"/>
      <c r="Z869" s="187"/>
      <c r="AA869" s="187"/>
      <c r="AB869" s="187"/>
      <c r="AC869" s="187"/>
      <c r="AD869" s="187"/>
      <c r="AE869" s="64"/>
    </row>
    <row r="870" spans="1:31" s="22" customFormat="1" ht="60" hidden="1" customHeight="1" x14ac:dyDescent="0.25">
      <c r="A870" s="430"/>
      <c r="B870" s="430">
        <v>3688</v>
      </c>
      <c r="C870" s="570"/>
      <c r="D870" s="576"/>
      <c r="E870" s="570"/>
      <c r="F870" s="578"/>
      <c r="G870" s="603"/>
      <c r="H870" s="428"/>
      <c r="I870" s="257" t="s">
        <v>1003</v>
      </c>
      <c r="J870" s="430"/>
      <c r="K870" s="81"/>
      <c r="L870" s="430">
        <v>53</v>
      </c>
      <c r="M870" s="81"/>
      <c r="N870" s="67"/>
      <c r="O870" s="67"/>
      <c r="P870" s="67">
        <v>15</v>
      </c>
      <c r="Q870" s="67"/>
      <c r="R870" s="67"/>
      <c r="S870" s="67"/>
      <c r="T870" s="67">
        <v>72</v>
      </c>
      <c r="U870" s="67"/>
      <c r="V870" s="99"/>
      <c r="W870" s="187"/>
      <c r="X870" s="187"/>
      <c r="Y870" s="187"/>
      <c r="Z870" s="187"/>
      <c r="AA870" s="187"/>
      <c r="AB870" s="187"/>
      <c r="AC870" s="187"/>
      <c r="AD870" s="187"/>
      <c r="AE870" s="64"/>
    </row>
    <row r="871" spans="1:31" s="22" customFormat="1" ht="105" hidden="1" customHeight="1" x14ac:dyDescent="0.25">
      <c r="A871" s="430"/>
      <c r="B871" s="430">
        <v>3896</v>
      </c>
      <c r="C871" s="570"/>
      <c r="D871" s="576"/>
      <c r="E871" s="570"/>
      <c r="F871" s="578"/>
      <c r="G871" s="603"/>
      <c r="H871" s="428"/>
      <c r="I871" s="257" t="s">
        <v>1004</v>
      </c>
      <c r="J871" s="430"/>
      <c r="K871" s="81"/>
      <c r="L871" s="430">
        <v>47</v>
      </c>
      <c r="M871" s="81"/>
      <c r="N871" s="67"/>
      <c r="O871" s="67"/>
      <c r="P871" s="67">
        <v>15</v>
      </c>
      <c r="Q871" s="67"/>
      <c r="R871" s="67"/>
      <c r="S871" s="67"/>
      <c r="T871" s="67">
        <v>85</v>
      </c>
      <c r="U871" s="67"/>
      <c r="V871" s="99"/>
      <c r="W871" s="187"/>
      <c r="X871" s="187"/>
      <c r="Y871" s="187"/>
      <c r="Z871" s="187"/>
      <c r="AA871" s="187"/>
      <c r="AB871" s="187"/>
      <c r="AC871" s="187"/>
      <c r="AD871" s="187"/>
      <c r="AE871" s="64"/>
    </row>
    <row r="872" spans="1:31" s="22" customFormat="1" ht="79.5" hidden="1" customHeight="1" x14ac:dyDescent="0.25">
      <c r="A872" s="430"/>
      <c r="B872" s="66" t="s">
        <v>1452</v>
      </c>
      <c r="C872" s="570"/>
      <c r="D872" s="576"/>
      <c r="E872" s="570"/>
      <c r="F872" s="578"/>
      <c r="G872" s="603"/>
      <c r="H872" s="428"/>
      <c r="I872" s="257" t="s">
        <v>1005</v>
      </c>
      <c r="J872" s="430"/>
      <c r="K872" s="81"/>
      <c r="L872" s="430">
        <v>48</v>
      </c>
      <c r="M872" s="81"/>
      <c r="N872" s="67"/>
      <c r="O872" s="67"/>
      <c r="P872" s="67">
        <v>50</v>
      </c>
      <c r="Q872" s="67"/>
      <c r="R872" s="67"/>
      <c r="S872" s="67"/>
      <c r="T872" s="67">
        <v>100</v>
      </c>
      <c r="U872" s="67"/>
      <c r="V872" s="99"/>
      <c r="W872" s="100"/>
      <c r="X872" s="100"/>
      <c r="Y872" s="187"/>
      <c r="Z872" s="187"/>
      <c r="AA872" s="187"/>
      <c r="AB872" s="187"/>
      <c r="AC872" s="187"/>
      <c r="AD872" s="187"/>
      <c r="AE872" s="64"/>
    </row>
    <row r="873" spans="1:31" s="22" customFormat="1" ht="45" hidden="1" customHeight="1" x14ac:dyDescent="0.25">
      <c r="A873" s="430"/>
      <c r="B873" s="66" t="s">
        <v>1672</v>
      </c>
      <c r="C873" s="570"/>
      <c r="D873" s="576"/>
      <c r="E873" s="570"/>
      <c r="F873" s="578"/>
      <c r="G873" s="603"/>
      <c r="H873" s="428"/>
      <c r="I873" s="158" t="s">
        <v>1170</v>
      </c>
      <c r="J873" s="430"/>
      <c r="K873" s="430"/>
      <c r="L873" s="335">
        <v>249</v>
      </c>
      <c r="M873" s="430"/>
      <c r="N873" s="67"/>
      <c r="O873" s="67"/>
      <c r="P873" s="67">
        <v>15</v>
      </c>
      <c r="Q873" s="67"/>
      <c r="R873" s="67"/>
      <c r="S873" s="67"/>
      <c r="T873" s="67">
        <v>221.399</v>
      </c>
      <c r="U873" s="67"/>
      <c r="V873" s="99"/>
      <c r="W873" s="100"/>
      <c r="X873" s="100"/>
      <c r="Y873" s="187"/>
      <c r="Z873" s="187"/>
      <c r="AA873" s="187"/>
      <c r="AB873" s="187"/>
      <c r="AC873" s="187"/>
      <c r="AD873" s="187"/>
      <c r="AE873" s="64"/>
    </row>
    <row r="874" spans="1:31" s="22" customFormat="1" ht="30" hidden="1" customHeight="1" x14ac:dyDescent="0.25">
      <c r="A874" s="430"/>
      <c r="B874" s="430">
        <v>3394</v>
      </c>
      <c r="C874" s="570"/>
      <c r="D874" s="576"/>
      <c r="E874" s="570"/>
      <c r="F874" s="578"/>
      <c r="G874" s="603"/>
      <c r="H874" s="428"/>
      <c r="I874" s="158" t="s">
        <v>1171</v>
      </c>
      <c r="J874" s="430"/>
      <c r="K874" s="430"/>
      <c r="L874" s="335">
        <v>42</v>
      </c>
      <c r="M874" s="430"/>
      <c r="N874" s="67"/>
      <c r="O874" s="67"/>
      <c r="P874" s="67">
        <v>15</v>
      </c>
      <c r="Q874" s="67"/>
      <c r="R874" s="67"/>
      <c r="S874" s="67"/>
      <c r="T874" s="67">
        <v>105.712</v>
      </c>
      <c r="U874" s="67"/>
      <c r="V874" s="99"/>
      <c r="W874" s="187"/>
      <c r="X874" s="187"/>
      <c r="Y874" s="187"/>
      <c r="Z874" s="187"/>
      <c r="AA874" s="187"/>
      <c r="AB874" s="187"/>
      <c r="AC874" s="187"/>
      <c r="AD874" s="187"/>
      <c r="AE874" s="64"/>
    </row>
    <row r="875" spans="1:31" s="22" customFormat="1" ht="30" hidden="1" customHeight="1" x14ac:dyDescent="0.25">
      <c r="A875" s="430"/>
      <c r="B875" s="430">
        <v>936</v>
      </c>
      <c r="C875" s="570"/>
      <c r="D875" s="576"/>
      <c r="E875" s="570"/>
      <c r="F875" s="578"/>
      <c r="G875" s="603"/>
      <c r="H875" s="428"/>
      <c r="I875" s="158" t="s">
        <v>1172</v>
      </c>
      <c r="J875" s="430"/>
      <c r="K875" s="430"/>
      <c r="L875" s="335">
        <v>61</v>
      </c>
      <c r="M875" s="430"/>
      <c r="N875" s="67"/>
      <c r="O875" s="67"/>
      <c r="P875" s="67">
        <v>8</v>
      </c>
      <c r="Q875" s="67"/>
      <c r="R875" s="67"/>
      <c r="S875" s="67"/>
      <c r="T875" s="67">
        <v>93.231999999999999</v>
      </c>
      <c r="U875" s="67"/>
      <c r="V875" s="99"/>
      <c r="W875" s="187"/>
      <c r="X875" s="187"/>
      <c r="Y875" s="187"/>
      <c r="Z875" s="187"/>
      <c r="AA875" s="187"/>
      <c r="AB875" s="187"/>
      <c r="AC875" s="187"/>
      <c r="AD875" s="187"/>
      <c r="AE875" s="64"/>
    </row>
    <row r="876" spans="1:31" s="22" customFormat="1" ht="45" hidden="1" customHeight="1" x14ac:dyDescent="0.25">
      <c r="A876" s="430"/>
      <c r="B876" s="66" t="s">
        <v>1677</v>
      </c>
      <c r="C876" s="570"/>
      <c r="D876" s="576"/>
      <c r="E876" s="570"/>
      <c r="F876" s="578"/>
      <c r="G876" s="603"/>
      <c r="H876" s="428"/>
      <c r="I876" s="158" t="s">
        <v>1173</v>
      </c>
      <c r="J876" s="430"/>
      <c r="K876" s="430"/>
      <c r="L876" s="335">
        <v>77</v>
      </c>
      <c r="M876" s="430"/>
      <c r="N876" s="67"/>
      <c r="O876" s="67"/>
      <c r="P876" s="67">
        <v>7</v>
      </c>
      <c r="Q876" s="67"/>
      <c r="R876" s="67"/>
      <c r="S876" s="67"/>
      <c r="T876" s="67">
        <v>158.292</v>
      </c>
      <c r="U876" s="67"/>
      <c r="V876" s="99"/>
      <c r="W876" s="100"/>
      <c r="X876" s="100"/>
      <c r="Y876" s="187"/>
      <c r="Z876" s="187"/>
      <c r="AA876" s="187"/>
      <c r="AB876" s="187"/>
      <c r="AC876" s="187"/>
      <c r="AD876" s="187"/>
      <c r="AE876" s="64"/>
    </row>
    <row r="877" spans="1:31" s="22" customFormat="1" ht="60" hidden="1" customHeight="1" x14ac:dyDescent="0.25">
      <c r="A877" s="430"/>
      <c r="B877" s="430">
        <v>1932</v>
      </c>
      <c r="C877" s="570"/>
      <c r="D877" s="576"/>
      <c r="E877" s="570"/>
      <c r="F877" s="578"/>
      <c r="G877" s="603"/>
      <c r="H877" s="428"/>
      <c r="I877" s="158" t="s">
        <v>1174</v>
      </c>
      <c r="J877" s="430"/>
      <c r="K877" s="430"/>
      <c r="L877" s="335">
        <v>42</v>
      </c>
      <c r="M877" s="430"/>
      <c r="N877" s="67"/>
      <c r="O877" s="67"/>
      <c r="P877" s="67">
        <v>5</v>
      </c>
      <c r="Q877" s="67"/>
      <c r="R877" s="67"/>
      <c r="S877" s="67"/>
      <c r="T877" s="67">
        <v>96.427000000000007</v>
      </c>
      <c r="U877" s="67"/>
      <c r="V877" s="99"/>
      <c r="W877" s="187"/>
      <c r="X877" s="187"/>
      <c r="Y877" s="187"/>
      <c r="Z877" s="187"/>
      <c r="AA877" s="187"/>
      <c r="AB877" s="187"/>
      <c r="AC877" s="187"/>
      <c r="AD877" s="187"/>
      <c r="AE877" s="64"/>
    </row>
    <row r="878" spans="1:31" s="22" customFormat="1" ht="45" hidden="1" customHeight="1" x14ac:dyDescent="0.25">
      <c r="A878" s="430"/>
      <c r="B878" s="430">
        <v>2004</v>
      </c>
      <c r="C878" s="570"/>
      <c r="D878" s="576"/>
      <c r="E878" s="570"/>
      <c r="F878" s="578"/>
      <c r="G878" s="603"/>
      <c r="H878" s="428"/>
      <c r="I878" s="158" t="s">
        <v>1175</v>
      </c>
      <c r="J878" s="430"/>
      <c r="K878" s="430"/>
      <c r="L878" s="335">
        <v>50</v>
      </c>
      <c r="M878" s="430"/>
      <c r="N878" s="67"/>
      <c r="O878" s="67"/>
      <c r="P878" s="67">
        <v>12</v>
      </c>
      <c r="Q878" s="67"/>
      <c r="R878" s="67"/>
      <c r="S878" s="67"/>
      <c r="T878" s="67">
        <v>66.233999999999995</v>
      </c>
      <c r="U878" s="67"/>
      <c r="V878" s="99"/>
      <c r="W878" s="187"/>
      <c r="X878" s="187"/>
      <c r="Y878" s="187"/>
      <c r="Z878" s="187"/>
      <c r="AA878" s="187"/>
      <c r="AB878" s="187"/>
      <c r="AC878" s="187"/>
      <c r="AD878" s="187"/>
      <c r="AE878" s="64"/>
    </row>
    <row r="879" spans="1:31" s="22" customFormat="1" ht="45" hidden="1" customHeight="1" x14ac:dyDescent="0.25">
      <c r="A879" s="430"/>
      <c r="B879" s="430">
        <v>1181</v>
      </c>
      <c r="C879" s="570"/>
      <c r="D879" s="576"/>
      <c r="E879" s="570"/>
      <c r="F879" s="578"/>
      <c r="G879" s="603"/>
      <c r="H879" s="428"/>
      <c r="I879" s="158" t="s">
        <v>1176</v>
      </c>
      <c r="J879" s="430"/>
      <c r="K879" s="430"/>
      <c r="L879" s="335">
        <v>34</v>
      </c>
      <c r="M879" s="430"/>
      <c r="N879" s="67"/>
      <c r="O879" s="67"/>
      <c r="P879" s="67">
        <v>10</v>
      </c>
      <c r="Q879" s="67"/>
      <c r="R879" s="67"/>
      <c r="S879" s="67"/>
      <c r="T879" s="67">
        <v>117.31699999999999</v>
      </c>
      <c r="U879" s="67"/>
      <c r="V879" s="99"/>
      <c r="W879" s="187"/>
      <c r="X879" s="187"/>
      <c r="Y879" s="187"/>
      <c r="Z879" s="187"/>
      <c r="AA879" s="187"/>
      <c r="AB879" s="187"/>
      <c r="AC879" s="187"/>
      <c r="AD879" s="187"/>
      <c r="AE879" s="64"/>
    </row>
    <row r="880" spans="1:31" s="22" customFormat="1" ht="45" hidden="1" customHeight="1" x14ac:dyDescent="0.25">
      <c r="A880" s="430"/>
      <c r="B880" s="66" t="s">
        <v>1678</v>
      </c>
      <c r="C880" s="570"/>
      <c r="D880" s="576"/>
      <c r="E880" s="570"/>
      <c r="F880" s="578"/>
      <c r="G880" s="603"/>
      <c r="H880" s="428"/>
      <c r="I880" s="158" t="s">
        <v>1177</v>
      </c>
      <c r="J880" s="430"/>
      <c r="K880" s="430"/>
      <c r="L880" s="335">
        <v>192</v>
      </c>
      <c r="M880" s="430"/>
      <c r="N880" s="67"/>
      <c r="O880" s="67"/>
      <c r="P880" s="67">
        <v>15</v>
      </c>
      <c r="Q880" s="67"/>
      <c r="R880" s="67"/>
      <c r="S880" s="67"/>
      <c r="T880" s="67">
        <v>162.11199999999999</v>
      </c>
      <c r="U880" s="67"/>
      <c r="V880" s="99"/>
      <c r="W880" s="100"/>
      <c r="X880" s="100"/>
      <c r="Y880" s="187"/>
      <c r="Z880" s="187"/>
      <c r="AA880" s="187"/>
      <c r="AB880" s="187"/>
      <c r="AC880" s="187"/>
      <c r="AD880" s="187"/>
      <c r="AE880" s="64"/>
    </row>
    <row r="881" spans="1:31" s="22" customFormat="1" ht="45" hidden="1" customHeight="1" x14ac:dyDescent="0.25">
      <c r="A881" s="430"/>
      <c r="B881" s="430">
        <v>814</v>
      </c>
      <c r="C881" s="570"/>
      <c r="D881" s="576"/>
      <c r="E881" s="570"/>
      <c r="F881" s="578"/>
      <c r="G881" s="603"/>
      <c r="H881" s="428"/>
      <c r="I881" s="158" t="s">
        <v>1178</v>
      </c>
      <c r="J881" s="430"/>
      <c r="K881" s="430"/>
      <c r="L881" s="335">
        <v>68</v>
      </c>
      <c r="M881" s="430"/>
      <c r="N881" s="67"/>
      <c r="O881" s="67"/>
      <c r="P881" s="67">
        <v>10</v>
      </c>
      <c r="Q881" s="67"/>
      <c r="R881" s="67"/>
      <c r="S881" s="67"/>
      <c r="T881" s="67">
        <v>76.533000000000001</v>
      </c>
      <c r="U881" s="67"/>
      <c r="V881" s="99"/>
      <c r="W881" s="187"/>
      <c r="X881" s="187"/>
      <c r="Y881" s="187"/>
      <c r="Z881" s="187"/>
      <c r="AA881" s="187"/>
      <c r="AB881" s="187"/>
      <c r="AC881" s="187"/>
      <c r="AD881" s="187"/>
      <c r="AE881" s="64"/>
    </row>
    <row r="882" spans="1:31" s="22" customFormat="1" ht="45" hidden="1" customHeight="1" x14ac:dyDescent="0.25">
      <c r="A882" s="430"/>
      <c r="B882" s="66" t="s">
        <v>1684</v>
      </c>
      <c r="C882" s="570"/>
      <c r="D882" s="576"/>
      <c r="E882" s="570"/>
      <c r="F882" s="578"/>
      <c r="G882" s="603"/>
      <c r="H882" s="428"/>
      <c r="I882" s="158" t="s">
        <v>1179</v>
      </c>
      <c r="J882" s="430"/>
      <c r="K882" s="430"/>
      <c r="L882" s="335">
        <v>103</v>
      </c>
      <c r="M882" s="430"/>
      <c r="N882" s="67"/>
      <c r="O882" s="67"/>
      <c r="P882" s="67">
        <v>10</v>
      </c>
      <c r="Q882" s="67"/>
      <c r="R882" s="67"/>
      <c r="S882" s="67"/>
      <c r="T882" s="67">
        <v>102.83199999999999</v>
      </c>
      <c r="U882" s="67"/>
      <c r="V882" s="99"/>
      <c r="W882" s="100"/>
      <c r="X882" s="100"/>
      <c r="Y882" s="187"/>
      <c r="Z882" s="187"/>
      <c r="AA882" s="187"/>
      <c r="AB882" s="187"/>
      <c r="AC882" s="187"/>
      <c r="AD882" s="187"/>
      <c r="AE882" s="64"/>
    </row>
    <row r="883" spans="1:31" s="22" customFormat="1" ht="45" hidden="1" customHeight="1" x14ac:dyDescent="0.25">
      <c r="A883" s="430"/>
      <c r="B883" s="430">
        <v>1941</v>
      </c>
      <c r="C883" s="570"/>
      <c r="D883" s="576"/>
      <c r="E883" s="570"/>
      <c r="F883" s="578"/>
      <c r="G883" s="603"/>
      <c r="H883" s="428"/>
      <c r="I883" s="158" t="s">
        <v>1180</v>
      </c>
      <c r="J883" s="430"/>
      <c r="K883" s="430"/>
      <c r="L883" s="335">
        <v>60</v>
      </c>
      <c r="M883" s="430"/>
      <c r="N883" s="67"/>
      <c r="O883" s="67"/>
      <c r="P883" s="67">
        <v>10</v>
      </c>
      <c r="Q883" s="67"/>
      <c r="R883" s="67"/>
      <c r="S883" s="67"/>
      <c r="T883" s="67">
        <v>113.196</v>
      </c>
      <c r="U883" s="67"/>
      <c r="V883" s="99"/>
      <c r="W883" s="187"/>
      <c r="X883" s="187"/>
      <c r="Y883" s="187"/>
      <c r="Z883" s="187"/>
      <c r="AA883" s="187"/>
      <c r="AB883" s="187"/>
      <c r="AC883" s="187"/>
      <c r="AD883" s="187"/>
      <c r="AE883" s="64"/>
    </row>
    <row r="884" spans="1:31" s="22" customFormat="1" ht="45" hidden="1" customHeight="1" x14ac:dyDescent="0.25">
      <c r="A884" s="430"/>
      <c r="B884" s="430">
        <v>2011</v>
      </c>
      <c r="C884" s="570"/>
      <c r="D884" s="576"/>
      <c r="E884" s="570"/>
      <c r="F884" s="578"/>
      <c r="G884" s="603"/>
      <c r="H884" s="428"/>
      <c r="I884" s="158" t="s">
        <v>1181</v>
      </c>
      <c r="J884" s="430"/>
      <c r="K884" s="430"/>
      <c r="L884" s="335">
        <v>112</v>
      </c>
      <c r="M884" s="430"/>
      <c r="N884" s="67"/>
      <c r="O884" s="67"/>
      <c r="P884" s="67">
        <v>15</v>
      </c>
      <c r="Q884" s="67"/>
      <c r="R884" s="67"/>
      <c r="S884" s="67"/>
      <c r="T884" s="67">
        <v>134.09100000000001</v>
      </c>
      <c r="U884" s="67"/>
      <c r="V884" s="99"/>
      <c r="W884" s="187"/>
      <c r="X884" s="187"/>
      <c r="Y884" s="187"/>
      <c r="Z884" s="187"/>
      <c r="AA884" s="187"/>
      <c r="AB884" s="187"/>
      <c r="AC884" s="187"/>
      <c r="AD884" s="187"/>
      <c r="AE884" s="64"/>
    </row>
    <row r="885" spans="1:31" s="22" customFormat="1" ht="45" hidden="1" customHeight="1" x14ac:dyDescent="0.25">
      <c r="A885" s="430"/>
      <c r="B885" s="430">
        <v>1426</v>
      </c>
      <c r="C885" s="570"/>
      <c r="D885" s="576"/>
      <c r="E885" s="570"/>
      <c r="F885" s="578"/>
      <c r="G885" s="603"/>
      <c r="H885" s="428"/>
      <c r="I885" s="158" t="s">
        <v>1182</v>
      </c>
      <c r="J885" s="430"/>
      <c r="K885" s="430"/>
      <c r="L885" s="335">
        <v>157</v>
      </c>
      <c r="M885" s="430"/>
      <c r="N885" s="67"/>
      <c r="O885" s="67"/>
      <c r="P885" s="67">
        <v>15</v>
      </c>
      <c r="Q885" s="67"/>
      <c r="R885" s="67"/>
      <c r="S885" s="67"/>
      <c r="T885" s="67">
        <v>93.001000000000005</v>
      </c>
      <c r="U885" s="67"/>
      <c r="V885" s="99"/>
      <c r="W885" s="187"/>
      <c r="X885" s="187"/>
      <c r="Y885" s="187"/>
      <c r="Z885" s="187"/>
      <c r="AA885" s="187"/>
      <c r="AB885" s="187"/>
      <c r="AC885" s="187"/>
      <c r="AD885" s="187"/>
      <c r="AE885" s="64"/>
    </row>
    <row r="886" spans="1:31" s="22" customFormat="1" ht="45" hidden="1" customHeight="1" x14ac:dyDescent="0.25">
      <c r="A886" s="430"/>
      <c r="B886" s="66" t="s">
        <v>1676</v>
      </c>
      <c r="C886" s="570"/>
      <c r="D886" s="576"/>
      <c r="E886" s="570"/>
      <c r="F886" s="578"/>
      <c r="G886" s="603"/>
      <c r="H886" s="428"/>
      <c r="I886" s="158" t="s">
        <v>1183</v>
      </c>
      <c r="J886" s="430"/>
      <c r="K886" s="430"/>
      <c r="L886" s="335">
        <v>103</v>
      </c>
      <c r="M886" s="430"/>
      <c r="N886" s="67"/>
      <c r="O886" s="67"/>
      <c r="P886" s="67">
        <v>15</v>
      </c>
      <c r="Q886" s="67"/>
      <c r="R886" s="67"/>
      <c r="S886" s="67"/>
      <c r="T886" s="67">
        <v>100.825</v>
      </c>
      <c r="U886" s="67"/>
      <c r="V886" s="99"/>
      <c r="W886" s="100"/>
      <c r="X886" s="100"/>
      <c r="Y886" s="187"/>
      <c r="Z886" s="187"/>
      <c r="AA886" s="187"/>
      <c r="AB886" s="187"/>
      <c r="AC886" s="187"/>
      <c r="AD886" s="187"/>
      <c r="AE886" s="64"/>
    </row>
    <row r="887" spans="1:31" s="22" customFormat="1" ht="60" hidden="1" customHeight="1" x14ac:dyDescent="0.25">
      <c r="A887" s="430"/>
      <c r="B887" s="66" t="s">
        <v>1694</v>
      </c>
      <c r="C887" s="570"/>
      <c r="D887" s="576"/>
      <c r="E887" s="570"/>
      <c r="F887" s="578"/>
      <c r="G887" s="603"/>
      <c r="H887" s="428"/>
      <c r="I887" s="260" t="s">
        <v>1239</v>
      </c>
      <c r="J887" s="430"/>
      <c r="K887" s="81"/>
      <c r="L887" s="157">
        <v>83</v>
      </c>
      <c r="M887" s="81"/>
      <c r="N887" s="67"/>
      <c r="O887" s="67"/>
      <c r="P887" s="67">
        <v>5</v>
      </c>
      <c r="Q887" s="67"/>
      <c r="R887" s="67"/>
      <c r="S887" s="67"/>
      <c r="T887" s="67">
        <v>99</v>
      </c>
      <c r="U887" s="67"/>
      <c r="V887" s="99"/>
      <c r="W887" s="100"/>
      <c r="X887" s="100"/>
      <c r="Y887" s="187"/>
      <c r="Z887" s="187"/>
      <c r="AA887" s="187"/>
      <c r="AB887" s="187"/>
      <c r="AC887" s="187"/>
      <c r="AD887" s="187"/>
      <c r="AE887" s="64"/>
    </row>
    <row r="888" spans="1:31" s="22" customFormat="1" ht="60" hidden="1" customHeight="1" x14ac:dyDescent="0.25">
      <c r="A888" s="430"/>
      <c r="B888" s="430">
        <v>1215</v>
      </c>
      <c r="C888" s="570"/>
      <c r="D888" s="576"/>
      <c r="E888" s="570"/>
      <c r="F888" s="578"/>
      <c r="G888" s="603"/>
      <c r="H888" s="428"/>
      <c r="I888" s="260" t="s">
        <v>1240</v>
      </c>
      <c r="J888" s="430"/>
      <c r="K888" s="81"/>
      <c r="L888" s="157">
        <v>41</v>
      </c>
      <c r="M888" s="81"/>
      <c r="N888" s="67"/>
      <c r="O888" s="67"/>
      <c r="P888" s="67">
        <v>15</v>
      </c>
      <c r="Q888" s="67"/>
      <c r="R888" s="67"/>
      <c r="S888" s="67"/>
      <c r="T888" s="67">
        <v>116</v>
      </c>
      <c r="U888" s="67"/>
      <c r="V888" s="99"/>
      <c r="W888" s="187"/>
      <c r="X888" s="187"/>
      <c r="Y888" s="187"/>
      <c r="Z888" s="187"/>
      <c r="AA888" s="187"/>
      <c r="AB888" s="187"/>
      <c r="AC888" s="187"/>
      <c r="AD888" s="187"/>
      <c r="AE888" s="64"/>
    </row>
    <row r="889" spans="1:31" s="22" customFormat="1" ht="45" hidden="1" customHeight="1" x14ac:dyDescent="0.25">
      <c r="A889" s="430"/>
      <c r="B889" s="430">
        <v>1155</v>
      </c>
      <c r="C889" s="570"/>
      <c r="D889" s="576"/>
      <c r="E889" s="570"/>
      <c r="F889" s="578"/>
      <c r="G889" s="603"/>
      <c r="H889" s="428"/>
      <c r="I889" s="260" t="s">
        <v>1241</v>
      </c>
      <c r="J889" s="430"/>
      <c r="K889" s="81"/>
      <c r="L889" s="157">
        <v>53</v>
      </c>
      <c r="M889" s="81"/>
      <c r="N889" s="67"/>
      <c r="O889" s="67"/>
      <c r="P889" s="67">
        <v>4.5</v>
      </c>
      <c r="Q889" s="67"/>
      <c r="R889" s="67"/>
      <c r="S889" s="67"/>
      <c r="T889" s="67">
        <v>110</v>
      </c>
      <c r="U889" s="67"/>
      <c r="V889" s="99"/>
      <c r="W889" s="187"/>
      <c r="X889" s="187"/>
      <c r="Y889" s="187"/>
      <c r="Z889" s="187"/>
      <c r="AA889" s="187"/>
      <c r="AB889" s="187"/>
      <c r="AC889" s="187"/>
      <c r="AD889" s="187"/>
      <c r="AE889" s="64"/>
    </row>
    <row r="890" spans="1:31" s="22" customFormat="1" ht="60" hidden="1" customHeight="1" x14ac:dyDescent="0.25">
      <c r="A890" s="430"/>
      <c r="B890" s="66" t="s">
        <v>1696</v>
      </c>
      <c r="C890" s="570"/>
      <c r="D890" s="576"/>
      <c r="E890" s="570"/>
      <c r="F890" s="578"/>
      <c r="G890" s="603"/>
      <c r="H890" s="428"/>
      <c r="I890" s="260" t="s">
        <v>1242</v>
      </c>
      <c r="J890" s="430"/>
      <c r="K890" s="81"/>
      <c r="L890" s="157">
        <v>61</v>
      </c>
      <c r="M890" s="81"/>
      <c r="N890" s="67"/>
      <c r="O890" s="67"/>
      <c r="P890" s="67">
        <v>5</v>
      </c>
      <c r="Q890" s="67"/>
      <c r="R890" s="67"/>
      <c r="S890" s="67"/>
      <c r="T890" s="67">
        <v>110</v>
      </c>
      <c r="U890" s="67"/>
      <c r="V890" s="99"/>
      <c r="W890" s="100"/>
      <c r="X890" s="100"/>
      <c r="Y890" s="187"/>
      <c r="Z890" s="187"/>
      <c r="AA890" s="187"/>
      <c r="AB890" s="187"/>
      <c r="AC890" s="187"/>
      <c r="AD890" s="187"/>
      <c r="AE890" s="64"/>
    </row>
    <row r="891" spans="1:31" s="22" customFormat="1" ht="45" hidden="1" customHeight="1" x14ac:dyDescent="0.25">
      <c r="A891" s="430"/>
      <c r="B891" s="430">
        <v>1382</v>
      </c>
      <c r="C891" s="570"/>
      <c r="D891" s="576"/>
      <c r="E891" s="570"/>
      <c r="F891" s="578"/>
      <c r="G891" s="603"/>
      <c r="H891" s="428"/>
      <c r="I891" s="260" t="s">
        <v>1243</v>
      </c>
      <c r="J891" s="430"/>
      <c r="K891" s="81"/>
      <c r="L891" s="157">
        <v>236</v>
      </c>
      <c r="M891" s="81"/>
      <c r="N891" s="67"/>
      <c r="O891" s="67"/>
      <c r="P891" s="67">
        <v>10.7</v>
      </c>
      <c r="Q891" s="67"/>
      <c r="R891" s="67"/>
      <c r="S891" s="67"/>
      <c r="T891" s="67">
        <v>307</v>
      </c>
      <c r="U891" s="67"/>
      <c r="V891" s="99"/>
      <c r="W891" s="187"/>
      <c r="X891" s="187"/>
      <c r="Y891" s="187"/>
      <c r="Z891" s="187"/>
      <c r="AA891" s="187"/>
      <c r="AB891" s="187"/>
      <c r="AC891" s="187"/>
      <c r="AD891" s="187"/>
      <c r="AE891" s="64"/>
    </row>
    <row r="892" spans="1:31" s="22" customFormat="1" ht="45" hidden="1" customHeight="1" x14ac:dyDescent="0.25">
      <c r="A892" s="430"/>
      <c r="B892" s="430">
        <v>1488</v>
      </c>
      <c r="C892" s="570"/>
      <c r="D892" s="576"/>
      <c r="E892" s="570"/>
      <c r="F892" s="578"/>
      <c r="G892" s="603"/>
      <c r="H892" s="428"/>
      <c r="I892" s="260" t="s">
        <v>1244</v>
      </c>
      <c r="J892" s="430"/>
      <c r="K892" s="81"/>
      <c r="L892" s="157">
        <v>17</v>
      </c>
      <c r="M892" s="81"/>
      <c r="N892" s="67"/>
      <c r="O892" s="67"/>
      <c r="P892" s="67">
        <v>5</v>
      </c>
      <c r="Q892" s="67"/>
      <c r="R892" s="67"/>
      <c r="S892" s="67"/>
      <c r="T892" s="67">
        <v>81</v>
      </c>
      <c r="U892" s="67"/>
      <c r="V892" s="99"/>
      <c r="W892" s="187"/>
      <c r="X892" s="187"/>
      <c r="Y892" s="187"/>
      <c r="Z892" s="187"/>
      <c r="AA892" s="187"/>
      <c r="AB892" s="187"/>
      <c r="AC892" s="187"/>
      <c r="AD892" s="187"/>
      <c r="AE892" s="64"/>
    </row>
    <row r="893" spans="1:31" s="22" customFormat="1" ht="45" hidden="1" customHeight="1" x14ac:dyDescent="0.25">
      <c r="A893" s="430"/>
      <c r="B893" s="66" t="s">
        <v>1697</v>
      </c>
      <c r="C893" s="570"/>
      <c r="D893" s="576"/>
      <c r="E893" s="570"/>
      <c r="F893" s="578"/>
      <c r="G893" s="603"/>
      <c r="H893" s="428"/>
      <c r="I893" s="260" t="s">
        <v>1245</v>
      </c>
      <c r="J893" s="430"/>
      <c r="K893" s="81"/>
      <c r="L893" s="157">
        <v>471</v>
      </c>
      <c r="M893" s="81"/>
      <c r="N893" s="67"/>
      <c r="O893" s="67"/>
      <c r="P893" s="67">
        <v>13</v>
      </c>
      <c r="Q893" s="67"/>
      <c r="R893" s="67"/>
      <c r="S893" s="67"/>
      <c r="T893" s="67">
        <v>544</v>
      </c>
      <c r="U893" s="67"/>
      <c r="V893" s="99"/>
      <c r="W893" s="100"/>
      <c r="X893" s="100"/>
      <c r="Y893" s="187"/>
      <c r="Z893" s="187"/>
      <c r="AA893" s="187"/>
      <c r="AB893" s="187"/>
      <c r="AC893" s="187"/>
      <c r="AD893" s="187"/>
      <c r="AE893" s="64"/>
    </row>
    <row r="894" spans="1:31" s="22" customFormat="1" ht="45" hidden="1" customHeight="1" x14ac:dyDescent="0.25">
      <c r="A894" s="430"/>
      <c r="B894" s="430">
        <v>2030</v>
      </c>
      <c r="C894" s="570"/>
      <c r="D894" s="576"/>
      <c r="E894" s="570"/>
      <c r="F894" s="578"/>
      <c r="G894" s="603"/>
      <c r="H894" s="428"/>
      <c r="I894" s="260" t="s">
        <v>1246</v>
      </c>
      <c r="J894" s="430"/>
      <c r="K894" s="81"/>
      <c r="L894" s="157">
        <v>190</v>
      </c>
      <c r="M894" s="81"/>
      <c r="N894" s="67"/>
      <c r="O894" s="67"/>
      <c r="P894" s="67">
        <v>5</v>
      </c>
      <c r="Q894" s="67"/>
      <c r="R894" s="67"/>
      <c r="S894" s="67"/>
      <c r="T894" s="67">
        <v>203</v>
      </c>
      <c r="U894" s="67"/>
      <c r="V894" s="99"/>
      <c r="W894" s="187"/>
      <c r="X894" s="187"/>
      <c r="Y894" s="187"/>
      <c r="Z894" s="187"/>
      <c r="AA894" s="187"/>
      <c r="AB894" s="187"/>
      <c r="AC894" s="187"/>
      <c r="AD894" s="187"/>
      <c r="AE894" s="64"/>
    </row>
    <row r="895" spans="1:31" s="22" customFormat="1" ht="45" hidden="1" customHeight="1" x14ac:dyDescent="0.25">
      <c r="A895" s="430"/>
      <c r="B895" s="430">
        <v>2765</v>
      </c>
      <c r="C895" s="570"/>
      <c r="D895" s="576"/>
      <c r="E895" s="570"/>
      <c r="F895" s="578"/>
      <c r="G895" s="603"/>
      <c r="H895" s="428"/>
      <c r="I895" s="260" t="s">
        <v>1247</v>
      </c>
      <c r="J895" s="430"/>
      <c r="K895" s="81"/>
      <c r="L895" s="157">
        <v>18</v>
      </c>
      <c r="M895" s="81"/>
      <c r="N895" s="67"/>
      <c r="O895" s="67"/>
      <c r="P895" s="67">
        <v>5</v>
      </c>
      <c r="Q895" s="67"/>
      <c r="R895" s="67"/>
      <c r="S895" s="67"/>
      <c r="T895" s="67">
        <v>81</v>
      </c>
      <c r="U895" s="67"/>
      <c r="V895" s="99"/>
      <c r="W895" s="187"/>
      <c r="X895" s="187"/>
      <c r="Y895" s="187"/>
      <c r="Z895" s="187"/>
      <c r="AA895" s="187"/>
      <c r="AB895" s="187"/>
      <c r="AC895" s="187"/>
      <c r="AD895" s="187"/>
      <c r="AE895" s="64"/>
    </row>
    <row r="896" spans="1:31" s="22" customFormat="1" ht="60" hidden="1" customHeight="1" x14ac:dyDescent="0.25">
      <c r="A896" s="430"/>
      <c r="B896" s="430">
        <v>961</v>
      </c>
      <c r="C896" s="570"/>
      <c r="D896" s="576"/>
      <c r="E896" s="570"/>
      <c r="F896" s="578"/>
      <c r="G896" s="603"/>
      <c r="H896" s="428"/>
      <c r="I896" s="260" t="s">
        <v>1248</v>
      </c>
      <c r="J896" s="430"/>
      <c r="K896" s="81"/>
      <c r="L896" s="157">
        <v>39</v>
      </c>
      <c r="M896" s="81"/>
      <c r="N896" s="67"/>
      <c r="O896" s="67"/>
      <c r="P896" s="67">
        <v>5</v>
      </c>
      <c r="Q896" s="67"/>
      <c r="R896" s="67"/>
      <c r="S896" s="67"/>
      <c r="T896" s="67">
        <v>159</v>
      </c>
      <c r="U896" s="67"/>
      <c r="V896" s="99"/>
      <c r="W896" s="187"/>
      <c r="X896" s="187"/>
      <c r="Y896" s="187"/>
      <c r="Z896" s="187"/>
      <c r="AA896" s="187"/>
      <c r="AB896" s="187"/>
      <c r="AC896" s="187"/>
      <c r="AD896" s="187"/>
      <c r="AE896" s="64"/>
    </row>
    <row r="897" spans="1:31" s="22" customFormat="1" ht="45" hidden="1" customHeight="1" x14ac:dyDescent="0.25">
      <c r="A897" s="430"/>
      <c r="B897" s="430">
        <v>2805</v>
      </c>
      <c r="C897" s="570"/>
      <c r="D897" s="576"/>
      <c r="E897" s="570"/>
      <c r="F897" s="578"/>
      <c r="G897" s="603"/>
      <c r="H897" s="428"/>
      <c r="I897" s="260" t="s">
        <v>1249</v>
      </c>
      <c r="J897" s="430"/>
      <c r="K897" s="81"/>
      <c r="L897" s="157">
        <v>317</v>
      </c>
      <c r="M897" s="81"/>
      <c r="N897" s="67"/>
      <c r="O897" s="67"/>
      <c r="P897" s="67">
        <v>6.5</v>
      </c>
      <c r="Q897" s="67"/>
      <c r="R897" s="67"/>
      <c r="S897" s="67"/>
      <c r="T897" s="67">
        <v>437</v>
      </c>
      <c r="U897" s="67"/>
      <c r="V897" s="99"/>
      <c r="W897" s="187"/>
      <c r="X897" s="187"/>
      <c r="Y897" s="187"/>
      <c r="Z897" s="187"/>
      <c r="AA897" s="187"/>
      <c r="AB897" s="187"/>
      <c r="AC897" s="187"/>
      <c r="AD897" s="187"/>
      <c r="AE897" s="64"/>
    </row>
    <row r="898" spans="1:31" s="22" customFormat="1" ht="45" hidden="1" customHeight="1" x14ac:dyDescent="0.25">
      <c r="A898" s="430"/>
      <c r="B898" s="430">
        <v>3146</v>
      </c>
      <c r="C898" s="570"/>
      <c r="D898" s="576"/>
      <c r="E898" s="570"/>
      <c r="F898" s="578"/>
      <c r="G898" s="603"/>
      <c r="H898" s="428"/>
      <c r="I898" s="260" t="s">
        <v>1250</v>
      </c>
      <c r="J898" s="430"/>
      <c r="K898" s="81"/>
      <c r="L898" s="157">
        <v>144</v>
      </c>
      <c r="M898" s="81"/>
      <c r="N898" s="67"/>
      <c r="O898" s="67"/>
      <c r="P898" s="67">
        <v>9</v>
      </c>
      <c r="Q898" s="67"/>
      <c r="R898" s="67"/>
      <c r="S898" s="67"/>
      <c r="T898" s="67">
        <v>210</v>
      </c>
      <c r="U898" s="67"/>
      <c r="V898" s="99"/>
      <c r="W898" s="187"/>
      <c r="X898" s="187"/>
      <c r="Y898" s="187"/>
      <c r="Z898" s="187"/>
      <c r="AA898" s="187"/>
      <c r="AB898" s="187"/>
      <c r="AC898" s="187"/>
      <c r="AD898" s="187"/>
      <c r="AE898" s="64"/>
    </row>
    <row r="899" spans="1:31" s="22" customFormat="1" ht="45" hidden="1" customHeight="1" x14ac:dyDescent="0.25">
      <c r="A899" s="430"/>
      <c r="B899" s="430">
        <v>3289</v>
      </c>
      <c r="C899" s="570"/>
      <c r="D899" s="576"/>
      <c r="E899" s="570"/>
      <c r="F899" s="578"/>
      <c r="G899" s="603"/>
      <c r="H899" s="428"/>
      <c r="I899" s="260" t="s">
        <v>1251</v>
      </c>
      <c r="J899" s="430"/>
      <c r="K899" s="81"/>
      <c r="L899" s="157">
        <v>44</v>
      </c>
      <c r="M899" s="81"/>
      <c r="N899" s="67"/>
      <c r="O899" s="67"/>
      <c r="P899" s="67">
        <v>13.5</v>
      </c>
      <c r="Q899" s="67"/>
      <c r="R899" s="67"/>
      <c r="S899" s="67"/>
      <c r="T899" s="67">
        <v>139</v>
      </c>
      <c r="U899" s="67"/>
      <c r="V899" s="99"/>
      <c r="W899" s="187"/>
      <c r="X899" s="187"/>
      <c r="Y899" s="187"/>
      <c r="Z899" s="187"/>
      <c r="AA899" s="187"/>
      <c r="AB899" s="187"/>
      <c r="AC899" s="187"/>
      <c r="AD899" s="187"/>
      <c r="AE899" s="64"/>
    </row>
    <row r="900" spans="1:31" s="22" customFormat="1" ht="45" hidden="1" customHeight="1" x14ac:dyDescent="0.25">
      <c r="A900" s="430"/>
      <c r="B900" s="430">
        <v>2828</v>
      </c>
      <c r="C900" s="570"/>
      <c r="D900" s="576"/>
      <c r="E900" s="570"/>
      <c r="F900" s="578"/>
      <c r="G900" s="603"/>
      <c r="H900" s="428"/>
      <c r="I900" s="260" t="s">
        <v>1252</v>
      </c>
      <c r="J900" s="430"/>
      <c r="K900" s="81"/>
      <c r="L900" s="157">
        <v>11</v>
      </c>
      <c r="M900" s="81"/>
      <c r="N900" s="67"/>
      <c r="O900" s="67"/>
      <c r="P900" s="67">
        <v>5</v>
      </c>
      <c r="Q900" s="67"/>
      <c r="R900" s="67"/>
      <c r="S900" s="67"/>
      <c r="T900" s="67">
        <v>70</v>
      </c>
      <c r="U900" s="67"/>
      <c r="V900" s="99"/>
      <c r="W900" s="187"/>
      <c r="X900" s="187"/>
      <c r="Y900" s="187"/>
      <c r="Z900" s="187"/>
      <c r="AA900" s="187"/>
      <c r="AB900" s="187"/>
      <c r="AC900" s="187"/>
      <c r="AD900" s="187"/>
      <c r="AE900" s="64"/>
    </row>
    <row r="901" spans="1:31" s="22" customFormat="1" ht="60" hidden="1" customHeight="1" x14ac:dyDescent="0.25">
      <c r="A901" s="430"/>
      <c r="B901" s="430">
        <v>956</v>
      </c>
      <c r="C901" s="570"/>
      <c r="D901" s="576"/>
      <c r="E901" s="570"/>
      <c r="F901" s="578"/>
      <c r="G901" s="603"/>
      <c r="H901" s="428"/>
      <c r="I901" s="260" t="s">
        <v>1253</v>
      </c>
      <c r="J901" s="430"/>
      <c r="K901" s="81"/>
      <c r="L901" s="157">
        <v>117</v>
      </c>
      <c r="M901" s="81"/>
      <c r="N901" s="67"/>
      <c r="O901" s="67"/>
      <c r="P901" s="67">
        <v>10</v>
      </c>
      <c r="Q901" s="67"/>
      <c r="R901" s="67"/>
      <c r="S901" s="67"/>
      <c r="T901" s="67">
        <v>153</v>
      </c>
      <c r="U901" s="67"/>
      <c r="V901" s="99"/>
      <c r="W901" s="187"/>
      <c r="X901" s="187"/>
      <c r="Y901" s="187"/>
      <c r="Z901" s="187"/>
      <c r="AA901" s="187"/>
      <c r="AB901" s="187"/>
      <c r="AC901" s="187"/>
      <c r="AD901" s="187"/>
      <c r="AE901" s="64"/>
    </row>
    <row r="902" spans="1:31" s="22" customFormat="1" ht="45" hidden="1" customHeight="1" x14ac:dyDescent="0.25">
      <c r="A902" s="430"/>
      <c r="B902" s="430">
        <v>1104</v>
      </c>
      <c r="C902" s="570"/>
      <c r="D902" s="576"/>
      <c r="E902" s="570"/>
      <c r="F902" s="578"/>
      <c r="G902" s="603"/>
      <c r="H902" s="428"/>
      <c r="I902" s="260" t="s">
        <v>1254</v>
      </c>
      <c r="J902" s="430"/>
      <c r="K902" s="81"/>
      <c r="L902" s="157">
        <v>48</v>
      </c>
      <c r="M902" s="81"/>
      <c r="N902" s="67"/>
      <c r="O902" s="67"/>
      <c r="P902" s="67">
        <v>9</v>
      </c>
      <c r="Q902" s="67"/>
      <c r="R902" s="67"/>
      <c r="S902" s="67"/>
      <c r="T902" s="67">
        <v>148</v>
      </c>
      <c r="U902" s="67"/>
      <c r="V902" s="99"/>
      <c r="W902" s="187"/>
      <c r="X902" s="187"/>
      <c r="Y902" s="187"/>
      <c r="Z902" s="187"/>
      <c r="AA902" s="187"/>
      <c r="AB902" s="187"/>
      <c r="AC902" s="187"/>
      <c r="AD902" s="187"/>
      <c r="AE902" s="64"/>
    </row>
    <row r="903" spans="1:31" s="22" customFormat="1" ht="45" hidden="1" customHeight="1" x14ac:dyDescent="0.25">
      <c r="A903" s="430"/>
      <c r="B903" s="430">
        <v>13</v>
      </c>
      <c r="C903" s="570"/>
      <c r="D903" s="576"/>
      <c r="E903" s="570"/>
      <c r="F903" s="578"/>
      <c r="G903" s="603"/>
      <c r="H903" s="428"/>
      <c r="I903" s="260" t="s">
        <v>1255</v>
      </c>
      <c r="J903" s="430"/>
      <c r="K903" s="81"/>
      <c r="L903" s="157">
        <v>134</v>
      </c>
      <c r="M903" s="81"/>
      <c r="N903" s="67"/>
      <c r="O903" s="67"/>
      <c r="P903" s="67">
        <v>15</v>
      </c>
      <c r="Q903" s="67"/>
      <c r="R903" s="67"/>
      <c r="S903" s="67"/>
      <c r="T903" s="67">
        <v>167</v>
      </c>
      <c r="U903" s="67"/>
      <c r="V903" s="99"/>
      <c r="W903" s="187"/>
      <c r="X903" s="187"/>
      <c r="Y903" s="187"/>
      <c r="Z903" s="187"/>
      <c r="AA903" s="187"/>
      <c r="AB903" s="187"/>
      <c r="AC903" s="187"/>
      <c r="AD903" s="187"/>
      <c r="AE903" s="64"/>
    </row>
    <row r="904" spans="1:31" s="22" customFormat="1" ht="45" hidden="1" customHeight="1" x14ac:dyDescent="0.25">
      <c r="A904" s="430"/>
      <c r="B904" s="66" t="s">
        <v>1695</v>
      </c>
      <c r="C904" s="570"/>
      <c r="D904" s="576"/>
      <c r="E904" s="570"/>
      <c r="F904" s="578"/>
      <c r="G904" s="603"/>
      <c r="H904" s="428"/>
      <c r="I904" s="260" t="s">
        <v>1256</v>
      </c>
      <c r="J904" s="430"/>
      <c r="K904" s="81"/>
      <c r="L904" s="157">
        <v>172</v>
      </c>
      <c r="M904" s="81"/>
      <c r="N904" s="67"/>
      <c r="O904" s="67"/>
      <c r="P904" s="67">
        <v>15</v>
      </c>
      <c r="Q904" s="67"/>
      <c r="R904" s="67"/>
      <c r="S904" s="67"/>
      <c r="T904" s="67">
        <v>364</v>
      </c>
      <c r="U904" s="67"/>
      <c r="V904" s="99"/>
      <c r="W904" s="100"/>
      <c r="X904" s="100"/>
      <c r="Y904" s="187"/>
      <c r="Z904" s="187"/>
      <c r="AA904" s="187"/>
      <c r="AB904" s="187"/>
      <c r="AC904" s="187"/>
      <c r="AD904" s="187"/>
      <c r="AE904" s="64"/>
    </row>
    <row r="905" spans="1:31" s="22" customFormat="1" ht="45" hidden="1" customHeight="1" x14ac:dyDescent="0.25">
      <c r="A905" s="430"/>
      <c r="B905" s="430">
        <v>1096</v>
      </c>
      <c r="C905" s="570"/>
      <c r="D905" s="576"/>
      <c r="E905" s="570"/>
      <c r="F905" s="578"/>
      <c r="G905" s="603"/>
      <c r="H905" s="428"/>
      <c r="I905" s="260" t="s">
        <v>1257</v>
      </c>
      <c r="J905" s="430"/>
      <c r="K905" s="81"/>
      <c r="L905" s="157">
        <v>47</v>
      </c>
      <c r="M905" s="81"/>
      <c r="N905" s="67"/>
      <c r="O905" s="67"/>
      <c r="P905" s="67">
        <v>10</v>
      </c>
      <c r="Q905" s="67"/>
      <c r="R905" s="67"/>
      <c r="S905" s="67"/>
      <c r="T905" s="67">
        <v>167</v>
      </c>
      <c r="U905" s="67"/>
      <c r="V905" s="99"/>
      <c r="W905" s="187"/>
      <c r="X905" s="187"/>
      <c r="Y905" s="187"/>
      <c r="Z905" s="187"/>
      <c r="AA905" s="187"/>
      <c r="AB905" s="187"/>
      <c r="AC905" s="187"/>
      <c r="AD905" s="187"/>
      <c r="AE905" s="64"/>
    </row>
    <row r="906" spans="1:31" s="22" customFormat="1" ht="45" hidden="1" customHeight="1" x14ac:dyDescent="0.25">
      <c r="A906" s="430"/>
      <c r="B906" s="430">
        <v>1087</v>
      </c>
      <c r="C906" s="570"/>
      <c r="D906" s="576"/>
      <c r="E906" s="570"/>
      <c r="F906" s="578"/>
      <c r="G906" s="603"/>
      <c r="H906" s="428"/>
      <c r="I906" s="260" t="s">
        <v>1258</v>
      </c>
      <c r="J906" s="430"/>
      <c r="K906" s="81"/>
      <c r="L906" s="157">
        <v>108</v>
      </c>
      <c r="M906" s="81"/>
      <c r="N906" s="67"/>
      <c r="O906" s="67"/>
      <c r="P906" s="67">
        <v>15</v>
      </c>
      <c r="Q906" s="67"/>
      <c r="R906" s="67"/>
      <c r="S906" s="67"/>
      <c r="T906" s="67">
        <v>205</v>
      </c>
      <c r="U906" s="67"/>
      <c r="V906" s="99"/>
      <c r="W906" s="187"/>
      <c r="X906" s="187"/>
      <c r="Y906" s="187"/>
      <c r="Z906" s="187"/>
      <c r="AA906" s="187"/>
      <c r="AB906" s="187"/>
      <c r="AC906" s="187"/>
      <c r="AD906" s="187"/>
      <c r="AE906" s="64"/>
    </row>
    <row r="907" spans="1:31" s="22" customFormat="1" ht="45" hidden="1" customHeight="1" x14ac:dyDescent="0.25">
      <c r="A907" s="430"/>
      <c r="B907" s="430">
        <v>1037</v>
      </c>
      <c r="C907" s="570"/>
      <c r="D907" s="576"/>
      <c r="E907" s="570"/>
      <c r="F907" s="578"/>
      <c r="G907" s="603"/>
      <c r="H907" s="428"/>
      <c r="I907" s="260" t="s">
        <v>1259</v>
      </c>
      <c r="J907" s="430"/>
      <c r="K907" s="81"/>
      <c r="L907" s="157">
        <v>29</v>
      </c>
      <c r="M907" s="81"/>
      <c r="N907" s="67"/>
      <c r="O907" s="67"/>
      <c r="P907" s="67">
        <v>10</v>
      </c>
      <c r="Q907" s="67"/>
      <c r="R907" s="67"/>
      <c r="S907" s="67"/>
      <c r="T907" s="67">
        <v>134</v>
      </c>
      <c r="U907" s="67"/>
      <c r="V907" s="99"/>
      <c r="W907" s="187"/>
      <c r="X907" s="187"/>
      <c r="Y907" s="187"/>
      <c r="Z907" s="187"/>
      <c r="AA907" s="187"/>
      <c r="AB907" s="187"/>
      <c r="AC907" s="187"/>
      <c r="AD907" s="187"/>
      <c r="AE907" s="64"/>
    </row>
    <row r="908" spans="1:31" s="22" customFormat="1" ht="45" hidden="1" customHeight="1" x14ac:dyDescent="0.25">
      <c r="A908" s="430"/>
      <c r="B908" s="430">
        <v>1361</v>
      </c>
      <c r="C908" s="570"/>
      <c r="D908" s="576"/>
      <c r="E908" s="570"/>
      <c r="F908" s="578"/>
      <c r="G908" s="603"/>
      <c r="H908" s="428"/>
      <c r="I908" s="260" t="s">
        <v>1260</v>
      </c>
      <c r="J908" s="430"/>
      <c r="K908" s="81"/>
      <c r="L908" s="157">
        <v>78</v>
      </c>
      <c r="M908" s="81"/>
      <c r="N908" s="67"/>
      <c r="O908" s="67"/>
      <c r="P908" s="67">
        <v>10</v>
      </c>
      <c r="Q908" s="67"/>
      <c r="R908" s="67"/>
      <c r="S908" s="67"/>
      <c r="T908" s="67">
        <v>124</v>
      </c>
      <c r="U908" s="67"/>
      <c r="V908" s="99"/>
      <c r="W908" s="187"/>
      <c r="X908" s="187"/>
      <c r="Y908" s="187"/>
      <c r="Z908" s="187"/>
      <c r="AA908" s="187"/>
      <c r="AB908" s="187"/>
      <c r="AC908" s="187"/>
      <c r="AD908" s="187"/>
      <c r="AE908" s="64"/>
    </row>
    <row r="909" spans="1:31" s="22" customFormat="1" ht="45" hidden="1" customHeight="1" x14ac:dyDescent="0.25">
      <c r="A909" s="430"/>
      <c r="B909" s="430">
        <v>1416</v>
      </c>
      <c r="C909" s="570"/>
      <c r="D909" s="576"/>
      <c r="E909" s="570"/>
      <c r="F909" s="578"/>
      <c r="G909" s="603"/>
      <c r="H909" s="428"/>
      <c r="I909" s="260" t="s">
        <v>1261</v>
      </c>
      <c r="J909" s="430"/>
      <c r="K909" s="81"/>
      <c r="L909" s="157">
        <v>80</v>
      </c>
      <c r="M909" s="81"/>
      <c r="N909" s="67"/>
      <c r="O909" s="67"/>
      <c r="P909" s="67">
        <v>15</v>
      </c>
      <c r="Q909" s="67"/>
      <c r="R909" s="67"/>
      <c r="S909" s="67"/>
      <c r="T909" s="67">
        <v>215</v>
      </c>
      <c r="U909" s="67"/>
      <c r="V909" s="99"/>
      <c r="W909" s="187"/>
      <c r="X909" s="187"/>
      <c r="Y909" s="187"/>
      <c r="Z909" s="187"/>
      <c r="AA909" s="187"/>
      <c r="AB909" s="187"/>
      <c r="AC909" s="187"/>
      <c r="AD909" s="187"/>
      <c r="AE909" s="64"/>
    </row>
    <row r="910" spans="1:31" s="22" customFormat="1" ht="45" hidden="1" customHeight="1" x14ac:dyDescent="0.25">
      <c r="A910" s="430"/>
      <c r="B910" s="430">
        <v>1438</v>
      </c>
      <c r="C910" s="570"/>
      <c r="D910" s="576"/>
      <c r="E910" s="570"/>
      <c r="F910" s="578"/>
      <c r="G910" s="603"/>
      <c r="H910" s="428"/>
      <c r="I910" s="260" t="s">
        <v>1262</v>
      </c>
      <c r="J910" s="430"/>
      <c r="K910" s="81"/>
      <c r="L910" s="157">
        <v>334</v>
      </c>
      <c r="M910" s="81"/>
      <c r="N910" s="67"/>
      <c r="O910" s="67"/>
      <c r="P910" s="67">
        <v>15</v>
      </c>
      <c r="Q910" s="67"/>
      <c r="R910" s="67"/>
      <c r="S910" s="67"/>
      <c r="T910" s="67">
        <v>317</v>
      </c>
      <c r="U910" s="67"/>
      <c r="V910" s="99"/>
      <c r="W910" s="187"/>
      <c r="X910" s="187"/>
      <c r="Y910" s="187"/>
      <c r="Z910" s="187"/>
      <c r="AA910" s="187"/>
      <c r="AB910" s="187"/>
      <c r="AC910" s="187"/>
      <c r="AD910" s="187"/>
      <c r="AE910" s="64"/>
    </row>
    <row r="911" spans="1:31" s="22" customFormat="1" ht="45" hidden="1" customHeight="1" x14ac:dyDescent="0.25">
      <c r="A911" s="430"/>
      <c r="B911" s="430">
        <v>1518</v>
      </c>
      <c r="C911" s="570"/>
      <c r="D911" s="576"/>
      <c r="E911" s="570"/>
      <c r="F911" s="578"/>
      <c r="G911" s="603"/>
      <c r="H911" s="428"/>
      <c r="I911" s="260" t="s">
        <v>1263</v>
      </c>
      <c r="J911" s="430"/>
      <c r="K911" s="81"/>
      <c r="L911" s="157">
        <v>175</v>
      </c>
      <c r="M911" s="81"/>
      <c r="N911" s="67"/>
      <c r="O911" s="67"/>
      <c r="P911" s="67">
        <v>12</v>
      </c>
      <c r="Q911" s="67"/>
      <c r="R911" s="67"/>
      <c r="S911" s="67"/>
      <c r="T911" s="67">
        <v>285</v>
      </c>
      <c r="U911" s="67"/>
      <c r="V911" s="99"/>
      <c r="W911" s="187"/>
      <c r="X911" s="187"/>
      <c r="Y911" s="187"/>
      <c r="Z911" s="187"/>
      <c r="AA911" s="187"/>
      <c r="AB911" s="187"/>
      <c r="AC911" s="187"/>
      <c r="AD911" s="187"/>
      <c r="AE911" s="64"/>
    </row>
    <row r="912" spans="1:31" s="22" customFormat="1" ht="45" hidden="1" customHeight="1" x14ac:dyDescent="0.25">
      <c r="A912" s="430"/>
      <c r="B912" s="430">
        <v>1589</v>
      </c>
      <c r="C912" s="570"/>
      <c r="D912" s="576"/>
      <c r="E912" s="570"/>
      <c r="F912" s="578"/>
      <c r="G912" s="603"/>
      <c r="H912" s="428"/>
      <c r="I912" s="260" t="s">
        <v>1264</v>
      </c>
      <c r="J912" s="430"/>
      <c r="K912" s="81"/>
      <c r="L912" s="157">
        <v>163</v>
      </c>
      <c r="M912" s="81"/>
      <c r="N912" s="67"/>
      <c r="O912" s="67"/>
      <c r="P912" s="67">
        <v>15</v>
      </c>
      <c r="Q912" s="67"/>
      <c r="R912" s="67"/>
      <c r="S912" s="67"/>
      <c r="T912" s="67">
        <v>260</v>
      </c>
      <c r="U912" s="67"/>
      <c r="V912" s="99"/>
      <c r="W912" s="187"/>
      <c r="X912" s="187"/>
      <c r="Y912" s="187"/>
      <c r="Z912" s="187"/>
      <c r="AA912" s="187"/>
      <c r="AB912" s="187"/>
      <c r="AC912" s="187"/>
      <c r="AD912" s="187"/>
      <c r="AE912" s="64"/>
    </row>
    <row r="913" spans="1:31" s="22" customFormat="1" ht="45" hidden="1" customHeight="1" x14ac:dyDescent="0.25">
      <c r="A913" s="430"/>
      <c r="B913" s="430">
        <v>1798</v>
      </c>
      <c r="C913" s="570"/>
      <c r="D913" s="576"/>
      <c r="E913" s="570"/>
      <c r="F913" s="578"/>
      <c r="G913" s="603"/>
      <c r="H913" s="428"/>
      <c r="I913" s="260" t="s">
        <v>1265</v>
      </c>
      <c r="J913" s="430"/>
      <c r="K913" s="81"/>
      <c r="L913" s="157">
        <v>205</v>
      </c>
      <c r="M913" s="81"/>
      <c r="N913" s="67"/>
      <c r="O913" s="67"/>
      <c r="P913" s="67">
        <v>15</v>
      </c>
      <c r="Q913" s="67"/>
      <c r="R913" s="67"/>
      <c r="S913" s="67"/>
      <c r="T913" s="67">
        <v>303</v>
      </c>
      <c r="U913" s="67"/>
      <c r="V913" s="99"/>
      <c r="W913" s="187"/>
      <c r="X913" s="187"/>
      <c r="Y913" s="187"/>
      <c r="Z913" s="187"/>
      <c r="AA913" s="187"/>
      <c r="AB913" s="187"/>
      <c r="AC913" s="187"/>
      <c r="AD913" s="187"/>
      <c r="AE913" s="64"/>
    </row>
    <row r="914" spans="1:31" s="22" customFormat="1" ht="47.25" hidden="1" customHeight="1" x14ac:dyDescent="0.25">
      <c r="A914" s="430"/>
      <c r="B914" s="430">
        <v>1820</v>
      </c>
      <c r="C914" s="570"/>
      <c r="D914" s="576"/>
      <c r="E914" s="570"/>
      <c r="F914" s="578"/>
      <c r="G914" s="603"/>
      <c r="H914" s="428"/>
      <c r="I914" s="260" t="s">
        <v>1266</v>
      </c>
      <c r="J914" s="430"/>
      <c r="K914" s="81"/>
      <c r="L914" s="157">
        <v>152</v>
      </c>
      <c r="M914" s="81"/>
      <c r="N914" s="67"/>
      <c r="O914" s="67"/>
      <c r="P914" s="67">
        <v>15</v>
      </c>
      <c r="Q914" s="67"/>
      <c r="R914" s="67"/>
      <c r="S914" s="67"/>
      <c r="T914" s="67">
        <v>174</v>
      </c>
      <c r="U914" s="67"/>
      <c r="V914" s="99"/>
      <c r="W914" s="187"/>
      <c r="X914" s="187"/>
      <c r="Y914" s="187"/>
      <c r="Z914" s="187"/>
      <c r="AA914" s="187"/>
      <c r="AB914" s="187"/>
      <c r="AC914" s="187"/>
      <c r="AD914" s="187"/>
      <c r="AE914" s="64"/>
    </row>
    <row r="915" spans="1:31" s="22" customFormat="1" ht="45" hidden="1" customHeight="1" x14ac:dyDescent="0.25">
      <c r="A915" s="430"/>
      <c r="B915" s="66" t="s">
        <v>1688</v>
      </c>
      <c r="C915" s="570"/>
      <c r="D915" s="576"/>
      <c r="E915" s="570"/>
      <c r="F915" s="578"/>
      <c r="G915" s="603"/>
      <c r="H915" s="428"/>
      <c r="I915" s="260" t="s">
        <v>1267</v>
      </c>
      <c r="J915" s="430"/>
      <c r="K915" s="81"/>
      <c r="L915" s="157">
        <v>54</v>
      </c>
      <c r="M915" s="81"/>
      <c r="N915" s="67"/>
      <c r="O915" s="67"/>
      <c r="P915" s="67">
        <v>15</v>
      </c>
      <c r="Q915" s="67"/>
      <c r="R915" s="67"/>
      <c r="S915" s="67"/>
      <c r="T915" s="67">
        <v>95</v>
      </c>
      <c r="U915" s="67"/>
      <c r="V915" s="99"/>
      <c r="W915" s="100"/>
      <c r="X915" s="100"/>
      <c r="Y915" s="187"/>
      <c r="Z915" s="187"/>
      <c r="AA915" s="187"/>
      <c r="AB915" s="187"/>
      <c r="AC915" s="187"/>
      <c r="AD915" s="187"/>
      <c r="AE915" s="64"/>
    </row>
    <row r="916" spans="1:31" s="22" customFormat="1" ht="45" hidden="1" customHeight="1" x14ac:dyDescent="0.25">
      <c r="A916" s="430"/>
      <c r="B916" s="430">
        <v>927</v>
      </c>
      <c r="C916" s="570"/>
      <c r="D916" s="576"/>
      <c r="E916" s="570"/>
      <c r="F916" s="578"/>
      <c r="G916" s="603"/>
      <c r="H916" s="428"/>
      <c r="I916" s="260" t="s">
        <v>1268</v>
      </c>
      <c r="J916" s="430"/>
      <c r="K916" s="81"/>
      <c r="L916" s="157">
        <v>256</v>
      </c>
      <c r="M916" s="81"/>
      <c r="N916" s="67"/>
      <c r="O916" s="67"/>
      <c r="P916" s="67">
        <v>15</v>
      </c>
      <c r="Q916" s="67"/>
      <c r="R916" s="67"/>
      <c r="S916" s="67"/>
      <c r="T916" s="67">
        <v>273</v>
      </c>
      <c r="U916" s="67"/>
      <c r="V916" s="99"/>
      <c r="W916" s="187"/>
      <c r="X916" s="187"/>
      <c r="Y916" s="187"/>
      <c r="Z916" s="187"/>
      <c r="AA916" s="187"/>
      <c r="AB916" s="187"/>
      <c r="AC916" s="187"/>
      <c r="AD916" s="187"/>
      <c r="AE916" s="64"/>
    </row>
    <row r="917" spans="1:31" s="22" customFormat="1" ht="45" hidden="1" customHeight="1" x14ac:dyDescent="0.25">
      <c r="A917" s="430"/>
      <c r="B917" s="66" t="s">
        <v>1698</v>
      </c>
      <c r="C917" s="570"/>
      <c r="D917" s="576"/>
      <c r="E917" s="570"/>
      <c r="F917" s="578"/>
      <c r="G917" s="603"/>
      <c r="H917" s="428"/>
      <c r="I917" s="260" t="s">
        <v>1269</v>
      </c>
      <c r="J917" s="430"/>
      <c r="K917" s="81"/>
      <c r="L917" s="157">
        <v>264</v>
      </c>
      <c r="M917" s="81"/>
      <c r="N917" s="67"/>
      <c r="O917" s="67"/>
      <c r="P917" s="67">
        <v>15</v>
      </c>
      <c r="Q917" s="67"/>
      <c r="R917" s="67"/>
      <c r="S917" s="67"/>
      <c r="T917" s="67">
        <v>284</v>
      </c>
      <c r="U917" s="67"/>
      <c r="V917" s="99"/>
      <c r="W917" s="100"/>
      <c r="X917" s="100"/>
      <c r="Y917" s="187"/>
      <c r="Z917" s="187"/>
      <c r="AA917" s="187"/>
      <c r="AB917" s="187"/>
      <c r="AC917" s="187"/>
      <c r="AD917" s="187"/>
      <c r="AE917" s="64"/>
    </row>
    <row r="918" spans="1:31" s="22" customFormat="1" ht="45" hidden="1" customHeight="1" x14ac:dyDescent="0.25">
      <c r="A918" s="430"/>
      <c r="B918" s="430">
        <v>774</v>
      </c>
      <c r="C918" s="570"/>
      <c r="D918" s="576"/>
      <c r="E918" s="570"/>
      <c r="F918" s="578"/>
      <c r="G918" s="603"/>
      <c r="H918" s="428"/>
      <c r="I918" s="260" t="s">
        <v>1270</v>
      </c>
      <c r="J918" s="430"/>
      <c r="K918" s="81"/>
      <c r="L918" s="157">
        <v>854</v>
      </c>
      <c r="M918" s="81"/>
      <c r="N918" s="67"/>
      <c r="O918" s="67"/>
      <c r="P918" s="67">
        <v>30</v>
      </c>
      <c r="Q918" s="67"/>
      <c r="R918" s="67"/>
      <c r="S918" s="67"/>
      <c r="T918" s="67">
        <v>837</v>
      </c>
      <c r="U918" s="67"/>
      <c r="V918" s="99"/>
      <c r="W918" s="187"/>
      <c r="X918" s="187"/>
      <c r="Y918" s="187"/>
      <c r="Z918" s="187"/>
      <c r="AA918" s="187"/>
      <c r="AB918" s="187"/>
      <c r="AC918" s="187"/>
      <c r="AD918" s="187"/>
      <c r="AE918" s="64"/>
    </row>
    <row r="919" spans="1:31" s="22" customFormat="1" ht="45" hidden="1" customHeight="1" x14ac:dyDescent="0.25">
      <c r="A919" s="430"/>
      <c r="B919" s="430">
        <v>3260</v>
      </c>
      <c r="C919" s="570"/>
      <c r="D919" s="576"/>
      <c r="E919" s="570"/>
      <c r="F919" s="578"/>
      <c r="G919" s="603"/>
      <c r="H919" s="428"/>
      <c r="I919" s="260" t="s">
        <v>1271</v>
      </c>
      <c r="J919" s="430"/>
      <c r="K919" s="81"/>
      <c r="L919" s="157">
        <v>72</v>
      </c>
      <c r="M919" s="81"/>
      <c r="N919" s="67"/>
      <c r="O919" s="67"/>
      <c r="P919" s="67">
        <v>15</v>
      </c>
      <c r="Q919" s="67"/>
      <c r="R919" s="67"/>
      <c r="S919" s="67"/>
      <c r="T919" s="67">
        <v>200</v>
      </c>
      <c r="U919" s="67"/>
      <c r="V919" s="99"/>
      <c r="W919" s="187"/>
      <c r="X919" s="187"/>
      <c r="Y919" s="187"/>
      <c r="Z919" s="187"/>
      <c r="AA919" s="187"/>
      <c r="AB919" s="187"/>
      <c r="AC919" s="187"/>
      <c r="AD919" s="187"/>
      <c r="AE919" s="64"/>
    </row>
    <row r="920" spans="1:31" s="22" customFormat="1" ht="45" hidden="1" customHeight="1" x14ac:dyDescent="0.25">
      <c r="A920" s="430"/>
      <c r="B920" s="430">
        <v>2656</v>
      </c>
      <c r="C920" s="570"/>
      <c r="D920" s="576"/>
      <c r="E920" s="570"/>
      <c r="F920" s="578"/>
      <c r="G920" s="603"/>
      <c r="H920" s="428"/>
      <c r="I920" s="260" t="s">
        <v>1272</v>
      </c>
      <c r="J920" s="430"/>
      <c r="K920" s="81"/>
      <c r="L920" s="157">
        <v>110</v>
      </c>
      <c r="M920" s="81"/>
      <c r="N920" s="67"/>
      <c r="O920" s="67"/>
      <c r="P920" s="67">
        <v>15</v>
      </c>
      <c r="Q920" s="67"/>
      <c r="R920" s="67"/>
      <c r="S920" s="67"/>
      <c r="T920" s="67">
        <v>207</v>
      </c>
      <c r="U920" s="67"/>
      <c r="V920" s="99"/>
      <c r="W920" s="187"/>
      <c r="X920" s="187"/>
      <c r="Y920" s="187"/>
      <c r="Z920" s="187"/>
      <c r="AA920" s="187"/>
      <c r="AB920" s="187"/>
      <c r="AC920" s="187"/>
      <c r="AD920" s="187"/>
      <c r="AE920" s="64"/>
    </row>
    <row r="921" spans="1:31" s="22" customFormat="1" ht="45" hidden="1" customHeight="1" x14ac:dyDescent="0.25">
      <c r="A921" s="430"/>
      <c r="B921" s="430">
        <v>3121</v>
      </c>
      <c r="C921" s="570"/>
      <c r="D921" s="576"/>
      <c r="E921" s="570"/>
      <c r="F921" s="578"/>
      <c r="G921" s="603"/>
      <c r="H921" s="428"/>
      <c r="I921" s="260" t="s">
        <v>1273</v>
      </c>
      <c r="J921" s="430"/>
      <c r="K921" s="81"/>
      <c r="L921" s="157">
        <v>38</v>
      </c>
      <c r="M921" s="81"/>
      <c r="N921" s="67"/>
      <c r="O921" s="67"/>
      <c r="P921" s="67">
        <v>15</v>
      </c>
      <c r="Q921" s="67"/>
      <c r="R921" s="67"/>
      <c r="S921" s="67"/>
      <c r="T921" s="67">
        <v>90</v>
      </c>
      <c r="U921" s="67"/>
      <c r="V921" s="99"/>
      <c r="W921" s="187"/>
      <c r="X921" s="187"/>
      <c r="Y921" s="187"/>
      <c r="Z921" s="187"/>
      <c r="AA921" s="187"/>
      <c r="AB921" s="187"/>
      <c r="AC921" s="187"/>
      <c r="AD921" s="187"/>
      <c r="AE921" s="64"/>
    </row>
    <row r="922" spans="1:31" s="22" customFormat="1" ht="45" hidden="1" customHeight="1" x14ac:dyDescent="0.25">
      <c r="A922" s="430"/>
      <c r="B922" s="430">
        <v>3145</v>
      </c>
      <c r="C922" s="570"/>
      <c r="D922" s="576"/>
      <c r="E922" s="570"/>
      <c r="F922" s="578"/>
      <c r="G922" s="603"/>
      <c r="H922" s="428"/>
      <c r="I922" s="260" t="s">
        <v>1274</v>
      </c>
      <c r="J922" s="430"/>
      <c r="K922" s="81"/>
      <c r="L922" s="157">
        <v>78</v>
      </c>
      <c r="M922" s="81"/>
      <c r="N922" s="67"/>
      <c r="O922" s="67"/>
      <c r="P922" s="67">
        <v>12</v>
      </c>
      <c r="Q922" s="67"/>
      <c r="R922" s="67"/>
      <c r="S922" s="67"/>
      <c r="T922" s="67">
        <v>153</v>
      </c>
      <c r="U922" s="67"/>
      <c r="V922" s="99"/>
      <c r="W922" s="187"/>
      <c r="X922" s="187"/>
      <c r="Y922" s="187"/>
      <c r="Z922" s="187"/>
      <c r="AA922" s="187"/>
      <c r="AB922" s="187"/>
      <c r="AC922" s="187"/>
      <c r="AD922" s="187"/>
      <c r="AE922" s="64"/>
    </row>
    <row r="923" spans="1:31" s="22" customFormat="1" ht="45" hidden="1" customHeight="1" x14ac:dyDescent="0.25">
      <c r="A923" s="430"/>
      <c r="B923" s="430">
        <v>2646</v>
      </c>
      <c r="C923" s="570"/>
      <c r="D923" s="576"/>
      <c r="E923" s="570"/>
      <c r="F923" s="578"/>
      <c r="G923" s="603"/>
      <c r="H923" s="428"/>
      <c r="I923" s="260" t="s">
        <v>1275</v>
      </c>
      <c r="J923" s="430"/>
      <c r="K923" s="81"/>
      <c r="L923" s="157">
        <v>139</v>
      </c>
      <c r="M923" s="81"/>
      <c r="N923" s="67"/>
      <c r="O923" s="67"/>
      <c r="P923" s="67">
        <v>15</v>
      </c>
      <c r="Q923" s="67"/>
      <c r="R923" s="67"/>
      <c r="S923" s="67"/>
      <c r="T923" s="67">
        <v>311</v>
      </c>
      <c r="U923" s="67"/>
      <c r="V923" s="99"/>
      <c r="W923" s="187"/>
      <c r="X923" s="187"/>
      <c r="Y923" s="187"/>
      <c r="Z923" s="187"/>
      <c r="AA923" s="187"/>
      <c r="AB923" s="187"/>
      <c r="AC923" s="187"/>
      <c r="AD923" s="187"/>
      <c r="AE923" s="64"/>
    </row>
    <row r="924" spans="1:31" s="22" customFormat="1" ht="45" hidden="1" customHeight="1" x14ac:dyDescent="0.25">
      <c r="A924" s="430"/>
      <c r="B924" s="430">
        <v>1852</v>
      </c>
      <c r="C924" s="570"/>
      <c r="D924" s="576"/>
      <c r="E924" s="570"/>
      <c r="F924" s="578"/>
      <c r="G924" s="603"/>
      <c r="H924" s="428"/>
      <c r="I924" s="260" t="s">
        <v>1276</v>
      </c>
      <c r="J924" s="430"/>
      <c r="K924" s="81"/>
      <c r="L924" s="157">
        <v>83</v>
      </c>
      <c r="M924" s="81"/>
      <c r="N924" s="67"/>
      <c r="O924" s="67"/>
      <c r="P924" s="67">
        <v>15</v>
      </c>
      <c r="Q924" s="67"/>
      <c r="R924" s="67"/>
      <c r="S924" s="67"/>
      <c r="T924" s="67">
        <v>207</v>
      </c>
      <c r="U924" s="67"/>
      <c r="V924" s="99"/>
      <c r="W924" s="187"/>
      <c r="X924" s="187"/>
      <c r="Y924" s="187"/>
      <c r="Z924" s="187"/>
      <c r="AA924" s="187"/>
      <c r="AB924" s="187"/>
      <c r="AC924" s="187"/>
      <c r="AD924" s="187"/>
      <c r="AE924" s="64"/>
    </row>
    <row r="925" spans="1:31" s="22" customFormat="1" ht="45" hidden="1" customHeight="1" x14ac:dyDescent="0.25">
      <c r="A925" s="430"/>
      <c r="B925" s="430">
        <v>2190</v>
      </c>
      <c r="C925" s="570"/>
      <c r="D925" s="576"/>
      <c r="E925" s="570"/>
      <c r="F925" s="578"/>
      <c r="G925" s="603"/>
      <c r="H925" s="428"/>
      <c r="I925" s="260" t="s">
        <v>1277</v>
      </c>
      <c r="J925" s="430"/>
      <c r="K925" s="81"/>
      <c r="L925" s="157">
        <v>7</v>
      </c>
      <c r="M925" s="81"/>
      <c r="N925" s="67"/>
      <c r="O925" s="67"/>
      <c r="P925" s="67">
        <v>15</v>
      </c>
      <c r="Q925" s="67"/>
      <c r="R925" s="67"/>
      <c r="S925" s="67"/>
      <c r="T925" s="67">
        <v>110</v>
      </c>
      <c r="U925" s="67"/>
      <c r="V925" s="99"/>
      <c r="W925" s="187"/>
      <c r="X925" s="187"/>
      <c r="Y925" s="187"/>
      <c r="Z925" s="187"/>
      <c r="AA925" s="187"/>
      <c r="AB925" s="187"/>
      <c r="AC925" s="187"/>
      <c r="AD925" s="187"/>
      <c r="AE925" s="64"/>
    </row>
    <row r="926" spans="1:31" s="22" customFormat="1" ht="45" hidden="1" customHeight="1" x14ac:dyDescent="0.25">
      <c r="A926" s="430"/>
      <c r="B926" s="430">
        <v>1813</v>
      </c>
      <c r="C926" s="570"/>
      <c r="D926" s="576"/>
      <c r="E926" s="570"/>
      <c r="F926" s="578"/>
      <c r="G926" s="603"/>
      <c r="H926" s="428"/>
      <c r="I926" s="260" t="s">
        <v>1278</v>
      </c>
      <c r="J926" s="430"/>
      <c r="K926" s="81"/>
      <c r="L926" s="157">
        <v>106</v>
      </c>
      <c r="M926" s="81"/>
      <c r="N926" s="67"/>
      <c r="O926" s="67"/>
      <c r="P926" s="67">
        <v>15</v>
      </c>
      <c r="Q926" s="67"/>
      <c r="R926" s="67"/>
      <c r="S926" s="67"/>
      <c r="T926" s="67">
        <v>201</v>
      </c>
      <c r="U926" s="67"/>
      <c r="V926" s="99"/>
      <c r="W926" s="187"/>
      <c r="X926" s="187"/>
      <c r="Y926" s="187"/>
      <c r="Z926" s="187"/>
      <c r="AA926" s="187"/>
      <c r="AB926" s="187"/>
      <c r="AC926" s="187"/>
      <c r="AD926" s="187"/>
      <c r="AE926" s="64"/>
    </row>
    <row r="927" spans="1:31" s="22" customFormat="1" ht="45" hidden="1" customHeight="1" x14ac:dyDescent="0.25">
      <c r="A927" s="430"/>
      <c r="B927" s="430">
        <v>1401</v>
      </c>
      <c r="C927" s="570"/>
      <c r="D927" s="576"/>
      <c r="E927" s="570"/>
      <c r="F927" s="578"/>
      <c r="G927" s="603"/>
      <c r="H927" s="428"/>
      <c r="I927" s="260" t="s">
        <v>1279</v>
      </c>
      <c r="J927" s="430"/>
      <c r="K927" s="81"/>
      <c r="L927" s="157">
        <v>400</v>
      </c>
      <c r="M927" s="81"/>
      <c r="N927" s="67"/>
      <c r="O927" s="67"/>
      <c r="P927" s="67">
        <v>15</v>
      </c>
      <c r="Q927" s="67"/>
      <c r="R927" s="67"/>
      <c r="S927" s="67"/>
      <c r="T927" s="67">
        <v>332</v>
      </c>
      <c r="U927" s="67"/>
      <c r="V927" s="99"/>
      <c r="W927" s="187"/>
      <c r="X927" s="187"/>
      <c r="Y927" s="187"/>
      <c r="Z927" s="187"/>
      <c r="AA927" s="187"/>
      <c r="AB927" s="187"/>
      <c r="AC927" s="187"/>
      <c r="AD927" s="187"/>
      <c r="AE927" s="64"/>
    </row>
    <row r="928" spans="1:31" s="22" customFormat="1" ht="45" hidden="1" customHeight="1" x14ac:dyDescent="0.25">
      <c r="A928" s="430"/>
      <c r="B928" s="430">
        <v>1293</v>
      </c>
      <c r="C928" s="570"/>
      <c r="D928" s="576"/>
      <c r="E928" s="570"/>
      <c r="F928" s="578"/>
      <c r="G928" s="603"/>
      <c r="H928" s="428"/>
      <c r="I928" s="260" t="s">
        <v>1280</v>
      </c>
      <c r="J928" s="430"/>
      <c r="K928" s="81"/>
      <c r="L928" s="157">
        <v>304</v>
      </c>
      <c r="M928" s="81"/>
      <c r="N928" s="67"/>
      <c r="O928" s="67"/>
      <c r="P928" s="67">
        <v>12</v>
      </c>
      <c r="Q928" s="67"/>
      <c r="R928" s="67"/>
      <c r="S928" s="67"/>
      <c r="T928" s="67">
        <v>309</v>
      </c>
      <c r="U928" s="67"/>
      <c r="V928" s="99"/>
      <c r="W928" s="187"/>
      <c r="X928" s="187"/>
      <c r="Y928" s="187"/>
      <c r="Z928" s="187"/>
      <c r="AA928" s="187"/>
      <c r="AB928" s="187"/>
      <c r="AC928" s="187"/>
      <c r="AD928" s="187"/>
      <c r="AE928" s="64"/>
    </row>
    <row r="929" spans="1:31" s="22" customFormat="1" ht="45" hidden="1" customHeight="1" x14ac:dyDescent="0.25">
      <c r="A929" s="430"/>
      <c r="B929" s="430">
        <v>3879</v>
      </c>
      <c r="C929" s="570"/>
      <c r="D929" s="576"/>
      <c r="E929" s="570"/>
      <c r="F929" s="578"/>
      <c r="G929" s="603"/>
      <c r="H929" s="428"/>
      <c r="I929" s="260" t="s">
        <v>1281</v>
      </c>
      <c r="J929" s="430"/>
      <c r="K929" s="81"/>
      <c r="L929" s="157">
        <v>101</v>
      </c>
      <c r="M929" s="81"/>
      <c r="N929" s="67"/>
      <c r="O929" s="67"/>
      <c r="P929" s="67">
        <v>15</v>
      </c>
      <c r="Q929" s="67"/>
      <c r="R929" s="67"/>
      <c r="S929" s="67"/>
      <c r="T929" s="67">
        <v>177</v>
      </c>
      <c r="U929" s="67"/>
      <c r="V929" s="99"/>
      <c r="W929" s="187"/>
      <c r="X929" s="187"/>
      <c r="Y929" s="187"/>
      <c r="Z929" s="187"/>
      <c r="AA929" s="187"/>
      <c r="AB929" s="187"/>
      <c r="AC929" s="187"/>
      <c r="AD929" s="187"/>
      <c r="AE929" s="64"/>
    </row>
    <row r="930" spans="1:31" s="22" customFormat="1" ht="45" hidden="1" customHeight="1" x14ac:dyDescent="0.25">
      <c r="A930" s="430"/>
      <c r="B930" s="430">
        <v>94</v>
      </c>
      <c r="C930" s="570"/>
      <c r="D930" s="576"/>
      <c r="E930" s="570"/>
      <c r="F930" s="578"/>
      <c r="G930" s="603"/>
      <c r="H930" s="428"/>
      <c r="I930" s="260" t="s">
        <v>1282</v>
      </c>
      <c r="J930" s="430"/>
      <c r="K930" s="81"/>
      <c r="L930" s="157">
        <v>102</v>
      </c>
      <c r="M930" s="81"/>
      <c r="N930" s="67"/>
      <c r="O930" s="67"/>
      <c r="P930" s="67">
        <v>15</v>
      </c>
      <c r="Q930" s="67"/>
      <c r="R930" s="67"/>
      <c r="S930" s="67"/>
      <c r="T930" s="67">
        <v>180</v>
      </c>
      <c r="U930" s="67"/>
      <c r="V930" s="99"/>
      <c r="W930" s="187"/>
      <c r="X930" s="187"/>
      <c r="Y930" s="187"/>
      <c r="Z930" s="187"/>
      <c r="AA930" s="187"/>
      <c r="AB930" s="187"/>
      <c r="AC930" s="187"/>
      <c r="AD930" s="187"/>
      <c r="AE930" s="64"/>
    </row>
    <row r="931" spans="1:31" s="22" customFormat="1" ht="45" hidden="1" customHeight="1" x14ac:dyDescent="0.25">
      <c r="A931" s="430"/>
      <c r="B931" s="430">
        <v>3743</v>
      </c>
      <c r="C931" s="570"/>
      <c r="D931" s="576"/>
      <c r="E931" s="570"/>
      <c r="F931" s="578"/>
      <c r="G931" s="603"/>
      <c r="H931" s="428"/>
      <c r="I931" s="260" t="s">
        <v>1283</v>
      </c>
      <c r="J931" s="430"/>
      <c r="K931" s="81"/>
      <c r="L931" s="157">
        <v>102</v>
      </c>
      <c r="M931" s="81"/>
      <c r="N931" s="67"/>
      <c r="O931" s="67"/>
      <c r="P931" s="67">
        <v>12</v>
      </c>
      <c r="Q931" s="67"/>
      <c r="R931" s="67"/>
      <c r="S931" s="67"/>
      <c r="T931" s="67">
        <v>142</v>
      </c>
      <c r="U931" s="67"/>
      <c r="V931" s="99"/>
      <c r="W931" s="187"/>
      <c r="X931" s="187"/>
      <c r="Y931" s="187"/>
      <c r="Z931" s="187"/>
      <c r="AA931" s="187"/>
      <c r="AB931" s="187"/>
      <c r="AC931" s="187"/>
      <c r="AD931" s="187"/>
      <c r="AE931" s="64"/>
    </row>
    <row r="932" spans="1:31" s="22" customFormat="1" ht="45" hidden="1" customHeight="1" x14ac:dyDescent="0.25">
      <c r="A932" s="430"/>
      <c r="B932" s="430">
        <v>3538</v>
      </c>
      <c r="C932" s="570"/>
      <c r="D932" s="576"/>
      <c r="E932" s="570"/>
      <c r="F932" s="578"/>
      <c r="G932" s="603"/>
      <c r="H932" s="428"/>
      <c r="I932" s="260" t="s">
        <v>1284</v>
      </c>
      <c r="J932" s="430"/>
      <c r="K932" s="81"/>
      <c r="L932" s="157">
        <v>29</v>
      </c>
      <c r="M932" s="81"/>
      <c r="N932" s="67"/>
      <c r="O932" s="67"/>
      <c r="P932" s="67">
        <v>15</v>
      </c>
      <c r="Q932" s="67"/>
      <c r="R932" s="67"/>
      <c r="S932" s="67"/>
      <c r="T932" s="67">
        <v>114</v>
      </c>
      <c r="U932" s="67"/>
      <c r="V932" s="99"/>
      <c r="W932" s="187"/>
      <c r="X932" s="187"/>
      <c r="Y932" s="187"/>
      <c r="Z932" s="187"/>
      <c r="AA932" s="187"/>
      <c r="AB932" s="187"/>
      <c r="AC932" s="187"/>
      <c r="AD932" s="187"/>
      <c r="AE932" s="64"/>
    </row>
    <row r="933" spans="1:31" s="22" customFormat="1" ht="60" hidden="1" customHeight="1" x14ac:dyDescent="0.25">
      <c r="A933" s="430"/>
      <c r="B933" s="430">
        <v>138</v>
      </c>
      <c r="C933" s="570"/>
      <c r="D933" s="576"/>
      <c r="E933" s="570"/>
      <c r="F933" s="578"/>
      <c r="G933" s="603"/>
      <c r="H933" s="428"/>
      <c r="I933" s="260" t="s">
        <v>1285</v>
      </c>
      <c r="J933" s="430"/>
      <c r="K933" s="81"/>
      <c r="L933" s="157">
        <v>17</v>
      </c>
      <c r="M933" s="81"/>
      <c r="N933" s="67"/>
      <c r="O933" s="67"/>
      <c r="P933" s="67">
        <v>3</v>
      </c>
      <c r="Q933" s="67"/>
      <c r="R933" s="67"/>
      <c r="S933" s="67"/>
      <c r="T933" s="67">
        <v>123</v>
      </c>
      <c r="U933" s="67"/>
      <c r="V933" s="99"/>
      <c r="W933" s="187"/>
      <c r="X933" s="187"/>
      <c r="Y933" s="187"/>
      <c r="Z933" s="187"/>
      <c r="AA933" s="187"/>
      <c r="AB933" s="187"/>
      <c r="AC933" s="187"/>
      <c r="AD933" s="187"/>
      <c r="AE933" s="64"/>
    </row>
    <row r="934" spans="1:31" s="22" customFormat="1" ht="45" hidden="1" customHeight="1" x14ac:dyDescent="0.25">
      <c r="A934" s="430"/>
      <c r="B934" s="430">
        <v>3606</v>
      </c>
      <c r="C934" s="570"/>
      <c r="D934" s="576"/>
      <c r="E934" s="570"/>
      <c r="F934" s="578"/>
      <c r="G934" s="603"/>
      <c r="H934" s="428"/>
      <c r="I934" s="260" t="s">
        <v>1286</v>
      </c>
      <c r="J934" s="430"/>
      <c r="K934" s="81"/>
      <c r="L934" s="157">
        <v>190</v>
      </c>
      <c r="M934" s="81"/>
      <c r="N934" s="67"/>
      <c r="O934" s="67"/>
      <c r="P934" s="67">
        <v>15</v>
      </c>
      <c r="Q934" s="67"/>
      <c r="R934" s="67"/>
      <c r="S934" s="67"/>
      <c r="T934" s="67">
        <v>405</v>
      </c>
      <c r="U934" s="67"/>
      <c r="V934" s="99"/>
      <c r="W934" s="187"/>
      <c r="X934" s="187"/>
      <c r="Y934" s="187"/>
      <c r="Z934" s="187"/>
      <c r="AA934" s="187"/>
      <c r="AB934" s="187"/>
      <c r="AC934" s="187"/>
      <c r="AD934" s="187"/>
      <c r="AE934" s="64"/>
    </row>
    <row r="935" spans="1:31" s="22" customFormat="1" ht="45" hidden="1" customHeight="1" x14ac:dyDescent="0.25">
      <c r="A935" s="430"/>
      <c r="B935" s="430">
        <v>3570</v>
      </c>
      <c r="C935" s="570"/>
      <c r="D935" s="576"/>
      <c r="E935" s="570"/>
      <c r="F935" s="578"/>
      <c r="G935" s="603"/>
      <c r="H935" s="428"/>
      <c r="I935" s="260" t="s">
        <v>1287</v>
      </c>
      <c r="J935" s="430"/>
      <c r="K935" s="81"/>
      <c r="L935" s="157">
        <v>55</v>
      </c>
      <c r="M935" s="81"/>
      <c r="N935" s="67"/>
      <c r="O935" s="67"/>
      <c r="P935" s="67">
        <v>15</v>
      </c>
      <c r="Q935" s="67"/>
      <c r="R935" s="67"/>
      <c r="S935" s="67"/>
      <c r="T935" s="67">
        <v>225</v>
      </c>
      <c r="U935" s="67"/>
      <c r="V935" s="99"/>
      <c r="W935" s="187"/>
      <c r="X935" s="187"/>
      <c r="Y935" s="187"/>
      <c r="Z935" s="187"/>
      <c r="AA935" s="187"/>
      <c r="AB935" s="187"/>
      <c r="AC935" s="187"/>
      <c r="AD935" s="187"/>
      <c r="AE935" s="64"/>
    </row>
    <row r="936" spans="1:31" s="22" customFormat="1" ht="60" hidden="1" customHeight="1" x14ac:dyDescent="0.25">
      <c r="A936" s="430"/>
      <c r="B936" s="430">
        <v>2042</v>
      </c>
      <c r="C936" s="570"/>
      <c r="D936" s="576"/>
      <c r="E936" s="570"/>
      <c r="F936" s="578"/>
      <c r="G936" s="603"/>
      <c r="H936" s="428"/>
      <c r="I936" s="260" t="s">
        <v>1288</v>
      </c>
      <c r="J936" s="430"/>
      <c r="K936" s="81"/>
      <c r="L936" s="157">
        <v>173</v>
      </c>
      <c r="M936" s="81"/>
      <c r="N936" s="67"/>
      <c r="O936" s="67"/>
      <c r="P936" s="67">
        <v>15</v>
      </c>
      <c r="Q936" s="67"/>
      <c r="R936" s="67"/>
      <c r="S936" s="67"/>
      <c r="T936" s="67">
        <v>394</v>
      </c>
      <c r="U936" s="67"/>
      <c r="V936" s="99"/>
      <c r="W936" s="187"/>
      <c r="X936" s="187"/>
      <c r="Y936" s="187"/>
      <c r="Z936" s="187"/>
      <c r="AA936" s="187"/>
      <c r="AB936" s="187"/>
      <c r="AC936" s="187"/>
      <c r="AD936" s="187"/>
      <c r="AE936" s="64"/>
    </row>
    <row r="937" spans="1:31" s="22" customFormat="1" ht="45" hidden="1" customHeight="1" x14ac:dyDescent="0.25">
      <c r="A937" s="430"/>
      <c r="B937" s="430">
        <v>3921</v>
      </c>
      <c r="C937" s="570"/>
      <c r="D937" s="576"/>
      <c r="E937" s="570"/>
      <c r="F937" s="578"/>
      <c r="G937" s="603"/>
      <c r="H937" s="428"/>
      <c r="I937" s="260" t="s">
        <v>1289</v>
      </c>
      <c r="J937" s="430"/>
      <c r="K937" s="81"/>
      <c r="L937" s="157">
        <v>365</v>
      </c>
      <c r="M937" s="81"/>
      <c r="N937" s="67"/>
      <c r="O937" s="67"/>
      <c r="P937" s="67">
        <v>15</v>
      </c>
      <c r="Q937" s="67"/>
      <c r="R937" s="67"/>
      <c r="S937" s="67"/>
      <c r="T937" s="67">
        <v>515</v>
      </c>
      <c r="U937" s="67"/>
      <c r="V937" s="99"/>
      <c r="W937" s="187"/>
      <c r="X937" s="187"/>
      <c r="Y937" s="187"/>
      <c r="Z937" s="187"/>
      <c r="AA937" s="187"/>
      <c r="AB937" s="187"/>
      <c r="AC937" s="187"/>
      <c r="AD937" s="187"/>
      <c r="AE937" s="64"/>
    </row>
    <row r="938" spans="1:31" s="22" customFormat="1" ht="45" hidden="1" customHeight="1" x14ac:dyDescent="0.25">
      <c r="A938" s="430"/>
      <c r="B938" s="430">
        <v>2532</v>
      </c>
      <c r="C938" s="570"/>
      <c r="D938" s="576"/>
      <c r="E938" s="570"/>
      <c r="F938" s="578"/>
      <c r="G938" s="603"/>
      <c r="H938" s="428"/>
      <c r="I938" s="260" t="s">
        <v>1290</v>
      </c>
      <c r="J938" s="430"/>
      <c r="K938" s="81"/>
      <c r="L938" s="157">
        <v>326</v>
      </c>
      <c r="M938" s="81"/>
      <c r="N938" s="67"/>
      <c r="O938" s="67"/>
      <c r="P938" s="67">
        <v>50</v>
      </c>
      <c r="Q938" s="67"/>
      <c r="R938" s="67"/>
      <c r="S938" s="67"/>
      <c r="T938" s="67">
        <v>291</v>
      </c>
      <c r="U938" s="67"/>
      <c r="V938" s="99"/>
      <c r="W938" s="187"/>
      <c r="X938" s="187"/>
      <c r="Y938" s="187"/>
      <c r="Z938" s="187"/>
      <c r="AA938" s="187"/>
      <c r="AB938" s="187"/>
      <c r="AC938" s="187"/>
      <c r="AD938" s="187"/>
      <c r="AE938" s="64"/>
    </row>
    <row r="939" spans="1:31" s="22" customFormat="1" ht="45" hidden="1" customHeight="1" x14ac:dyDescent="0.25">
      <c r="A939" s="430"/>
      <c r="B939" s="430">
        <v>1174</v>
      </c>
      <c r="C939" s="570"/>
      <c r="D939" s="576"/>
      <c r="E939" s="570"/>
      <c r="F939" s="578"/>
      <c r="G939" s="603"/>
      <c r="H939" s="428"/>
      <c r="I939" s="260" t="s">
        <v>1291</v>
      </c>
      <c r="J939" s="430"/>
      <c r="K939" s="81"/>
      <c r="L939" s="157">
        <v>185</v>
      </c>
      <c r="M939" s="81"/>
      <c r="N939" s="67"/>
      <c r="O939" s="67"/>
      <c r="P939" s="67">
        <v>10</v>
      </c>
      <c r="Q939" s="67"/>
      <c r="R939" s="67"/>
      <c r="S939" s="67"/>
      <c r="T939" s="67">
        <v>185</v>
      </c>
      <c r="U939" s="67"/>
      <c r="V939" s="99"/>
      <c r="W939" s="187"/>
      <c r="X939" s="187"/>
      <c r="Y939" s="187"/>
      <c r="Z939" s="187"/>
      <c r="AA939" s="187"/>
      <c r="AB939" s="187"/>
      <c r="AC939" s="187"/>
      <c r="AD939" s="187"/>
      <c r="AE939" s="64"/>
    </row>
    <row r="940" spans="1:31" s="22" customFormat="1" ht="45" hidden="1" customHeight="1" x14ac:dyDescent="0.25">
      <c r="A940" s="430"/>
      <c r="B940" s="430">
        <v>1757</v>
      </c>
      <c r="C940" s="570"/>
      <c r="D940" s="576"/>
      <c r="E940" s="570"/>
      <c r="F940" s="578"/>
      <c r="G940" s="603"/>
      <c r="H940" s="428"/>
      <c r="I940" s="260" t="s">
        <v>1292</v>
      </c>
      <c r="J940" s="430"/>
      <c r="K940" s="81"/>
      <c r="L940" s="157">
        <v>291</v>
      </c>
      <c r="M940" s="81"/>
      <c r="N940" s="67"/>
      <c r="O940" s="67"/>
      <c r="P940" s="67">
        <v>15</v>
      </c>
      <c r="Q940" s="67"/>
      <c r="R940" s="67"/>
      <c r="S940" s="67"/>
      <c r="T940" s="67">
        <v>52</v>
      </c>
      <c r="U940" s="67"/>
      <c r="V940" s="99"/>
      <c r="W940" s="187"/>
      <c r="X940" s="187"/>
      <c r="Y940" s="187"/>
      <c r="Z940" s="187"/>
      <c r="AA940" s="187"/>
      <c r="AB940" s="187"/>
      <c r="AC940" s="187"/>
      <c r="AD940" s="187"/>
      <c r="AE940" s="64"/>
    </row>
    <row r="941" spans="1:31" s="22" customFormat="1" ht="45" hidden="1" customHeight="1" x14ac:dyDescent="0.25">
      <c r="A941" s="430"/>
      <c r="B941" s="430">
        <v>1784</v>
      </c>
      <c r="C941" s="570"/>
      <c r="D941" s="576"/>
      <c r="E941" s="570"/>
      <c r="F941" s="578"/>
      <c r="G941" s="603"/>
      <c r="H941" s="428"/>
      <c r="I941" s="260" t="s">
        <v>1293</v>
      </c>
      <c r="J941" s="430"/>
      <c r="K941" s="81"/>
      <c r="L941" s="157">
        <v>255</v>
      </c>
      <c r="M941" s="81"/>
      <c r="N941" s="67"/>
      <c r="O941" s="67"/>
      <c r="P941" s="67">
        <v>15</v>
      </c>
      <c r="Q941" s="67"/>
      <c r="R941" s="67"/>
      <c r="S941" s="67"/>
      <c r="T941" s="67">
        <v>231</v>
      </c>
      <c r="U941" s="67"/>
      <c r="V941" s="99"/>
      <c r="W941" s="187"/>
      <c r="X941" s="187"/>
      <c r="Y941" s="187"/>
      <c r="Z941" s="187"/>
      <c r="AA941" s="187"/>
      <c r="AB941" s="187"/>
      <c r="AC941" s="187"/>
      <c r="AD941" s="187"/>
      <c r="AE941" s="64"/>
    </row>
    <row r="942" spans="1:31" s="22" customFormat="1" ht="45" hidden="1" customHeight="1" x14ac:dyDescent="0.25">
      <c r="A942" s="430"/>
      <c r="B942" s="430">
        <v>2755</v>
      </c>
      <c r="C942" s="570"/>
      <c r="D942" s="576"/>
      <c r="E942" s="570"/>
      <c r="F942" s="578"/>
      <c r="G942" s="603"/>
      <c r="H942" s="428"/>
      <c r="I942" s="260" t="s">
        <v>1294</v>
      </c>
      <c r="J942" s="430"/>
      <c r="K942" s="81"/>
      <c r="L942" s="157">
        <v>392</v>
      </c>
      <c r="M942" s="81"/>
      <c r="N942" s="67"/>
      <c r="O942" s="67"/>
      <c r="P942" s="67">
        <v>12</v>
      </c>
      <c r="Q942" s="67"/>
      <c r="R942" s="67"/>
      <c r="S942" s="67"/>
      <c r="T942" s="67">
        <v>240</v>
      </c>
      <c r="U942" s="67"/>
      <c r="V942" s="99"/>
      <c r="W942" s="187"/>
      <c r="X942" s="187"/>
      <c r="Y942" s="187"/>
      <c r="Z942" s="187"/>
      <c r="AA942" s="187"/>
      <c r="AB942" s="187"/>
      <c r="AC942" s="187"/>
      <c r="AD942" s="187"/>
      <c r="AE942" s="64"/>
    </row>
    <row r="943" spans="1:31" s="22" customFormat="1" ht="60" hidden="1" customHeight="1" x14ac:dyDescent="0.25">
      <c r="A943" s="430"/>
      <c r="B943" s="66" t="s">
        <v>1699</v>
      </c>
      <c r="C943" s="570"/>
      <c r="D943" s="576"/>
      <c r="E943" s="570"/>
      <c r="F943" s="578"/>
      <c r="G943" s="603"/>
      <c r="H943" s="428"/>
      <c r="I943" s="261" t="s">
        <v>1295</v>
      </c>
      <c r="J943" s="430"/>
      <c r="K943" s="81"/>
      <c r="L943" s="157">
        <v>332</v>
      </c>
      <c r="M943" s="81"/>
      <c r="N943" s="67"/>
      <c r="O943" s="67"/>
      <c r="P943" s="67">
        <v>15</v>
      </c>
      <c r="Q943" s="67"/>
      <c r="R943" s="67"/>
      <c r="S943" s="67"/>
      <c r="T943" s="67">
        <v>388</v>
      </c>
      <c r="U943" s="67"/>
      <c r="V943" s="99"/>
      <c r="W943" s="100"/>
      <c r="X943" s="100"/>
      <c r="Y943" s="187"/>
      <c r="Z943" s="187"/>
      <c r="AA943" s="187"/>
      <c r="AB943" s="187"/>
      <c r="AC943" s="187"/>
      <c r="AD943" s="187"/>
      <c r="AE943" s="64"/>
    </row>
    <row r="944" spans="1:31" s="22" customFormat="1" ht="60" hidden="1" customHeight="1" x14ac:dyDescent="0.25">
      <c r="A944" s="430"/>
      <c r="B944" s="430">
        <v>2504</v>
      </c>
      <c r="C944" s="570"/>
      <c r="D944" s="576"/>
      <c r="E944" s="570"/>
      <c r="F944" s="578"/>
      <c r="G944" s="603"/>
      <c r="H944" s="428"/>
      <c r="I944" s="261" t="s">
        <v>1296</v>
      </c>
      <c r="J944" s="430"/>
      <c r="K944" s="81"/>
      <c r="L944" s="157">
        <v>270</v>
      </c>
      <c r="M944" s="81"/>
      <c r="N944" s="67"/>
      <c r="O944" s="67"/>
      <c r="P944" s="67">
        <v>2.5</v>
      </c>
      <c r="Q944" s="67"/>
      <c r="R944" s="67"/>
      <c r="S944" s="67"/>
      <c r="T944" s="67">
        <v>318</v>
      </c>
      <c r="U944" s="67"/>
      <c r="V944" s="99"/>
      <c r="W944" s="187"/>
      <c r="X944" s="187"/>
      <c r="Y944" s="187"/>
      <c r="Z944" s="187"/>
      <c r="AA944" s="187"/>
      <c r="AB944" s="187"/>
      <c r="AC944" s="187"/>
      <c r="AD944" s="187"/>
      <c r="AE944" s="64"/>
    </row>
    <row r="945" spans="1:31" s="22" customFormat="1" ht="45" hidden="1" customHeight="1" x14ac:dyDescent="0.25">
      <c r="A945" s="430"/>
      <c r="B945" s="430">
        <v>2069</v>
      </c>
      <c r="C945" s="570"/>
      <c r="D945" s="576"/>
      <c r="E945" s="570"/>
      <c r="F945" s="578"/>
      <c r="G945" s="603"/>
      <c r="H945" s="428"/>
      <c r="I945" s="261" t="s">
        <v>1297</v>
      </c>
      <c r="J945" s="430"/>
      <c r="K945" s="81"/>
      <c r="L945" s="157">
        <v>130</v>
      </c>
      <c r="M945" s="81"/>
      <c r="N945" s="67"/>
      <c r="O945" s="67"/>
      <c r="P945" s="67">
        <v>15</v>
      </c>
      <c r="Q945" s="67"/>
      <c r="R945" s="67"/>
      <c r="S945" s="67"/>
      <c r="T945" s="67">
        <v>219</v>
      </c>
      <c r="U945" s="67"/>
      <c r="V945" s="99"/>
      <c r="W945" s="187"/>
      <c r="X945" s="187"/>
      <c r="Y945" s="187"/>
      <c r="Z945" s="187"/>
      <c r="AA945" s="187"/>
      <c r="AB945" s="187"/>
      <c r="AC945" s="187"/>
      <c r="AD945" s="187"/>
      <c r="AE945" s="64"/>
    </row>
    <row r="946" spans="1:31" s="22" customFormat="1" ht="49.5" hidden="1" customHeight="1" x14ac:dyDescent="0.25">
      <c r="A946" s="430"/>
      <c r="B946" s="430">
        <v>1311</v>
      </c>
      <c r="C946" s="570"/>
      <c r="D946" s="576"/>
      <c r="E946" s="570"/>
      <c r="F946" s="578"/>
      <c r="G946" s="603"/>
      <c r="H946" s="428"/>
      <c r="I946" s="159" t="s">
        <v>1310</v>
      </c>
      <c r="J946" s="430"/>
      <c r="K946" s="430"/>
      <c r="L946" s="430">
        <v>35</v>
      </c>
      <c r="M946" s="430"/>
      <c r="N946" s="67"/>
      <c r="O946" s="67"/>
      <c r="P946" s="67">
        <v>15</v>
      </c>
      <c r="Q946" s="67"/>
      <c r="R946" s="67"/>
      <c r="S946" s="67"/>
      <c r="T946" s="67">
        <v>46.19</v>
      </c>
      <c r="U946" s="67"/>
      <c r="V946" s="99"/>
      <c r="W946" s="187"/>
      <c r="X946" s="187"/>
      <c r="Y946" s="187"/>
      <c r="Z946" s="187"/>
      <c r="AA946" s="187"/>
      <c r="AB946" s="187"/>
      <c r="AC946" s="187"/>
      <c r="AD946" s="187"/>
      <c r="AE946" s="64"/>
    </row>
    <row r="947" spans="1:31" s="22" customFormat="1" ht="60" hidden="1" customHeight="1" x14ac:dyDescent="0.25">
      <c r="A947" s="430"/>
      <c r="B947" s="430"/>
      <c r="C947" s="570"/>
      <c r="D947" s="576"/>
      <c r="E947" s="570"/>
      <c r="F947" s="578"/>
      <c r="G947" s="603"/>
      <c r="H947" s="428"/>
      <c r="I947" s="158" t="s">
        <v>1414</v>
      </c>
      <c r="J947" s="430"/>
      <c r="K947" s="81"/>
      <c r="L947" s="430">
        <v>104</v>
      </c>
      <c r="M947" s="81"/>
      <c r="N947" s="67"/>
      <c r="O947" s="67"/>
      <c r="P947" s="67">
        <v>10</v>
      </c>
      <c r="Q947" s="67"/>
      <c r="R947" s="67"/>
      <c r="S947" s="67"/>
      <c r="T947" s="67">
        <v>120.47499999999999</v>
      </c>
      <c r="U947" s="67"/>
      <c r="V947" s="99"/>
      <c r="W947" s="187"/>
      <c r="X947" s="187"/>
      <c r="Y947" s="187"/>
      <c r="Z947" s="187"/>
      <c r="AA947" s="187"/>
      <c r="AB947" s="187"/>
      <c r="AC947" s="187"/>
      <c r="AD947" s="187"/>
      <c r="AE947" s="64"/>
    </row>
    <row r="948" spans="1:31" s="22" customFormat="1" ht="60" hidden="1" customHeight="1" x14ac:dyDescent="0.25">
      <c r="A948" s="430"/>
      <c r="B948" s="66" t="s">
        <v>1522</v>
      </c>
      <c r="C948" s="570"/>
      <c r="D948" s="576"/>
      <c r="E948" s="570"/>
      <c r="F948" s="578"/>
      <c r="G948" s="603"/>
      <c r="H948" s="428"/>
      <c r="I948" s="158" t="s">
        <v>1311</v>
      </c>
      <c r="J948" s="430"/>
      <c r="K948" s="430"/>
      <c r="L948" s="430">
        <v>201</v>
      </c>
      <c r="M948" s="430"/>
      <c r="N948" s="67"/>
      <c r="O948" s="67"/>
      <c r="P948" s="67">
        <v>15</v>
      </c>
      <c r="Q948" s="67"/>
      <c r="R948" s="67"/>
      <c r="S948" s="67"/>
      <c r="T948" s="67">
        <v>203.01</v>
      </c>
      <c r="U948" s="67"/>
      <c r="V948" s="99"/>
      <c r="W948" s="100"/>
      <c r="X948" s="100"/>
      <c r="Y948" s="187"/>
      <c r="Z948" s="187"/>
      <c r="AA948" s="187"/>
      <c r="AB948" s="187"/>
      <c r="AC948" s="187"/>
      <c r="AD948" s="187"/>
      <c r="AE948" s="64"/>
    </row>
    <row r="949" spans="1:31" s="22" customFormat="1" ht="45" hidden="1" customHeight="1" x14ac:dyDescent="0.25">
      <c r="A949" s="430"/>
      <c r="B949" s="66" t="s">
        <v>1526</v>
      </c>
      <c r="C949" s="570"/>
      <c r="D949" s="576"/>
      <c r="E949" s="570"/>
      <c r="F949" s="578"/>
      <c r="G949" s="603"/>
      <c r="H949" s="428"/>
      <c r="I949" s="158" t="s">
        <v>1312</v>
      </c>
      <c r="J949" s="430"/>
      <c r="K949" s="81"/>
      <c r="L949" s="430">
        <v>162</v>
      </c>
      <c r="M949" s="81"/>
      <c r="N949" s="67"/>
      <c r="O949" s="67"/>
      <c r="P949" s="67">
        <v>15</v>
      </c>
      <c r="Q949" s="67"/>
      <c r="R949" s="67"/>
      <c r="S949" s="67"/>
      <c r="T949" s="67">
        <v>169.5</v>
      </c>
      <c r="U949" s="67"/>
      <c r="V949" s="99"/>
      <c r="W949" s="100"/>
      <c r="X949" s="100"/>
      <c r="Y949" s="187"/>
      <c r="Z949" s="187"/>
      <c r="AA949" s="187"/>
      <c r="AB949" s="187"/>
      <c r="AC949" s="187"/>
      <c r="AD949" s="187"/>
      <c r="AE949" s="64"/>
    </row>
    <row r="950" spans="1:31" s="22" customFormat="1" ht="60" hidden="1" customHeight="1" x14ac:dyDescent="0.25">
      <c r="A950" s="430"/>
      <c r="B950" s="430">
        <v>3046</v>
      </c>
      <c r="C950" s="570"/>
      <c r="D950" s="576"/>
      <c r="E950" s="570"/>
      <c r="F950" s="578"/>
      <c r="G950" s="603"/>
      <c r="H950" s="428"/>
      <c r="I950" s="158" t="s">
        <v>1313</v>
      </c>
      <c r="J950" s="430"/>
      <c r="K950" s="81"/>
      <c r="L950" s="430">
        <v>422</v>
      </c>
      <c r="M950" s="81"/>
      <c r="N950" s="67"/>
      <c r="O950" s="67"/>
      <c r="P950" s="67">
        <v>15</v>
      </c>
      <c r="Q950" s="67"/>
      <c r="R950" s="67"/>
      <c r="S950" s="67"/>
      <c r="T950" s="67">
        <v>332.298</v>
      </c>
      <c r="U950" s="67"/>
      <c r="V950" s="99"/>
      <c r="W950" s="187"/>
      <c r="X950" s="187"/>
      <c r="Y950" s="187"/>
      <c r="Z950" s="187"/>
      <c r="AA950" s="187"/>
      <c r="AB950" s="187"/>
      <c r="AC950" s="187"/>
      <c r="AD950" s="187"/>
      <c r="AE950" s="64"/>
    </row>
    <row r="951" spans="1:31" s="22" customFormat="1" ht="60" hidden="1" customHeight="1" x14ac:dyDescent="0.25">
      <c r="A951" s="430"/>
      <c r="B951" s="430">
        <v>603</v>
      </c>
      <c r="C951" s="570"/>
      <c r="D951" s="576"/>
      <c r="E951" s="570"/>
      <c r="F951" s="578"/>
      <c r="G951" s="603"/>
      <c r="H951" s="428"/>
      <c r="I951" s="158" t="s">
        <v>1314</v>
      </c>
      <c r="J951" s="430"/>
      <c r="K951" s="81"/>
      <c r="L951" s="430">
        <v>133</v>
      </c>
      <c r="M951" s="81"/>
      <c r="N951" s="67"/>
      <c r="O951" s="67"/>
      <c r="P951" s="67">
        <v>15</v>
      </c>
      <c r="Q951" s="67"/>
      <c r="R951" s="67"/>
      <c r="S951" s="67"/>
      <c r="T951" s="67">
        <v>151.16</v>
      </c>
      <c r="U951" s="67"/>
      <c r="V951" s="99"/>
      <c r="W951" s="187"/>
      <c r="X951" s="187"/>
      <c r="Y951" s="187"/>
      <c r="Z951" s="187"/>
      <c r="AA951" s="187"/>
      <c r="AB951" s="187"/>
      <c r="AC951" s="187"/>
      <c r="AD951" s="187"/>
      <c r="AE951" s="64"/>
    </row>
    <row r="952" spans="1:31" s="22" customFormat="1" ht="60" hidden="1" customHeight="1" x14ac:dyDescent="0.25">
      <c r="A952" s="430"/>
      <c r="B952" s="430">
        <v>3037</v>
      </c>
      <c r="C952" s="570"/>
      <c r="D952" s="576"/>
      <c r="E952" s="570"/>
      <c r="F952" s="578"/>
      <c r="G952" s="603"/>
      <c r="H952" s="428"/>
      <c r="I952" s="158" t="s">
        <v>1315</v>
      </c>
      <c r="J952" s="430"/>
      <c r="K952" s="81"/>
      <c r="L952" s="430">
        <v>250</v>
      </c>
      <c r="M952" s="81"/>
      <c r="N952" s="67"/>
      <c r="O952" s="67"/>
      <c r="P952" s="67">
        <v>15</v>
      </c>
      <c r="Q952" s="67"/>
      <c r="R952" s="67"/>
      <c r="S952" s="67"/>
      <c r="T952" s="67">
        <v>210.47</v>
      </c>
      <c r="U952" s="67"/>
      <c r="V952" s="99"/>
      <c r="W952" s="187"/>
      <c r="X952" s="187"/>
      <c r="Y952" s="187"/>
      <c r="Z952" s="187"/>
      <c r="AA952" s="187"/>
      <c r="AB952" s="187"/>
      <c r="AC952" s="187"/>
      <c r="AD952" s="187"/>
      <c r="AE952" s="64"/>
    </row>
    <row r="953" spans="1:31" s="22" customFormat="1" ht="75" hidden="1" customHeight="1" x14ac:dyDescent="0.25">
      <c r="A953" s="430"/>
      <c r="B953" s="430">
        <v>3046</v>
      </c>
      <c r="C953" s="570"/>
      <c r="D953" s="576"/>
      <c r="E953" s="570"/>
      <c r="F953" s="578"/>
      <c r="G953" s="603"/>
      <c r="H953" s="428"/>
      <c r="I953" s="158" t="s">
        <v>1316</v>
      </c>
      <c r="J953" s="430"/>
      <c r="K953" s="81"/>
      <c r="L953" s="430">
        <v>75</v>
      </c>
      <c r="M953" s="81"/>
      <c r="N953" s="67"/>
      <c r="O953" s="67"/>
      <c r="P953" s="67">
        <v>15</v>
      </c>
      <c r="Q953" s="67"/>
      <c r="R953" s="67"/>
      <c r="S953" s="67"/>
      <c r="T953" s="67">
        <v>72.12</v>
      </c>
      <c r="U953" s="67"/>
      <c r="V953" s="99"/>
      <c r="W953" s="187"/>
      <c r="X953" s="187"/>
      <c r="Y953" s="187"/>
      <c r="Z953" s="187"/>
      <c r="AA953" s="187"/>
      <c r="AB953" s="187"/>
      <c r="AC953" s="187"/>
      <c r="AD953" s="187"/>
      <c r="AE953" s="64"/>
    </row>
    <row r="954" spans="1:31" s="22" customFormat="1" ht="75" hidden="1" customHeight="1" x14ac:dyDescent="0.25">
      <c r="A954" s="430"/>
      <c r="B954" s="430">
        <v>1887</v>
      </c>
      <c r="C954" s="570"/>
      <c r="D954" s="576"/>
      <c r="E954" s="570"/>
      <c r="F954" s="578"/>
      <c r="G954" s="603"/>
      <c r="H954" s="428"/>
      <c r="I954" s="158" t="s">
        <v>1317</v>
      </c>
      <c r="J954" s="430"/>
      <c r="K954" s="81"/>
      <c r="L954" s="430">
        <v>390</v>
      </c>
      <c r="M954" s="81"/>
      <c r="N954" s="67"/>
      <c r="O954" s="67"/>
      <c r="P954" s="67">
        <v>7.5</v>
      </c>
      <c r="Q954" s="67"/>
      <c r="R954" s="67"/>
      <c r="S954" s="67"/>
      <c r="T954" s="67">
        <v>326.95</v>
      </c>
      <c r="U954" s="67"/>
      <c r="V954" s="99"/>
      <c r="W954" s="187"/>
      <c r="X954" s="187"/>
      <c r="Y954" s="187"/>
      <c r="Z954" s="187"/>
      <c r="AA954" s="187"/>
      <c r="AB954" s="187"/>
      <c r="AC954" s="187"/>
      <c r="AD954" s="187"/>
      <c r="AE954" s="64"/>
    </row>
    <row r="955" spans="1:31" s="22" customFormat="1" ht="90" hidden="1" customHeight="1" x14ac:dyDescent="0.25">
      <c r="A955" s="430"/>
      <c r="B955" s="430">
        <v>2794</v>
      </c>
      <c r="C955" s="570"/>
      <c r="D955" s="576"/>
      <c r="E955" s="570"/>
      <c r="F955" s="578"/>
      <c r="G955" s="603"/>
      <c r="H955" s="428"/>
      <c r="I955" s="158" t="s">
        <v>1318</v>
      </c>
      <c r="J955" s="430"/>
      <c r="K955" s="81"/>
      <c r="L955" s="430">
        <v>340</v>
      </c>
      <c r="M955" s="81"/>
      <c r="N955" s="67"/>
      <c r="O955" s="67"/>
      <c r="P955" s="67">
        <v>15</v>
      </c>
      <c r="Q955" s="67"/>
      <c r="R955" s="67"/>
      <c r="S955" s="67"/>
      <c r="T955" s="67">
        <v>216.6</v>
      </c>
      <c r="U955" s="67"/>
      <c r="V955" s="99"/>
      <c r="W955" s="187"/>
      <c r="X955" s="187"/>
      <c r="Y955" s="187"/>
      <c r="Z955" s="187"/>
      <c r="AA955" s="187"/>
      <c r="AB955" s="187"/>
      <c r="AC955" s="187"/>
      <c r="AD955" s="187"/>
      <c r="AE955" s="64"/>
    </row>
    <row r="956" spans="1:31" s="22" customFormat="1" ht="90" hidden="1" customHeight="1" x14ac:dyDescent="0.25">
      <c r="A956" s="430"/>
      <c r="B956" s="430">
        <v>2754</v>
      </c>
      <c r="C956" s="570"/>
      <c r="D956" s="576"/>
      <c r="E956" s="570"/>
      <c r="F956" s="578"/>
      <c r="G956" s="603"/>
      <c r="H956" s="428"/>
      <c r="I956" s="158" t="s">
        <v>1319</v>
      </c>
      <c r="J956" s="430"/>
      <c r="K956" s="81"/>
      <c r="L956" s="430">
        <v>95</v>
      </c>
      <c r="M956" s="81"/>
      <c r="N956" s="67"/>
      <c r="O956" s="67"/>
      <c r="P956" s="67">
        <v>15</v>
      </c>
      <c r="Q956" s="67"/>
      <c r="R956" s="67"/>
      <c r="S956" s="67"/>
      <c r="T956" s="67">
        <v>154.62</v>
      </c>
      <c r="U956" s="67"/>
      <c r="V956" s="99"/>
      <c r="W956" s="187"/>
      <c r="X956" s="187"/>
      <c r="Y956" s="187"/>
      <c r="Z956" s="187"/>
      <c r="AA956" s="187"/>
      <c r="AB956" s="187"/>
      <c r="AC956" s="187"/>
      <c r="AD956" s="187"/>
      <c r="AE956" s="64"/>
    </row>
    <row r="957" spans="1:31" s="22" customFormat="1" ht="90" hidden="1" customHeight="1" x14ac:dyDescent="0.25">
      <c r="A957" s="430"/>
      <c r="B957" s="430">
        <v>5862</v>
      </c>
      <c r="C957" s="570"/>
      <c r="D957" s="576"/>
      <c r="E957" s="570"/>
      <c r="F957" s="578"/>
      <c r="G957" s="603"/>
      <c r="H957" s="428"/>
      <c r="I957" s="158" t="s">
        <v>1320</v>
      </c>
      <c r="J957" s="430"/>
      <c r="K957" s="81"/>
      <c r="L957" s="430">
        <v>150</v>
      </c>
      <c r="M957" s="81"/>
      <c r="N957" s="67"/>
      <c r="O957" s="67"/>
      <c r="P957" s="67">
        <v>52</v>
      </c>
      <c r="Q957" s="67"/>
      <c r="R957" s="67"/>
      <c r="S957" s="67"/>
      <c r="T957" s="67">
        <v>88.39</v>
      </c>
      <c r="U957" s="67"/>
      <c r="V957" s="99"/>
      <c r="W957" s="187"/>
      <c r="X957" s="187"/>
      <c r="Y957" s="187"/>
      <c r="Z957" s="187"/>
      <c r="AA957" s="187"/>
      <c r="AB957" s="187"/>
      <c r="AC957" s="187"/>
      <c r="AD957" s="187"/>
      <c r="AE957" s="64"/>
    </row>
    <row r="958" spans="1:31" s="22" customFormat="1" ht="60" hidden="1" customHeight="1" x14ac:dyDescent="0.25">
      <c r="A958" s="430"/>
      <c r="B958" s="66" t="s">
        <v>1587</v>
      </c>
      <c r="C958" s="570"/>
      <c r="D958" s="576"/>
      <c r="E958" s="570"/>
      <c r="F958" s="578"/>
      <c r="G958" s="603"/>
      <c r="H958" s="428"/>
      <c r="I958" s="158" t="s">
        <v>1392</v>
      </c>
      <c r="J958" s="430"/>
      <c r="K958" s="81"/>
      <c r="L958" s="430">
        <v>300</v>
      </c>
      <c r="M958" s="81"/>
      <c r="N958" s="67"/>
      <c r="O958" s="67"/>
      <c r="P958" s="67">
        <v>7.5</v>
      </c>
      <c r="Q958" s="67"/>
      <c r="R958" s="67"/>
      <c r="S958" s="67"/>
      <c r="T958" s="67">
        <v>219.91</v>
      </c>
      <c r="U958" s="67"/>
      <c r="V958" s="99"/>
      <c r="W958" s="100"/>
      <c r="X958" s="100"/>
      <c r="Y958" s="187"/>
      <c r="Z958" s="187"/>
      <c r="AA958" s="187"/>
      <c r="AB958" s="187"/>
      <c r="AC958" s="187"/>
      <c r="AD958" s="187"/>
      <c r="AE958" s="64"/>
    </row>
    <row r="959" spans="1:31" s="22" customFormat="1" ht="90" hidden="1" customHeight="1" x14ac:dyDescent="0.25">
      <c r="A959" s="430"/>
      <c r="B959" s="430">
        <v>3742</v>
      </c>
      <c r="C959" s="570"/>
      <c r="D959" s="576"/>
      <c r="E959" s="570"/>
      <c r="F959" s="578"/>
      <c r="G959" s="603"/>
      <c r="H959" s="428"/>
      <c r="I959" s="158" t="s">
        <v>1393</v>
      </c>
      <c r="J959" s="430"/>
      <c r="K959" s="81"/>
      <c r="L959" s="430">
        <v>53</v>
      </c>
      <c r="M959" s="81"/>
      <c r="N959" s="67"/>
      <c r="O959" s="67"/>
      <c r="P959" s="67">
        <v>15</v>
      </c>
      <c r="Q959" s="67"/>
      <c r="R959" s="67"/>
      <c r="S959" s="67"/>
      <c r="T959" s="67">
        <v>40.119999999999997</v>
      </c>
      <c r="U959" s="67"/>
      <c r="V959" s="99"/>
      <c r="W959" s="187"/>
      <c r="X959" s="187"/>
      <c r="Y959" s="187"/>
      <c r="Z959" s="187"/>
      <c r="AA959" s="187"/>
      <c r="AB959" s="187"/>
      <c r="AC959" s="187"/>
      <c r="AD959" s="187"/>
      <c r="AE959" s="64"/>
    </row>
    <row r="960" spans="1:31" s="22" customFormat="1" ht="75" hidden="1" customHeight="1" x14ac:dyDescent="0.25">
      <c r="A960" s="430"/>
      <c r="B960" s="430">
        <v>5835</v>
      </c>
      <c r="C960" s="570"/>
      <c r="D960" s="576"/>
      <c r="E960" s="570"/>
      <c r="F960" s="578"/>
      <c r="G960" s="603"/>
      <c r="H960" s="428"/>
      <c r="I960" s="158" t="s">
        <v>1394</v>
      </c>
      <c r="J960" s="430"/>
      <c r="K960" s="81"/>
      <c r="L960" s="430">
        <v>50</v>
      </c>
      <c r="M960" s="81"/>
      <c r="N960" s="67"/>
      <c r="O960" s="67"/>
      <c r="P960" s="67">
        <v>52</v>
      </c>
      <c r="Q960" s="67"/>
      <c r="R960" s="67"/>
      <c r="S960" s="67"/>
      <c r="T960" s="67">
        <v>92.85</v>
      </c>
      <c r="U960" s="67"/>
      <c r="V960" s="99"/>
      <c r="W960" s="187"/>
      <c r="X960" s="187"/>
      <c r="Y960" s="187"/>
      <c r="Z960" s="187"/>
      <c r="AA960" s="187"/>
      <c r="AB960" s="187"/>
      <c r="AC960" s="187"/>
      <c r="AD960" s="187"/>
      <c r="AE960" s="64"/>
    </row>
    <row r="961" spans="1:31" s="22" customFormat="1" ht="60" hidden="1" customHeight="1" x14ac:dyDescent="0.25">
      <c r="A961" s="430"/>
      <c r="B961" s="430">
        <v>2227</v>
      </c>
      <c r="C961" s="570"/>
      <c r="D961" s="576"/>
      <c r="E961" s="570"/>
      <c r="F961" s="578"/>
      <c r="G961" s="603"/>
      <c r="H961" s="428"/>
      <c r="I961" s="158" t="s">
        <v>1395</v>
      </c>
      <c r="J961" s="430"/>
      <c r="K961" s="81"/>
      <c r="L961" s="430">
        <v>100</v>
      </c>
      <c r="M961" s="81"/>
      <c r="N961" s="67"/>
      <c r="O961" s="67"/>
      <c r="P961" s="67">
        <v>15</v>
      </c>
      <c r="Q961" s="67"/>
      <c r="R961" s="67"/>
      <c r="S961" s="67"/>
      <c r="T961" s="67">
        <v>36.67</v>
      </c>
      <c r="U961" s="67"/>
      <c r="V961" s="99"/>
      <c r="W961" s="187"/>
      <c r="X961" s="187"/>
      <c r="Y961" s="187"/>
      <c r="Z961" s="187"/>
      <c r="AA961" s="187"/>
      <c r="AB961" s="187"/>
      <c r="AC961" s="187"/>
      <c r="AD961" s="187"/>
      <c r="AE961" s="64"/>
    </row>
    <row r="962" spans="1:31" s="22" customFormat="1" ht="60" hidden="1" customHeight="1" x14ac:dyDescent="0.25">
      <c r="A962" s="430"/>
      <c r="B962" s="66" t="s">
        <v>1596</v>
      </c>
      <c r="C962" s="570"/>
      <c r="D962" s="576"/>
      <c r="E962" s="570"/>
      <c r="F962" s="578"/>
      <c r="G962" s="603"/>
      <c r="H962" s="428"/>
      <c r="I962" s="158" t="s">
        <v>1396</v>
      </c>
      <c r="J962" s="430"/>
      <c r="K962" s="81"/>
      <c r="L962" s="430">
        <v>293</v>
      </c>
      <c r="M962" s="81"/>
      <c r="N962" s="67"/>
      <c r="O962" s="67"/>
      <c r="P962" s="67">
        <v>10</v>
      </c>
      <c r="Q962" s="67"/>
      <c r="R962" s="67"/>
      <c r="S962" s="67"/>
      <c r="T962" s="67">
        <v>190.55</v>
      </c>
      <c r="U962" s="67"/>
      <c r="V962" s="99"/>
      <c r="W962" s="100"/>
      <c r="X962" s="100"/>
      <c r="Y962" s="187"/>
      <c r="Z962" s="187"/>
      <c r="AA962" s="187"/>
      <c r="AB962" s="187"/>
      <c r="AC962" s="187"/>
      <c r="AD962" s="187"/>
      <c r="AE962" s="64"/>
    </row>
    <row r="963" spans="1:31" s="22" customFormat="1" ht="60" hidden="1" customHeight="1" x14ac:dyDescent="0.25">
      <c r="A963" s="430"/>
      <c r="B963" s="66" t="s">
        <v>1536</v>
      </c>
      <c r="C963" s="570"/>
      <c r="D963" s="576"/>
      <c r="E963" s="570"/>
      <c r="F963" s="578"/>
      <c r="G963" s="603"/>
      <c r="H963" s="428"/>
      <c r="I963" s="158" t="s">
        <v>1397</v>
      </c>
      <c r="J963" s="430"/>
      <c r="K963" s="81"/>
      <c r="L963" s="430">
        <v>60</v>
      </c>
      <c r="M963" s="81"/>
      <c r="N963" s="67"/>
      <c r="O963" s="67"/>
      <c r="P963" s="67">
        <v>15</v>
      </c>
      <c r="Q963" s="67"/>
      <c r="R963" s="67"/>
      <c r="S963" s="67"/>
      <c r="T963" s="67">
        <v>115.8</v>
      </c>
      <c r="U963" s="67"/>
      <c r="V963" s="99"/>
      <c r="W963" s="100"/>
      <c r="X963" s="100"/>
      <c r="Y963" s="187"/>
      <c r="Z963" s="187"/>
      <c r="AA963" s="187"/>
      <c r="AB963" s="187"/>
      <c r="AC963" s="187"/>
      <c r="AD963" s="187"/>
      <c r="AE963" s="64"/>
    </row>
    <row r="964" spans="1:31" s="22" customFormat="1" ht="60" hidden="1" customHeight="1" x14ac:dyDescent="0.25">
      <c r="A964" s="430"/>
      <c r="B964" s="66" t="s">
        <v>1547</v>
      </c>
      <c r="C964" s="570"/>
      <c r="D964" s="576"/>
      <c r="E964" s="570"/>
      <c r="F964" s="578"/>
      <c r="G964" s="603"/>
      <c r="H964" s="428"/>
      <c r="I964" s="158" t="s">
        <v>1398</v>
      </c>
      <c r="J964" s="430"/>
      <c r="K964" s="81"/>
      <c r="L964" s="430">
        <v>90</v>
      </c>
      <c r="M964" s="81"/>
      <c r="N964" s="67"/>
      <c r="O964" s="67"/>
      <c r="P964" s="67">
        <v>15</v>
      </c>
      <c r="Q964" s="67"/>
      <c r="R964" s="67"/>
      <c r="S964" s="67"/>
      <c r="T964" s="67">
        <v>162.33000000000001</v>
      </c>
      <c r="U964" s="67"/>
      <c r="V964" s="99"/>
      <c r="W964" s="100"/>
      <c r="X964" s="100"/>
      <c r="Y964" s="187"/>
      <c r="Z964" s="187"/>
      <c r="AA964" s="187"/>
      <c r="AB964" s="187"/>
      <c r="AC964" s="187"/>
      <c r="AD964" s="187"/>
      <c r="AE964" s="64"/>
    </row>
    <row r="965" spans="1:31" s="22" customFormat="1" ht="60" hidden="1" customHeight="1" x14ac:dyDescent="0.25">
      <c r="A965" s="430"/>
      <c r="B965" s="430">
        <v>1284</v>
      </c>
      <c r="C965" s="570"/>
      <c r="D965" s="576"/>
      <c r="E965" s="570"/>
      <c r="F965" s="578"/>
      <c r="G965" s="603"/>
      <c r="H965" s="428"/>
      <c r="I965" s="158" t="s">
        <v>1391</v>
      </c>
      <c r="J965" s="430"/>
      <c r="K965" s="81"/>
      <c r="L965" s="430">
        <v>120</v>
      </c>
      <c r="M965" s="81"/>
      <c r="N965" s="67"/>
      <c r="O965" s="67"/>
      <c r="P965" s="67">
        <v>7.5</v>
      </c>
      <c r="Q965" s="67"/>
      <c r="R965" s="67"/>
      <c r="S965" s="67"/>
      <c r="T965" s="67">
        <v>122.94</v>
      </c>
      <c r="U965" s="67"/>
      <c r="V965" s="99"/>
      <c r="W965" s="187"/>
      <c r="X965" s="187"/>
      <c r="Y965" s="187"/>
      <c r="Z965" s="187"/>
      <c r="AA965" s="187"/>
      <c r="AB965" s="187"/>
      <c r="AC965" s="187"/>
      <c r="AD965" s="187"/>
      <c r="AE965" s="64"/>
    </row>
    <row r="966" spans="1:31" s="22" customFormat="1" ht="75" hidden="1" customHeight="1" x14ac:dyDescent="0.25">
      <c r="A966" s="430"/>
      <c r="B966" s="66" t="s">
        <v>1572</v>
      </c>
      <c r="C966" s="570"/>
      <c r="D966" s="576"/>
      <c r="E966" s="570"/>
      <c r="F966" s="578"/>
      <c r="G966" s="603"/>
      <c r="H966" s="428"/>
      <c r="I966" s="158" t="s">
        <v>1399</v>
      </c>
      <c r="J966" s="430"/>
      <c r="K966" s="81"/>
      <c r="L966" s="430">
        <v>60</v>
      </c>
      <c r="M966" s="81"/>
      <c r="N966" s="67"/>
      <c r="O966" s="67"/>
      <c r="P966" s="67">
        <v>20</v>
      </c>
      <c r="Q966" s="67"/>
      <c r="R966" s="67"/>
      <c r="S966" s="67"/>
      <c r="T966" s="67">
        <v>73.680000000000007</v>
      </c>
      <c r="U966" s="67"/>
      <c r="V966" s="99"/>
      <c r="W966" s="100"/>
      <c r="X966" s="100"/>
      <c r="Y966" s="187"/>
      <c r="Z966" s="187"/>
      <c r="AA966" s="187"/>
      <c r="AB966" s="187"/>
      <c r="AC966" s="187"/>
      <c r="AD966" s="187"/>
      <c r="AE966" s="64"/>
    </row>
    <row r="967" spans="1:31" s="22" customFormat="1" ht="60" hidden="1" customHeight="1" x14ac:dyDescent="0.25">
      <c r="A967" s="430"/>
      <c r="B967" s="66" t="s">
        <v>1570</v>
      </c>
      <c r="C967" s="570"/>
      <c r="D967" s="576"/>
      <c r="E967" s="570"/>
      <c r="F967" s="578"/>
      <c r="G967" s="603"/>
      <c r="H967" s="428"/>
      <c r="I967" s="158" t="s">
        <v>1400</v>
      </c>
      <c r="J967" s="430"/>
      <c r="K967" s="81"/>
      <c r="L967" s="430">
        <v>382</v>
      </c>
      <c r="M967" s="81"/>
      <c r="N967" s="67"/>
      <c r="O967" s="67"/>
      <c r="P967" s="67">
        <v>15</v>
      </c>
      <c r="Q967" s="67"/>
      <c r="R967" s="67"/>
      <c r="S967" s="67"/>
      <c r="T967" s="67">
        <v>296.3</v>
      </c>
      <c r="U967" s="67"/>
      <c r="V967" s="99"/>
      <c r="W967" s="100"/>
      <c r="X967" s="100"/>
      <c r="Y967" s="187"/>
      <c r="Z967" s="187"/>
      <c r="AA967" s="187"/>
      <c r="AB967" s="187"/>
      <c r="AC967" s="187"/>
      <c r="AD967" s="187"/>
      <c r="AE967" s="64"/>
    </row>
    <row r="968" spans="1:31" s="22" customFormat="1" ht="60" hidden="1" customHeight="1" x14ac:dyDescent="0.25">
      <c r="A968" s="430"/>
      <c r="B968" s="66" t="s">
        <v>1571</v>
      </c>
      <c r="C968" s="570"/>
      <c r="D968" s="576"/>
      <c r="E968" s="570"/>
      <c r="F968" s="578"/>
      <c r="G968" s="603"/>
      <c r="H968" s="428"/>
      <c r="I968" s="158" t="s">
        <v>1401</v>
      </c>
      <c r="J968" s="430"/>
      <c r="K968" s="81"/>
      <c r="L968" s="430">
        <v>330</v>
      </c>
      <c r="M968" s="81"/>
      <c r="N968" s="67"/>
      <c r="O968" s="67"/>
      <c r="P968" s="67">
        <v>15</v>
      </c>
      <c r="Q968" s="67"/>
      <c r="R968" s="67"/>
      <c r="S968" s="67"/>
      <c r="T968" s="67">
        <v>354.62</v>
      </c>
      <c r="U968" s="67"/>
      <c r="V968" s="99"/>
      <c r="W968" s="100"/>
      <c r="X968" s="100"/>
      <c r="Y968" s="187"/>
      <c r="Z968" s="187"/>
      <c r="AA968" s="187"/>
      <c r="AB968" s="187"/>
      <c r="AC968" s="187"/>
      <c r="AD968" s="187"/>
      <c r="AE968" s="64"/>
    </row>
    <row r="969" spans="1:31" s="22" customFormat="1" ht="75" hidden="1" customHeight="1" x14ac:dyDescent="0.25">
      <c r="A969" s="430"/>
      <c r="B969" s="66" t="s">
        <v>1532</v>
      </c>
      <c r="C969" s="570"/>
      <c r="D969" s="576"/>
      <c r="E969" s="570"/>
      <c r="F969" s="578"/>
      <c r="G969" s="603"/>
      <c r="H969" s="428"/>
      <c r="I969" s="158" t="s">
        <v>1402</v>
      </c>
      <c r="J969" s="430"/>
      <c r="K969" s="81"/>
      <c r="L969" s="430">
        <v>300</v>
      </c>
      <c r="M969" s="81"/>
      <c r="N969" s="67"/>
      <c r="O969" s="67"/>
      <c r="P969" s="67">
        <v>15</v>
      </c>
      <c r="Q969" s="67"/>
      <c r="R969" s="67"/>
      <c r="S969" s="67"/>
      <c r="T969" s="67">
        <v>263.51</v>
      </c>
      <c r="U969" s="67"/>
      <c r="V969" s="99"/>
      <c r="W969" s="100"/>
      <c r="X969" s="100"/>
      <c r="Y969" s="187"/>
      <c r="Z969" s="187"/>
      <c r="AA969" s="187"/>
      <c r="AB969" s="187"/>
      <c r="AC969" s="187"/>
      <c r="AD969" s="187"/>
      <c r="AE969" s="64"/>
    </row>
    <row r="970" spans="1:31" s="22" customFormat="1" ht="75" hidden="1" customHeight="1" x14ac:dyDescent="0.25">
      <c r="A970" s="430"/>
      <c r="B970" s="66" t="s">
        <v>1530</v>
      </c>
      <c r="C970" s="570"/>
      <c r="D970" s="576"/>
      <c r="E970" s="570"/>
      <c r="F970" s="578"/>
      <c r="G970" s="603"/>
      <c r="H970" s="428"/>
      <c r="I970" s="158" t="s">
        <v>1403</v>
      </c>
      <c r="J970" s="430"/>
      <c r="K970" s="81"/>
      <c r="L970" s="430">
        <v>90</v>
      </c>
      <c r="M970" s="81"/>
      <c r="N970" s="67"/>
      <c r="O970" s="67"/>
      <c r="P970" s="67">
        <v>15</v>
      </c>
      <c r="Q970" s="67"/>
      <c r="R970" s="67"/>
      <c r="S970" s="67"/>
      <c r="T970" s="67">
        <v>170.54</v>
      </c>
      <c r="U970" s="67"/>
      <c r="V970" s="99"/>
      <c r="W970" s="100"/>
      <c r="X970" s="100"/>
      <c r="Y970" s="187"/>
      <c r="Z970" s="187"/>
      <c r="AA970" s="187"/>
      <c r="AB970" s="187"/>
      <c r="AC970" s="187"/>
      <c r="AD970" s="187"/>
      <c r="AE970" s="64"/>
    </row>
    <row r="971" spans="1:31" s="22" customFormat="1" ht="90" hidden="1" customHeight="1" x14ac:dyDescent="0.25">
      <c r="A971" s="430"/>
      <c r="B971" s="189" t="s">
        <v>1523</v>
      </c>
      <c r="C971" s="570"/>
      <c r="D971" s="576"/>
      <c r="E971" s="570"/>
      <c r="F971" s="578"/>
      <c r="G971" s="603"/>
      <c r="H971" s="428"/>
      <c r="I971" s="158" t="s">
        <v>1404</v>
      </c>
      <c r="J971" s="430"/>
      <c r="K971" s="81"/>
      <c r="L971" s="430">
        <v>100</v>
      </c>
      <c r="M971" s="81"/>
      <c r="N971" s="67"/>
      <c r="O971" s="67"/>
      <c r="P971" s="67">
        <v>15</v>
      </c>
      <c r="Q971" s="67"/>
      <c r="R971" s="67"/>
      <c r="S971" s="67"/>
      <c r="T971" s="67">
        <v>152.9</v>
      </c>
      <c r="U971" s="67"/>
      <c r="V971" s="99"/>
      <c r="W971" s="100"/>
      <c r="X971" s="100"/>
      <c r="Y971" s="187"/>
      <c r="Z971" s="187"/>
      <c r="AA971" s="187"/>
      <c r="AB971" s="187"/>
      <c r="AC971" s="187"/>
      <c r="AD971" s="187"/>
      <c r="AE971" s="64"/>
    </row>
    <row r="972" spans="1:31" s="22" customFormat="1" ht="75" hidden="1" customHeight="1" x14ac:dyDescent="0.25">
      <c r="A972" s="430"/>
      <c r="B972" s="66" t="s">
        <v>1566</v>
      </c>
      <c r="C972" s="570"/>
      <c r="D972" s="576"/>
      <c r="E972" s="570"/>
      <c r="F972" s="578"/>
      <c r="G972" s="603"/>
      <c r="H972" s="428"/>
      <c r="I972" s="158" t="s">
        <v>1405</v>
      </c>
      <c r="J972" s="430"/>
      <c r="K972" s="81"/>
      <c r="L972" s="430">
        <v>400</v>
      </c>
      <c r="M972" s="81"/>
      <c r="N972" s="67"/>
      <c r="O972" s="67"/>
      <c r="P972" s="67">
        <v>10</v>
      </c>
      <c r="Q972" s="67"/>
      <c r="R972" s="67"/>
      <c r="S972" s="67"/>
      <c r="T972" s="67">
        <v>296.61</v>
      </c>
      <c r="U972" s="67"/>
      <c r="V972" s="99"/>
      <c r="W972" s="100"/>
      <c r="X972" s="100"/>
      <c r="Y972" s="187"/>
      <c r="Z972" s="187"/>
      <c r="AA972" s="187"/>
      <c r="AB972" s="187"/>
      <c r="AC972" s="187"/>
      <c r="AD972" s="187"/>
      <c r="AE972" s="64"/>
    </row>
    <row r="973" spans="1:31" s="22" customFormat="1" ht="90" hidden="1" customHeight="1" x14ac:dyDescent="0.25">
      <c r="A973" s="430"/>
      <c r="B973" s="189" t="s">
        <v>1567</v>
      </c>
      <c r="C973" s="570"/>
      <c r="D973" s="576"/>
      <c r="E973" s="570"/>
      <c r="F973" s="578"/>
      <c r="G973" s="603"/>
      <c r="H973" s="428"/>
      <c r="I973" s="158" t="s">
        <v>1406</v>
      </c>
      <c r="J973" s="430"/>
      <c r="K973" s="81"/>
      <c r="L973" s="430">
        <v>53</v>
      </c>
      <c r="M973" s="81"/>
      <c r="N973" s="67"/>
      <c r="O973" s="67"/>
      <c r="P973" s="67">
        <v>15</v>
      </c>
      <c r="Q973" s="67"/>
      <c r="R973" s="67"/>
      <c r="S973" s="67"/>
      <c r="T973" s="67">
        <v>107.7</v>
      </c>
      <c r="U973" s="67"/>
      <c r="V973" s="99"/>
      <c r="W973" s="100"/>
      <c r="X973" s="100"/>
      <c r="Y973" s="187"/>
      <c r="Z973" s="187"/>
      <c r="AA973" s="187"/>
      <c r="AB973" s="187"/>
      <c r="AC973" s="187"/>
      <c r="AD973" s="187"/>
      <c r="AE973" s="64"/>
    </row>
    <row r="974" spans="1:31" s="22" customFormat="1" ht="75" hidden="1" customHeight="1" x14ac:dyDescent="0.25">
      <c r="A974" s="430"/>
      <c r="B974" s="430">
        <v>4041</v>
      </c>
      <c r="C974" s="570"/>
      <c r="D974" s="576"/>
      <c r="E974" s="570"/>
      <c r="F974" s="578"/>
      <c r="G974" s="603"/>
      <c r="H974" s="428"/>
      <c r="I974" s="158" t="s">
        <v>1407</v>
      </c>
      <c r="J974" s="430"/>
      <c r="K974" s="81"/>
      <c r="L974" s="430">
        <v>260</v>
      </c>
      <c r="M974" s="81"/>
      <c r="N974" s="67"/>
      <c r="O974" s="67"/>
      <c r="P974" s="67">
        <v>45</v>
      </c>
      <c r="Q974" s="67"/>
      <c r="R974" s="67"/>
      <c r="S974" s="67"/>
      <c r="T974" s="67">
        <v>207.91</v>
      </c>
      <c r="U974" s="67"/>
      <c r="V974" s="99"/>
      <c r="W974" s="187"/>
      <c r="X974" s="187"/>
      <c r="Y974" s="187"/>
      <c r="Z974" s="187"/>
      <c r="AA974" s="187"/>
      <c r="AB974" s="187"/>
      <c r="AC974" s="187"/>
      <c r="AD974" s="187"/>
      <c r="AE974" s="64"/>
    </row>
    <row r="975" spans="1:31" s="22" customFormat="1" ht="75" hidden="1" customHeight="1" x14ac:dyDescent="0.25">
      <c r="A975" s="430"/>
      <c r="B975" s="66" t="s">
        <v>1591</v>
      </c>
      <c r="C975" s="570"/>
      <c r="D975" s="576"/>
      <c r="E975" s="570"/>
      <c r="F975" s="578"/>
      <c r="G975" s="603"/>
      <c r="H975" s="428"/>
      <c r="I975" s="158" t="s">
        <v>1408</v>
      </c>
      <c r="J975" s="430"/>
      <c r="K975" s="81"/>
      <c r="L975" s="430">
        <v>30</v>
      </c>
      <c r="M975" s="81"/>
      <c r="N975" s="67"/>
      <c r="O975" s="67"/>
      <c r="P975" s="67">
        <v>5</v>
      </c>
      <c r="Q975" s="67"/>
      <c r="R975" s="67"/>
      <c r="S975" s="67"/>
      <c r="T975" s="67">
        <v>62.79</v>
      </c>
      <c r="U975" s="67"/>
      <c r="V975" s="99"/>
      <c r="W975" s="100"/>
      <c r="X975" s="100"/>
      <c r="Y975" s="187"/>
      <c r="Z975" s="187"/>
      <c r="AA975" s="187"/>
      <c r="AB975" s="187"/>
      <c r="AC975" s="187"/>
      <c r="AD975" s="187"/>
      <c r="AE975" s="64"/>
    </row>
    <row r="976" spans="1:31" s="22" customFormat="1" ht="75" hidden="1" customHeight="1" x14ac:dyDescent="0.25">
      <c r="A976" s="430"/>
      <c r="B976" s="430">
        <v>3884</v>
      </c>
      <c r="C976" s="570"/>
      <c r="D976" s="576"/>
      <c r="E976" s="570"/>
      <c r="F976" s="578"/>
      <c r="G976" s="603"/>
      <c r="H976" s="428"/>
      <c r="I976" s="158" t="s">
        <v>1409</v>
      </c>
      <c r="J976" s="430"/>
      <c r="K976" s="81"/>
      <c r="L976" s="430">
        <v>80</v>
      </c>
      <c r="M976" s="81"/>
      <c r="N976" s="67"/>
      <c r="O976" s="67"/>
      <c r="P976" s="67">
        <v>5</v>
      </c>
      <c r="Q976" s="67"/>
      <c r="R976" s="67"/>
      <c r="S976" s="67"/>
      <c r="T976" s="67">
        <v>64.14</v>
      </c>
      <c r="U976" s="67"/>
      <c r="V976" s="99"/>
      <c r="W976" s="187"/>
      <c r="X976" s="187"/>
      <c r="Y976" s="187"/>
      <c r="Z976" s="187"/>
      <c r="AA976" s="187"/>
      <c r="AB976" s="187"/>
      <c r="AC976" s="187"/>
      <c r="AD976" s="187"/>
      <c r="AE976" s="64"/>
    </row>
    <row r="977" spans="1:31" s="22" customFormat="1" ht="75" hidden="1" customHeight="1" x14ac:dyDescent="0.25">
      <c r="A977" s="430"/>
      <c r="B977" s="430">
        <v>5872</v>
      </c>
      <c r="C977" s="570"/>
      <c r="D977" s="576"/>
      <c r="E977" s="570"/>
      <c r="F977" s="578"/>
      <c r="G977" s="603"/>
      <c r="H977" s="428"/>
      <c r="I977" s="158" t="s">
        <v>1410</v>
      </c>
      <c r="J977" s="430"/>
      <c r="K977" s="81"/>
      <c r="L977" s="430">
        <v>80</v>
      </c>
      <c r="M977" s="81"/>
      <c r="N977" s="67"/>
      <c r="O977" s="67"/>
      <c r="P977" s="67">
        <v>15.1</v>
      </c>
      <c r="Q977" s="67"/>
      <c r="R977" s="67"/>
      <c r="S977" s="67"/>
      <c r="T977" s="67">
        <v>171.66</v>
      </c>
      <c r="U977" s="67"/>
      <c r="V977" s="99"/>
      <c r="W977" s="187"/>
      <c r="X977" s="187"/>
      <c r="Y977" s="187"/>
      <c r="Z977" s="187"/>
      <c r="AA977" s="187"/>
      <c r="AB977" s="187"/>
      <c r="AC977" s="187"/>
      <c r="AD977" s="187"/>
      <c r="AE977" s="64"/>
    </row>
    <row r="978" spans="1:31" s="22" customFormat="1" ht="75" hidden="1" customHeight="1" x14ac:dyDescent="0.25">
      <c r="A978" s="430"/>
      <c r="B978" s="189" t="s">
        <v>1520</v>
      </c>
      <c r="C978" s="570"/>
      <c r="D978" s="576"/>
      <c r="E978" s="570"/>
      <c r="F978" s="578"/>
      <c r="G978" s="603"/>
      <c r="H978" s="428"/>
      <c r="I978" s="158" t="s">
        <v>1411</v>
      </c>
      <c r="J978" s="430"/>
      <c r="K978" s="81"/>
      <c r="L978" s="430">
        <v>200</v>
      </c>
      <c r="M978" s="81"/>
      <c r="N978" s="67"/>
      <c r="O978" s="67"/>
      <c r="P978" s="67">
        <v>8</v>
      </c>
      <c r="Q978" s="67"/>
      <c r="R978" s="67"/>
      <c r="S978" s="67"/>
      <c r="T978" s="67">
        <v>183.61</v>
      </c>
      <c r="U978" s="67"/>
      <c r="V978" s="99"/>
      <c r="W978" s="100"/>
      <c r="X978" s="100"/>
      <c r="Y978" s="187"/>
      <c r="Z978" s="187"/>
      <c r="AA978" s="187"/>
      <c r="AB978" s="187"/>
      <c r="AC978" s="187"/>
      <c r="AD978" s="187"/>
      <c r="AE978" s="64"/>
    </row>
    <row r="979" spans="1:31" s="22" customFormat="1" ht="75" hidden="1" customHeight="1" x14ac:dyDescent="0.25">
      <c r="A979" s="430"/>
      <c r="B979" s="66" t="s">
        <v>1564</v>
      </c>
      <c r="C979" s="570"/>
      <c r="D979" s="576"/>
      <c r="E979" s="570"/>
      <c r="F979" s="578"/>
      <c r="G979" s="603"/>
      <c r="H979" s="428"/>
      <c r="I979" s="158" t="s">
        <v>1412</v>
      </c>
      <c r="J979" s="430"/>
      <c r="K979" s="81"/>
      <c r="L979" s="430">
        <v>160</v>
      </c>
      <c r="M979" s="81"/>
      <c r="N979" s="67"/>
      <c r="O979" s="67"/>
      <c r="P979" s="67">
        <v>8</v>
      </c>
      <c r="Q979" s="67"/>
      <c r="R979" s="67"/>
      <c r="S979" s="67"/>
      <c r="T979" s="67">
        <v>165.65</v>
      </c>
      <c r="U979" s="67"/>
      <c r="V979" s="99"/>
      <c r="W979" s="100"/>
      <c r="X979" s="100"/>
      <c r="Y979" s="187"/>
      <c r="Z979" s="187"/>
      <c r="AA979" s="187"/>
      <c r="AB979" s="187"/>
      <c r="AC979" s="187"/>
      <c r="AD979" s="187"/>
      <c r="AE979" s="64"/>
    </row>
    <row r="980" spans="1:31" s="22" customFormat="1" ht="90" hidden="1" customHeight="1" x14ac:dyDescent="0.25">
      <c r="A980" s="449"/>
      <c r="B980" s="189" t="s">
        <v>1565</v>
      </c>
      <c r="C980" s="604"/>
      <c r="D980" s="605"/>
      <c r="E980" s="604"/>
      <c r="F980" s="599"/>
      <c r="G980" s="603"/>
      <c r="H980" s="437"/>
      <c r="I980" s="175" t="s">
        <v>1413</v>
      </c>
      <c r="J980" s="449"/>
      <c r="K980" s="174"/>
      <c r="L980" s="449">
        <v>120</v>
      </c>
      <c r="M980" s="174"/>
      <c r="N980" s="97"/>
      <c r="O980" s="97"/>
      <c r="P980" s="97">
        <v>15</v>
      </c>
      <c r="Q980" s="97"/>
      <c r="R980" s="97"/>
      <c r="S980" s="97"/>
      <c r="T980" s="97">
        <v>147.25</v>
      </c>
      <c r="U980" s="97"/>
      <c r="V980" s="99"/>
      <c r="W980" s="100"/>
      <c r="X980" s="100"/>
      <c r="Y980" s="187"/>
      <c r="Z980" s="187"/>
      <c r="AA980" s="187"/>
      <c r="AB980" s="187"/>
      <c r="AC980" s="187"/>
      <c r="AD980" s="187"/>
      <c r="AE980" s="64"/>
    </row>
    <row r="981" spans="1:31" s="22" customFormat="1" ht="90" hidden="1" customHeight="1" x14ac:dyDescent="0.25">
      <c r="A981" s="449"/>
      <c r="B981" s="189" t="s">
        <v>1616</v>
      </c>
      <c r="C981" s="604"/>
      <c r="D981" s="605"/>
      <c r="E981" s="604"/>
      <c r="F981" s="599"/>
      <c r="G981" s="603"/>
      <c r="H981" s="403"/>
      <c r="I981" s="405" t="s">
        <v>1117</v>
      </c>
      <c r="J981" s="406"/>
      <c r="K981" s="407"/>
      <c r="L981" s="406">
        <v>500</v>
      </c>
      <c r="M981" s="406"/>
      <c r="N981" s="408"/>
      <c r="O981" s="408"/>
      <c r="P981" s="408">
        <v>15</v>
      </c>
      <c r="Q981" s="408"/>
      <c r="R981" s="408"/>
      <c r="S981" s="409"/>
      <c r="T981" s="408">
        <v>115</v>
      </c>
      <c r="U981" s="409"/>
      <c r="V981" s="99"/>
      <c r="W981" s="100"/>
      <c r="X981" s="100"/>
      <c r="Y981" s="187"/>
      <c r="Z981" s="187"/>
      <c r="AA981" s="187"/>
      <c r="AB981" s="187"/>
      <c r="AC981" s="187"/>
      <c r="AD981" s="187"/>
      <c r="AE981" s="64"/>
    </row>
    <row r="982" spans="1:31" s="22" customFormat="1" ht="90" hidden="1" customHeight="1" x14ac:dyDescent="0.25">
      <c r="A982" s="449"/>
      <c r="B982" s="66" t="s">
        <v>1476</v>
      </c>
      <c r="C982" s="604"/>
      <c r="D982" s="605"/>
      <c r="E982" s="604"/>
      <c r="F982" s="599"/>
      <c r="G982" s="603"/>
      <c r="H982" s="437"/>
      <c r="I982" s="158" t="s">
        <v>1033</v>
      </c>
      <c r="J982" s="430"/>
      <c r="K982" s="430"/>
      <c r="L982" s="430">
        <v>27</v>
      </c>
      <c r="M982" s="430"/>
      <c r="N982" s="67"/>
      <c r="O982" s="67"/>
      <c r="P982" s="67">
        <v>15</v>
      </c>
      <c r="Q982" s="67"/>
      <c r="R982" s="67"/>
      <c r="S982" s="67"/>
      <c r="T982" s="67">
        <v>16</v>
      </c>
      <c r="U982" s="67"/>
      <c r="V982" s="99"/>
      <c r="W982" s="100"/>
      <c r="X982" s="100"/>
      <c r="Y982" s="187"/>
      <c r="Z982" s="187"/>
      <c r="AA982" s="187"/>
      <c r="AB982" s="187"/>
      <c r="AC982" s="187"/>
      <c r="AD982" s="187"/>
      <c r="AE982" s="64"/>
    </row>
    <row r="983" spans="1:31" s="22" customFormat="1" ht="90" hidden="1" customHeight="1" x14ac:dyDescent="0.25">
      <c r="A983" s="449"/>
      <c r="B983" s="66" t="s">
        <v>1614</v>
      </c>
      <c r="C983" s="604"/>
      <c r="D983" s="605"/>
      <c r="E983" s="604"/>
      <c r="F983" s="599"/>
      <c r="G983" s="603"/>
      <c r="H983" s="421"/>
      <c r="I983" s="304" t="s">
        <v>1130</v>
      </c>
      <c r="J983" s="430"/>
      <c r="K983" s="95"/>
      <c r="L983" s="430">
        <v>237</v>
      </c>
      <c r="M983" s="430"/>
      <c r="N983" s="67"/>
      <c r="O983" s="67"/>
      <c r="P983" s="67">
        <v>15</v>
      </c>
      <c r="Q983" s="67"/>
      <c r="R983" s="67"/>
      <c r="S983" s="106"/>
      <c r="T983" s="67">
        <v>97</v>
      </c>
      <c r="U983" s="106"/>
      <c r="V983" s="99"/>
      <c r="W983" s="100"/>
      <c r="X983" s="100"/>
      <c r="Y983" s="187"/>
      <c r="Z983" s="187"/>
      <c r="AA983" s="187"/>
      <c r="AB983" s="187"/>
      <c r="AC983" s="187"/>
      <c r="AD983" s="187"/>
      <c r="AE983" s="64"/>
    </row>
    <row r="984" spans="1:31" s="22" customFormat="1" ht="90" hidden="1" customHeight="1" x14ac:dyDescent="0.25">
      <c r="A984" s="449"/>
      <c r="B984" s="66" t="s">
        <v>1627</v>
      </c>
      <c r="C984" s="604"/>
      <c r="D984" s="605"/>
      <c r="E984" s="604"/>
      <c r="F984" s="599"/>
      <c r="G984" s="603"/>
      <c r="H984" s="421"/>
      <c r="I984" s="304" t="s">
        <v>1138</v>
      </c>
      <c r="J984" s="430"/>
      <c r="K984" s="95"/>
      <c r="L984" s="430">
        <v>263</v>
      </c>
      <c r="M984" s="430"/>
      <c r="N984" s="67"/>
      <c r="O984" s="67"/>
      <c r="P984" s="67">
        <v>10</v>
      </c>
      <c r="Q984" s="67"/>
      <c r="R984" s="67"/>
      <c r="S984" s="106"/>
      <c r="T984" s="67">
        <v>104</v>
      </c>
      <c r="U984" s="106"/>
      <c r="V984" s="99"/>
      <c r="W984" s="100"/>
      <c r="X984" s="100"/>
      <c r="Y984" s="187"/>
      <c r="Z984" s="187"/>
      <c r="AA984" s="187"/>
      <c r="AB984" s="187"/>
      <c r="AC984" s="187"/>
      <c r="AD984" s="187"/>
      <c r="AE984" s="64"/>
    </row>
    <row r="985" spans="1:31" s="22" customFormat="1" ht="90" hidden="1" customHeight="1" x14ac:dyDescent="0.25">
      <c r="A985" s="449"/>
      <c r="B985" s="189">
        <v>1623</v>
      </c>
      <c r="C985" s="604"/>
      <c r="D985" s="605"/>
      <c r="E985" s="604"/>
      <c r="F985" s="599"/>
      <c r="G985" s="603"/>
      <c r="H985" s="421"/>
      <c r="I985" s="158" t="s">
        <v>1190</v>
      </c>
      <c r="J985" s="430"/>
      <c r="K985" s="430"/>
      <c r="L985" s="335">
        <v>210</v>
      </c>
      <c r="M985" s="430"/>
      <c r="N985" s="67"/>
      <c r="O985" s="67"/>
      <c r="P985" s="67">
        <v>58</v>
      </c>
      <c r="Q985" s="67"/>
      <c r="R985" s="67"/>
      <c r="S985" s="106"/>
      <c r="T985" s="67">
        <v>104.26900000000001</v>
      </c>
      <c r="U985" s="67"/>
      <c r="V985" s="99"/>
      <c r="W985" s="100"/>
      <c r="X985" s="100"/>
      <c r="Y985" s="187"/>
      <c r="Z985" s="187"/>
      <c r="AA985" s="187"/>
      <c r="AB985" s="187"/>
      <c r="AC985" s="187"/>
      <c r="AD985" s="187"/>
      <c r="AE985" s="64"/>
    </row>
    <row r="986" spans="1:31" s="22" customFormat="1" ht="90" hidden="1" customHeight="1" x14ac:dyDescent="0.25">
      <c r="A986" s="449"/>
      <c r="B986" s="189">
        <v>82</v>
      </c>
      <c r="C986" s="604"/>
      <c r="D986" s="605"/>
      <c r="E986" s="604"/>
      <c r="F986" s="599"/>
      <c r="G986" s="603"/>
      <c r="H986" s="421"/>
      <c r="I986" s="158" t="s">
        <v>1193</v>
      </c>
      <c r="J986" s="430"/>
      <c r="K986" s="430"/>
      <c r="L986" s="335">
        <v>309</v>
      </c>
      <c r="M986" s="430"/>
      <c r="N986" s="67"/>
      <c r="O986" s="67"/>
      <c r="P986" s="67">
        <v>10</v>
      </c>
      <c r="Q986" s="67"/>
      <c r="R986" s="67"/>
      <c r="S986" s="106"/>
      <c r="T986" s="67">
        <v>204.90799999999999</v>
      </c>
      <c r="U986" s="67"/>
      <c r="V986" s="99"/>
      <c r="W986" s="100"/>
      <c r="X986" s="100"/>
      <c r="Y986" s="187"/>
      <c r="Z986" s="187"/>
      <c r="AA986" s="187"/>
      <c r="AB986" s="187"/>
      <c r="AC986" s="187"/>
      <c r="AD986" s="187"/>
      <c r="AE986" s="64"/>
    </row>
    <row r="987" spans="1:31" s="22" customFormat="1" ht="90" hidden="1" customHeight="1" x14ac:dyDescent="0.25">
      <c r="A987" s="449"/>
      <c r="B987" s="189" t="s">
        <v>1685</v>
      </c>
      <c r="C987" s="604"/>
      <c r="D987" s="605"/>
      <c r="E987" s="604"/>
      <c r="F987" s="599"/>
      <c r="G987" s="603"/>
      <c r="H987" s="421"/>
      <c r="I987" s="158" t="s">
        <v>1223</v>
      </c>
      <c r="J987" s="430"/>
      <c r="K987" s="430"/>
      <c r="L987" s="335">
        <v>260</v>
      </c>
      <c r="M987" s="430"/>
      <c r="N987" s="67"/>
      <c r="O987" s="67"/>
      <c r="P987" s="67">
        <v>12</v>
      </c>
      <c r="Q987" s="67"/>
      <c r="R987" s="67"/>
      <c r="S987" s="106"/>
      <c r="T987" s="67">
        <v>226.87299999999999</v>
      </c>
      <c r="U987" s="67"/>
      <c r="V987" s="99"/>
      <c r="W987" s="100"/>
      <c r="X987" s="100"/>
      <c r="Y987" s="187"/>
      <c r="Z987" s="187"/>
      <c r="AA987" s="187"/>
      <c r="AB987" s="187"/>
      <c r="AC987" s="187"/>
      <c r="AD987" s="187"/>
      <c r="AE987" s="64"/>
    </row>
    <row r="988" spans="1:31" s="22" customFormat="1" ht="90" hidden="1" customHeight="1" x14ac:dyDescent="0.25">
      <c r="A988" s="449"/>
      <c r="B988" s="189" t="s">
        <v>1450</v>
      </c>
      <c r="C988" s="604"/>
      <c r="D988" s="605"/>
      <c r="E988" s="604"/>
      <c r="F988" s="599"/>
      <c r="G988" s="603"/>
      <c r="H988" s="425"/>
      <c r="I988" s="262" t="s">
        <v>1006</v>
      </c>
      <c r="J988" s="448"/>
      <c r="K988" s="448"/>
      <c r="L988" s="448">
        <v>238</v>
      </c>
      <c r="M988" s="448"/>
      <c r="N988" s="74"/>
      <c r="O988" s="74"/>
      <c r="P988" s="74">
        <v>15</v>
      </c>
      <c r="Q988" s="74"/>
      <c r="R988" s="74"/>
      <c r="S988" s="74"/>
      <c r="T988" s="74">
        <v>138</v>
      </c>
      <c r="U988" s="74"/>
      <c r="V988" s="99"/>
      <c r="W988" s="100"/>
      <c r="X988" s="100"/>
      <c r="Y988" s="187"/>
      <c r="Z988" s="187"/>
      <c r="AA988" s="187"/>
      <c r="AB988" s="187"/>
      <c r="AC988" s="187"/>
      <c r="AD988" s="187"/>
      <c r="AE988" s="64"/>
    </row>
    <row r="989" spans="1:31" s="22" customFormat="1" ht="90" hidden="1" customHeight="1" x14ac:dyDescent="0.25">
      <c r="A989" s="449"/>
      <c r="B989" s="189">
        <v>777</v>
      </c>
      <c r="C989" s="604"/>
      <c r="D989" s="605"/>
      <c r="E989" s="604"/>
      <c r="F989" s="599"/>
      <c r="G989" s="603"/>
      <c r="H989" s="421"/>
      <c r="I989" s="304" t="s">
        <v>1152</v>
      </c>
      <c r="J989" s="428"/>
      <c r="K989" s="153"/>
      <c r="L989" s="428">
        <v>1267</v>
      </c>
      <c r="M989" s="428"/>
      <c r="N989" s="68"/>
      <c r="O989" s="68"/>
      <c r="P989" s="68">
        <v>20</v>
      </c>
      <c r="Q989" s="68"/>
      <c r="R989" s="67"/>
      <c r="S989" s="67"/>
      <c r="T989" s="67">
        <v>900.03474000000006</v>
      </c>
      <c r="U989" s="106"/>
      <c r="V989" s="99"/>
      <c r="W989" s="100"/>
      <c r="X989" s="100"/>
      <c r="Y989" s="187"/>
      <c r="Z989" s="187"/>
      <c r="AA989" s="187"/>
      <c r="AB989" s="187"/>
      <c r="AC989" s="187"/>
      <c r="AD989" s="187"/>
      <c r="AE989" s="64"/>
    </row>
    <row r="990" spans="1:31" s="22" customFormat="1" ht="90" hidden="1" customHeight="1" x14ac:dyDescent="0.25">
      <c r="A990" s="449"/>
      <c r="B990" s="189" t="s">
        <v>1687</v>
      </c>
      <c r="C990" s="604"/>
      <c r="D990" s="605"/>
      <c r="E990" s="604"/>
      <c r="F990" s="599"/>
      <c r="G990" s="603"/>
      <c r="H990" s="421"/>
      <c r="I990" s="158" t="s">
        <v>1194</v>
      </c>
      <c r="J990" s="430"/>
      <c r="K990" s="430"/>
      <c r="L990" s="335">
        <v>397</v>
      </c>
      <c r="M990" s="430"/>
      <c r="N990" s="67"/>
      <c r="O990" s="67"/>
      <c r="P990" s="67">
        <v>7.5</v>
      </c>
      <c r="Q990" s="67"/>
      <c r="R990" s="67"/>
      <c r="S990" s="106"/>
      <c r="T990" s="67">
        <v>235.28899999999999</v>
      </c>
      <c r="U990" s="67"/>
      <c r="V990" s="99"/>
      <c r="W990" s="100"/>
      <c r="X990" s="100"/>
      <c r="Y990" s="187"/>
      <c r="Z990" s="187"/>
      <c r="AA990" s="187"/>
      <c r="AB990" s="187"/>
      <c r="AC990" s="187"/>
      <c r="AD990" s="187"/>
      <c r="AE990" s="64"/>
    </row>
    <row r="991" spans="1:31" s="22" customFormat="1" ht="90" hidden="1" customHeight="1" x14ac:dyDescent="0.25">
      <c r="A991" s="449"/>
      <c r="B991" s="189" t="s">
        <v>1540</v>
      </c>
      <c r="C991" s="604"/>
      <c r="D991" s="605"/>
      <c r="E991" s="604"/>
      <c r="F991" s="599"/>
      <c r="G991" s="603"/>
      <c r="H991" s="421"/>
      <c r="I991" s="158" t="s">
        <v>1345</v>
      </c>
      <c r="J991" s="430"/>
      <c r="K991" s="430"/>
      <c r="L991" s="335">
        <v>225</v>
      </c>
      <c r="M991" s="430"/>
      <c r="N991" s="67"/>
      <c r="O991" s="67"/>
      <c r="P991" s="67">
        <v>15</v>
      </c>
      <c r="Q991" s="67"/>
      <c r="R991" s="67"/>
      <c r="S991" s="67"/>
      <c r="T991" s="67">
        <v>178.7</v>
      </c>
      <c r="U991" s="67"/>
      <c r="V991" s="99"/>
      <c r="W991" s="100"/>
      <c r="X991" s="100"/>
      <c r="Y991" s="187"/>
      <c r="Z991" s="187"/>
      <c r="AA991" s="187"/>
      <c r="AB991" s="187"/>
      <c r="AC991" s="187"/>
      <c r="AD991" s="187"/>
      <c r="AE991" s="64"/>
    </row>
    <row r="992" spans="1:31" s="22" customFormat="1" ht="90" hidden="1" customHeight="1" x14ac:dyDescent="0.25">
      <c r="A992" s="449"/>
      <c r="B992" s="189">
        <v>1695</v>
      </c>
      <c r="C992" s="604"/>
      <c r="D992" s="605"/>
      <c r="E992" s="604"/>
      <c r="F992" s="599"/>
      <c r="G992" s="603"/>
      <c r="H992" s="421"/>
      <c r="I992" s="158" t="s">
        <v>1424</v>
      </c>
      <c r="J992" s="430"/>
      <c r="K992" s="81"/>
      <c r="L992" s="430">
        <v>300</v>
      </c>
      <c r="M992" s="81"/>
      <c r="N992" s="67"/>
      <c r="O992" s="67"/>
      <c r="P992" s="67">
        <v>15</v>
      </c>
      <c r="Q992" s="67"/>
      <c r="R992" s="67"/>
      <c r="S992" s="67"/>
      <c r="T992" s="67">
        <v>177.52</v>
      </c>
      <c r="U992" s="67"/>
      <c r="V992" s="99"/>
      <c r="W992" s="100"/>
      <c r="X992" s="100"/>
      <c r="Y992" s="187"/>
      <c r="Z992" s="187"/>
      <c r="AA992" s="187"/>
      <c r="AB992" s="187"/>
      <c r="AC992" s="187"/>
      <c r="AD992" s="187"/>
      <c r="AE992" s="64"/>
    </row>
    <row r="993" spans="1:31" s="22" customFormat="1" ht="90" hidden="1" customHeight="1" x14ac:dyDescent="0.25">
      <c r="A993" s="449"/>
      <c r="B993" s="189">
        <v>1751</v>
      </c>
      <c r="C993" s="604"/>
      <c r="D993" s="605"/>
      <c r="E993" s="604"/>
      <c r="F993" s="599"/>
      <c r="G993" s="603"/>
      <c r="H993" s="421"/>
      <c r="I993" s="158" t="s">
        <v>1425</v>
      </c>
      <c r="J993" s="430"/>
      <c r="K993" s="81"/>
      <c r="L993" s="388">
        <v>290</v>
      </c>
      <c r="M993" s="428"/>
      <c r="N993" s="68"/>
      <c r="O993" s="68"/>
      <c r="P993" s="390">
        <v>5</v>
      </c>
      <c r="Q993" s="68"/>
      <c r="R993" s="67"/>
      <c r="S993" s="67"/>
      <c r="T993" s="275">
        <v>182.44</v>
      </c>
      <c r="U993" s="67"/>
      <c r="V993" s="99"/>
      <c r="W993" s="100"/>
      <c r="X993" s="100"/>
      <c r="Y993" s="187"/>
      <c r="Z993" s="187"/>
      <c r="AA993" s="187"/>
      <c r="AB993" s="187"/>
      <c r="AC993" s="187"/>
      <c r="AD993" s="187"/>
      <c r="AE993" s="64"/>
    </row>
    <row r="994" spans="1:31" s="22" customFormat="1" ht="90" hidden="1" customHeight="1" x14ac:dyDescent="0.25">
      <c r="A994" s="449"/>
      <c r="B994" s="189">
        <v>5030</v>
      </c>
      <c r="C994" s="604"/>
      <c r="D994" s="605"/>
      <c r="E994" s="604"/>
      <c r="F994" s="599"/>
      <c r="G994" s="603"/>
      <c r="H994" s="421"/>
      <c r="I994" s="158" t="s">
        <v>1420</v>
      </c>
      <c r="J994" s="430"/>
      <c r="K994" s="81"/>
      <c r="L994" s="430">
        <v>180</v>
      </c>
      <c r="M994" s="81"/>
      <c r="N994" s="67"/>
      <c r="O994" s="67"/>
      <c r="P994" s="67">
        <v>15</v>
      </c>
      <c r="Q994" s="67"/>
      <c r="R994" s="67"/>
      <c r="S994" s="67"/>
      <c r="T994" s="67">
        <v>118.05</v>
      </c>
      <c r="U994" s="67"/>
      <c r="V994" s="99"/>
      <c r="W994" s="100"/>
      <c r="X994" s="100"/>
      <c r="Y994" s="187"/>
      <c r="Z994" s="187"/>
      <c r="AA994" s="187"/>
      <c r="AB994" s="187"/>
      <c r="AC994" s="187"/>
      <c r="AD994" s="187"/>
      <c r="AE994" s="64"/>
    </row>
    <row r="995" spans="1:31" s="22" customFormat="1" ht="90" hidden="1" customHeight="1" x14ac:dyDescent="0.25">
      <c r="A995" s="449"/>
      <c r="B995" s="189" t="s">
        <v>1539</v>
      </c>
      <c r="C995" s="604"/>
      <c r="D995" s="605"/>
      <c r="E995" s="604"/>
      <c r="F995" s="599"/>
      <c r="G995" s="603"/>
      <c r="H995" s="423"/>
      <c r="I995" s="175" t="s">
        <v>1436</v>
      </c>
      <c r="J995" s="449"/>
      <c r="K995" s="174"/>
      <c r="L995" s="449">
        <v>75</v>
      </c>
      <c r="M995" s="174"/>
      <c r="N995" s="97"/>
      <c r="O995" s="97"/>
      <c r="P995" s="97">
        <v>20</v>
      </c>
      <c r="Q995" s="97"/>
      <c r="R995" s="97"/>
      <c r="S995" s="97"/>
      <c r="T995" s="97">
        <v>51.42</v>
      </c>
      <c r="U995" s="97"/>
      <c r="V995" s="99"/>
      <c r="W995" s="100"/>
      <c r="X995" s="100"/>
      <c r="Y995" s="187"/>
      <c r="Z995" s="187"/>
      <c r="AA995" s="187"/>
      <c r="AB995" s="187"/>
      <c r="AC995" s="187"/>
      <c r="AD995" s="187"/>
      <c r="AE995" s="64"/>
    </row>
    <row r="996" spans="1:31" s="22" customFormat="1" ht="90" hidden="1" customHeight="1" x14ac:dyDescent="0.25">
      <c r="A996" s="449"/>
      <c r="B996" s="189" t="s">
        <v>1551</v>
      </c>
      <c r="C996" s="604"/>
      <c r="D996" s="605"/>
      <c r="E996" s="604"/>
      <c r="F996" s="599"/>
      <c r="G996" s="603"/>
      <c r="H996" s="421"/>
      <c r="I996" s="158" t="s">
        <v>1430</v>
      </c>
      <c r="J996" s="430"/>
      <c r="K996" s="81"/>
      <c r="L996" s="430">
        <v>150</v>
      </c>
      <c r="M996" s="81"/>
      <c r="N996" s="67"/>
      <c r="O996" s="67"/>
      <c r="P996" s="67">
        <v>15</v>
      </c>
      <c r="Q996" s="67"/>
      <c r="R996" s="67"/>
      <c r="S996" s="67"/>
      <c r="T996" s="67">
        <v>91.48</v>
      </c>
      <c r="U996" s="67"/>
      <c r="V996" s="99"/>
      <c r="W996" s="100"/>
      <c r="X996" s="100"/>
      <c r="Y996" s="187"/>
      <c r="Z996" s="187"/>
      <c r="AA996" s="187"/>
      <c r="AB996" s="187"/>
      <c r="AC996" s="187"/>
      <c r="AD996" s="187"/>
      <c r="AE996" s="64"/>
    </row>
    <row r="997" spans="1:31" s="22" customFormat="1" ht="90" hidden="1" customHeight="1" x14ac:dyDescent="0.25">
      <c r="A997" s="449"/>
      <c r="B997" s="189">
        <v>3427</v>
      </c>
      <c r="C997" s="604"/>
      <c r="D997" s="605"/>
      <c r="E997" s="604"/>
      <c r="F997" s="599"/>
      <c r="G997" s="603"/>
      <c r="H997" s="421"/>
      <c r="I997" s="158" t="s">
        <v>1421</v>
      </c>
      <c r="J997" s="430"/>
      <c r="K997" s="81"/>
      <c r="L997" s="430">
        <v>307</v>
      </c>
      <c r="M997" s="81"/>
      <c r="N997" s="67"/>
      <c r="O997" s="67"/>
      <c r="P997" s="67">
        <v>15</v>
      </c>
      <c r="Q997" s="67"/>
      <c r="R997" s="67"/>
      <c r="S997" s="67"/>
      <c r="T997" s="67">
        <v>210.49</v>
      </c>
      <c r="U997" s="67"/>
      <c r="V997" s="99"/>
      <c r="W997" s="100"/>
      <c r="X997" s="100"/>
      <c r="Y997" s="187"/>
      <c r="Z997" s="187"/>
      <c r="AA997" s="187"/>
      <c r="AB997" s="187"/>
      <c r="AC997" s="187"/>
      <c r="AD997" s="187"/>
      <c r="AE997" s="64"/>
    </row>
    <row r="998" spans="1:31" s="22" customFormat="1" ht="90" hidden="1" customHeight="1" x14ac:dyDescent="0.25">
      <c r="A998" s="449"/>
      <c r="B998" s="189" t="s">
        <v>1487</v>
      </c>
      <c r="C998" s="604"/>
      <c r="D998" s="605"/>
      <c r="E998" s="604"/>
      <c r="F998" s="599"/>
      <c r="G998" s="603"/>
      <c r="H998" s="421"/>
      <c r="I998" s="256" t="s">
        <v>1035</v>
      </c>
      <c r="J998" s="430"/>
      <c r="K998" s="430"/>
      <c r="L998" s="430">
        <v>135</v>
      </c>
      <c r="M998" s="430"/>
      <c r="N998" s="67"/>
      <c r="O998" s="67"/>
      <c r="P998" s="67">
        <v>15</v>
      </c>
      <c r="Q998" s="67"/>
      <c r="R998" s="67"/>
      <c r="S998" s="67"/>
      <c r="T998" s="67">
        <v>108</v>
      </c>
      <c r="U998" s="67"/>
      <c r="V998" s="99"/>
      <c r="W998" s="100"/>
      <c r="X998" s="100"/>
      <c r="Y998" s="187"/>
      <c r="Z998" s="187"/>
      <c r="AA998" s="187"/>
      <c r="AB998" s="187"/>
      <c r="AC998" s="187"/>
      <c r="AD998" s="187"/>
      <c r="AE998" s="64"/>
    </row>
    <row r="999" spans="1:31" s="22" customFormat="1" ht="90" hidden="1" customHeight="1" x14ac:dyDescent="0.25">
      <c r="A999" s="449"/>
      <c r="B999" s="189">
        <v>2900</v>
      </c>
      <c r="C999" s="604"/>
      <c r="D999" s="605"/>
      <c r="E999" s="604"/>
      <c r="F999" s="599"/>
      <c r="G999" s="603"/>
      <c r="H999" s="421"/>
      <c r="I999" s="256" t="s">
        <v>1037</v>
      </c>
      <c r="J999" s="430"/>
      <c r="K999" s="430"/>
      <c r="L999" s="430">
        <v>499</v>
      </c>
      <c r="M999" s="430"/>
      <c r="N999" s="67"/>
      <c r="O999" s="67"/>
      <c r="P999" s="67">
        <v>15</v>
      </c>
      <c r="Q999" s="67"/>
      <c r="R999" s="67"/>
      <c r="S999" s="67"/>
      <c r="T999" s="67">
        <v>408</v>
      </c>
      <c r="U999" s="67"/>
      <c r="V999" s="99"/>
      <c r="W999" s="100"/>
      <c r="X999" s="100"/>
      <c r="Y999" s="187"/>
      <c r="Z999" s="187"/>
      <c r="AA999" s="187"/>
      <c r="AB999" s="187"/>
      <c r="AC999" s="187"/>
      <c r="AD999" s="187"/>
      <c r="AE999" s="64"/>
    </row>
    <row r="1000" spans="1:31" s="22" customFormat="1" ht="90" hidden="1" customHeight="1" x14ac:dyDescent="0.25">
      <c r="A1000" s="449"/>
      <c r="B1000" s="189">
        <v>895</v>
      </c>
      <c r="C1000" s="604"/>
      <c r="D1000" s="605"/>
      <c r="E1000" s="604"/>
      <c r="F1000" s="599"/>
      <c r="G1000" s="603"/>
      <c r="H1000" s="421"/>
      <c r="I1000" s="304" t="s">
        <v>1140</v>
      </c>
      <c r="J1000" s="430"/>
      <c r="K1000" s="95"/>
      <c r="L1000" s="430">
        <v>226</v>
      </c>
      <c r="M1000" s="430"/>
      <c r="N1000" s="67"/>
      <c r="O1000" s="67"/>
      <c r="P1000" s="67">
        <v>15</v>
      </c>
      <c r="Q1000" s="67"/>
      <c r="R1000" s="67"/>
      <c r="S1000" s="106"/>
      <c r="T1000" s="67">
        <v>165</v>
      </c>
      <c r="U1000" s="106"/>
      <c r="V1000" s="99"/>
      <c r="W1000" s="100"/>
      <c r="X1000" s="100"/>
      <c r="Y1000" s="187"/>
      <c r="Z1000" s="187"/>
      <c r="AA1000" s="187"/>
      <c r="AB1000" s="187"/>
      <c r="AC1000" s="187"/>
      <c r="AD1000" s="187"/>
      <c r="AE1000" s="64"/>
    </row>
    <row r="1001" spans="1:31" s="22" customFormat="1" ht="90" hidden="1" customHeight="1" x14ac:dyDescent="0.25">
      <c r="A1001" s="449"/>
      <c r="B1001" s="189" t="s">
        <v>1649</v>
      </c>
      <c r="C1001" s="604"/>
      <c r="D1001" s="605"/>
      <c r="E1001" s="604"/>
      <c r="F1001" s="599"/>
      <c r="G1001" s="603"/>
      <c r="H1001" s="421"/>
      <c r="I1001" s="304" t="s">
        <v>1143</v>
      </c>
      <c r="J1001" s="428"/>
      <c r="K1001" s="153"/>
      <c r="L1001" s="428">
        <v>105</v>
      </c>
      <c r="M1001" s="428"/>
      <c r="N1001" s="68"/>
      <c r="O1001" s="68"/>
      <c r="P1001" s="68">
        <v>1</v>
      </c>
      <c r="Q1001" s="68"/>
      <c r="R1001" s="67"/>
      <c r="S1001" s="67"/>
      <c r="T1001" s="391">
        <v>86.466449999999995</v>
      </c>
      <c r="U1001" s="106"/>
      <c r="V1001" s="99"/>
      <c r="W1001" s="100"/>
      <c r="X1001" s="100"/>
      <c r="Y1001" s="187"/>
      <c r="Z1001" s="187"/>
      <c r="AA1001" s="187"/>
      <c r="AB1001" s="187"/>
      <c r="AC1001" s="187"/>
      <c r="AD1001" s="187"/>
      <c r="AE1001" s="64"/>
    </row>
    <row r="1002" spans="1:31" s="22" customFormat="1" ht="90" hidden="1" customHeight="1" x14ac:dyDescent="0.25">
      <c r="A1002" s="449"/>
      <c r="B1002" s="189" t="s">
        <v>1629</v>
      </c>
      <c r="C1002" s="604"/>
      <c r="D1002" s="605"/>
      <c r="E1002" s="604"/>
      <c r="F1002" s="599"/>
      <c r="G1002" s="603"/>
      <c r="H1002" s="421"/>
      <c r="I1002" s="304" t="s">
        <v>1141</v>
      </c>
      <c r="J1002" s="430"/>
      <c r="K1002" s="95"/>
      <c r="L1002" s="430">
        <v>317</v>
      </c>
      <c r="M1002" s="430"/>
      <c r="N1002" s="67"/>
      <c r="O1002" s="67"/>
      <c r="P1002" s="67">
        <v>40</v>
      </c>
      <c r="Q1002" s="67"/>
      <c r="R1002" s="67"/>
      <c r="S1002" s="106"/>
      <c r="T1002" s="67">
        <v>261</v>
      </c>
      <c r="U1002" s="106"/>
      <c r="V1002" s="99"/>
      <c r="W1002" s="100"/>
      <c r="X1002" s="100"/>
      <c r="Y1002" s="187"/>
      <c r="Z1002" s="187"/>
      <c r="AA1002" s="187"/>
      <c r="AB1002" s="187"/>
      <c r="AC1002" s="187"/>
      <c r="AD1002" s="187"/>
      <c r="AE1002" s="64"/>
    </row>
    <row r="1003" spans="1:31" s="22" customFormat="1" ht="90" hidden="1" customHeight="1" x14ac:dyDescent="0.25">
      <c r="A1003" s="449"/>
      <c r="B1003" s="189" t="s">
        <v>1634</v>
      </c>
      <c r="C1003" s="604"/>
      <c r="D1003" s="605"/>
      <c r="E1003" s="604"/>
      <c r="F1003" s="599"/>
      <c r="G1003" s="603"/>
      <c r="H1003" s="421"/>
      <c r="I1003" s="304" t="s">
        <v>1109</v>
      </c>
      <c r="J1003" s="430"/>
      <c r="K1003" s="95"/>
      <c r="L1003" s="430">
        <v>70</v>
      </c>
      <c r="M1003" s="430"/>
      <c r="N1003" s="67"/>
      <c r="O1003" s="67"/>
      <c r="P1003" s="67">
        <v>10</v>
      </c>
      <c r="Q1003" s="67"/>
      <c r="R1003" s="67"/>
      <c r="S1003" s="106"/>
      <c r="T1003" s="67">
        <v>49</v>
      </c>
      <c r="U1003" s="106"/>
      <c r="V1003" s="99"/>
      <c r="W1003" s="100"/>
      <c r="X1003" s="100"/>
      <c r="Y1003" s="187"/>
      <c r="Z1003" s="187"/>
      <c r="AA1003" s="187"/>
      <c r="AB1003" s="187"/>
      <c r="AC1003" s="187"/>
      <c r="AD1003" s="187"/>
      <c r="AE1003" s="64"/>
    </row>
    <row r="1004" spans="1:31" s="22" customFormat="1" ht="90" hidden="1" customHeight="1" x14ac:dyDescent="0.25">
      <c r="A1004" s="449"/>
      <c r="B1004" s="189">
        <v>539</v>
      </c>
      <c r="C1004" s="604"/>
      <c r="D1004" s="605"/>
      <c r="E1004" s="604"/>
      <c r="F1004" s="599"/>
      <c r="G1004" s="603"/>
      <c r="H1004" s="421"/>
      <c r="I1004" s="304" t="s">
        <v>1113</v>
      </c>
      <c r="J1004" s="430"/>
      <c r="K1004" s="95"/>
      <c r="L1004" s="430">
        <v>419</v>
      </c>
      <c r="M1004" s="430"/>
      <c r="N1004" s="67"/>
      <c r="O1004" s="67"/>
      <c r="P1004" s="67">
        <v>45</v>
      </c>
      <c r="Q1004" s="67"/>
      <c r="R1004" s="67"/>
      <c r="S1004" s="106"/>
      <c r="T1004" s="67">
        <v>362</v>
      </c>
      <c r="U1004" s="106"/>
      <c r="V1004" s="99"/>
      <c r="W1004" s="100"/>
      <c r="X1004" s="100"/>
      <c r="Y1004" s="187"/>
      <c r="Z1004" s="187"/>
      <c r="AA1004" s="187"/>
      <c r="AB1004" s="187"/>
      <c r="AC1004" s="187"/>
      <c r="AD1004" s="187"/>
      <c r="AE1004" s="64"/>
    </row>
    <row r="1005" spans="1:31" s="22" customFormat="1" ht="90" hidden="1" customHeight="1" x14ac:dyDescent="0.25">
      <c r="A1005" s="449"/>
      <c r="B1005" s="189">
        <v>815</v>
      </c>
      <c r="C1005" s="604"/>
      <c r="D1005" s="605"/>
      <c r="E1005" s="604"/>
      <c r="F1005" s="599"/>
      <c r="G1005" s="720"/>
      <c r="H1005" s="421"/>
      <c r="I1005" s="158" t="s">
        <v>1203</v>
      </c>
      <c r="J1005" s="430"/>
      <c r="K1005" s="430"/>
      <c r="L1005" s="335">
        <v>238</v>
      </c>
      <c r="M1005" s="430"/>
      <c r="N1005" s="67"/>
      <c r="O1005" s="67"/>
      <c r="P1005" s="67">
        <v>10</v>
      </c>
      <c r="Q1005" s="67"/>
      <c r="R1005" s="67"/>
      <c r="S1005" s="106"/>
      <c r="T1005" s="67">
        <v>181.95400000000001</v>
      </c>
      <c r="U1005" s="67"/>
      <c r="V1005" s="99"/>
      <c r="W1005" s="100"/>
      <c r="X1005" s="100"/>
      <c r="Y1005" s="187"/>
      <c r="Z1005" s="187"/>
      <c r="AA1005" s="187"/>
      <c r="AB1005" s="187"/>
      <c r="AC1005" s="187"/>
      <c r="AD1005" s="187"/>
      <c r="AE1005" s="64"/>
    </row>
    <row r="1006" spans="1:31" s="22" customFormat="1" hidden="1" x14ac:dyDescent="0.25">
      <c r="A1006" s="4"/>
      <c r="B1006" s="4"/>
      <c r="C1006" s="570"/>
      <c r="D1006" s="576"/>
      <c r="E1006" s="570"/>
      <c r="F1006" s="578"/>
      <c r="G1006" s="570" t="s">
        <v>60</v>
      </c>
      <c r="H1006" s="440"/>
      <c r="I1006" s="245"/>
      <c r="J1006" s="252">
        <f t="shared" ref="J1006:K1006" si="9">SUM(J1007:J1205)</f>
        <v>0</v>
      </c>
      <c r="K1006" s="252">
        <f t="shared" si="9"/>
        <v>0</v>
      </c>
      <c r="L1006" s="398">
        <f>SUM(L1007:L1205)</f>
        <v>40835</v>
      </c>
      <c r="M1006" s="252">
        <f t="shared" ref="M1006:O1006" si="10">SUM(M1007:M1205)</f>
        <v>0</v>
      </c>
      <c r="N1006" s="252">
        <f t="shared" si="10"/>
        <v>0</v>
      </c>
      <c r="O1006" s="252">
        <f t="shared" si="10"/>
        <v>0</v>
      </c>
      <c r="P1006" s="398">
        <f>SUM(P1007:P1205)</f>
        <v>3961.0299999999997</v>
      </c>
      <c r="Q1006" s="252">
        <f t="shared" ref="Q1006:S1006" si="11">SUM(Q1007:Q1205)</f>
        <v>0</v>
      </c>
      <c r="R1006" s="299">
        <f t="shared" si="11"/>
        <v>0</v>
      </c>
      <c r="S1006" s="299">
        <f t="shared" si="11"/>
        <v>0</v>
      </c>
      <c r="T1006" s="399">
        <f>SUM(T1007:T1205)</f>
        <v>43921.637259999996</v>
      </c>
      <c r="U1006" s="366">
        <f>SUM(U1007:U1205)</f>
        <v>0</v>
      </c>
      <c r="V1006" s="272">
        <f>(T1006/(L1006/1000))/1*$Y$13/100*$Z$13/100</f>
        <v>1182.8643460065637</v>
      </c>
      <c r="W1006" s="4"/>
      <c r="X1006" s="4"/>
      <c r="Y1006" s="4"/>
      <c r="Z1006" s="4"/>
      <c r="AA1006" s="118">
        <f>AA13</f>
        <v>1128.57476</v>
      </c>
      <c r="AB1006" s="122">
        <f t="shared" si="4"/>
        <v>1181.1413073763911</v>
      </c>
      <c r="AC1006" s="349">
        <f t="shared" si="1"/>
        <v>1.0014587912719775</v>
      </c>
      <c r="AD1006" s="5"/>
    </row>
    <row r="1007" spans="1:31" s="22" customFormat="1" ht="60" hidden="1" x14ac:dyDescent="0.25">
      <c r="A1007" s="430"/>
      <c r="B1007" s="66" t="s">
        <v>1464</v>
      </c>
      <c r="C1007" s="570"/>
      <c r="D1007" s="576"/>
      <c r="E1007" s="570"/>
      <c r="F1007" s="578"/>
      <c r="G1007" s="570"/>
      <c r="H1007" s="421"/>
      <c r="I1007" s="158" t="s">
        <v>1007</v>
      </c>
      <c r="J1007" s="430"/>
      <c r="K1007" s="430"/>
      <c r="L1007" s="430">
        <v>65</v>
      </c>
      <c r="M1007" s="430"/>
      <c r="N1007" s="67"/>
      <c r="O1007" s="67"/>
      <c r="P1007" s="67">
        <v>15</v>
      </c>
      <c r="Q1007" s="67"/>
      <c r="R1007" s="67"/>
      <c r="S1007" s="67"/>
      <c r="T1007" s="67">
        <v>150</v>
      </c>
      <c r="U1007" s="67"/>
      <c r="V1007" s="99"/>
      <c r="W1007" s="100"/>
      <c r="X1007" s="100"/>
      <c r="Y1007" s="100"/>
      <c r="Z1007" s="100"/>
      <c r="AA1007" s="187"/>
      <c r="AB1007" s="187"/>
      <c r="AC1007" s="350"/>
      <c r="AD1007" s="187"/>
      <c r="AE1007" s="64"/>
    </row>
    <row r="1008" spans="1:31" s="22" customFormat="1" ht="105" hidden="1" x14ac:dyDescent="0.25">
      <c r="A1008" s="430"/>
      <c r="B1008" s="189" t="s">
        <v>1457</v>
      </c>
      <c r="C1008" s="570"/>
      <c r="D1008" s="576"/>
      <c r="E1008" s="570"/>
      <c r="F1008" s="578"/>
      <c r="G1008" s="570"/>
      <c r="H1008" s="421"/>
      <c r="I1008" s="197" t="s">
        <v>1008</v>
      </c>
      <c r="J1008" s="430"/>
      <c r="K1008" s="430"/>
      <c r="L1008" s="430">
        <v>170</v>
      </c>
      <c r="M1008" s="430"/>
      <c r="N1008" s="67"/>
      <c r="O1008" s="67"/>
      <c r="P1008" s="67">
        <v>30</v>
      </c>
      <c r="Q1008" s="67"/>
      <c r="R1008" s="67"/>
      <c r="S1008" s="67"/>
      <c r="T1008" s="67">
        <v>217</v>
      </c>
      <c r="U1008" s="67"/>
      <c r="V1008" s="99"/>
      <c r="W1008" s="100"/>
      <c r="X1008" s="100"/>
      <c r="Y1008" s="100"/>
      <c r="Z1008" s="100"/>
      <c r="AA1008" s="187"/>
      <c r="AB1008" s="187"/>
      <c r="AC1008" s="350"/>
      <c r="AD1008" s="187"/>
      <c r="AE1008" s="64"/>
    </row>
    <row r="1009" spans="1:31" s="22" customFormat="1" ht="75" hidden="1" x14ac:dyDescent="0.25">
      <c r="A1009" s="430"/>
      <c r="B1009" s="430">
        <v>856</v>
      </c>
      <c r="C1009" s="570"/>
      <c r="D1009" s="576"/>
      <c r="E1009" s="570"/>
      <c r="F1009" s="578"/>
      <c r="G1009" s="570"/>
      <c r="H1009" s="421"/>
      <c r="I1009" s="197" t="s">
        <v>1009</v>
      </c>
      <c r="J1009" s="430"/>
      <c r="K1009" s="430"/>
      <c r="L1009" s="430">
        <v>128</v>
      </c>
      <c r="M1009" s="430"/>
      <c r="N1009" s="67"/>
      <c r="O1009" s="67"/>
      <c r="P1009" s="67">
        <v>8.33</v>
      </c>
      <c r="Q1009" s="67"/>
      <c r="R1009" s="67"/>
      <c r="S1009" s="67"/>
      <c r="T1009" s="67">
        <v>112</v>
      </c>
      <c r="U1009" s="67"/>
      <c r="V1009" s="99"/>
      <c r="W1009" s="100"/>
      <c r="X1009" s="100"/>
      <c r="Y1009" s="100"/>
      <c r="Z1009" s="100"/>
      <c r="AA1009" s="187"/>
      <c r="AB1009" s="187"/>
      <c r="AC1009" s="350"/>
      <c r="AD1009" s="187"/>
      <c r="AE1009" s="64"/>
    </row>
    <row r="1010" spans="1:31" s="22" customFormat="1" ht="75" hidden="1" x14ac:dyDescent="0.25">
      <c r="A1010" s="430"/>
      <c r="B1010" s="430">
        <v>824</v>
      </c>
      <c r="C1010" s="570"/>
      <c r="D1010" s="576"/>
      <c r="E1010" s="570"/>
      <c r="F1010" s="578"/>
      <c r="G1010" s="570"/>
      <c r="H1010" s="421"/>
      <c r="I1010" s="158" t="s">
        <v>1010</v>
      </c>
      <c r="J1010" s="430"/>
      <c r="K1010" s="430"/>
      <c r="L1010" s="430">
        <v>271</v>
      </c>
      <c r="M1010" s="430"/>
      <c r="N1010" s="67"/>
      <c r="O1010" s="67"/>
      <c r="P1010" s="67">
        <v>20</v>
      </c>
      <c r="Q1010" s="67"/>
      <c r="R1010" s="67"/>
      <c r="S1010" s="67"/>
      <c r="T1010" s="67">
        <v>270</v>
      </c>
      <c r="U1010" s="67"/>
      <c r="V1010" s="99"/>
      <c r="W1010" s="100"/>
      <c r="X1010" s="100"/>
      <c r="Y1010" s="100"/>
      <c r="Z1010" s="100"/>
      <c r="AA1010" s="187"/>
      <c r="AB1010" s="187"/>
      <c r="AC1010" s="350"/>
      <c r="AD1010" s="187"/>
      <c r="AE1010" s="64"/>
    </row>
    <row r="1011" spans="1:31" s="22" customFormat="1" ht="120" hidden="1" x14ac:dyDescent="0.25">
      <c r="A1011" s="430"/>
      <c r="B1011" s="430">
        <v>881</v>
      </c>
      <c r="C1011" s="570"/>
      <c r="D1011" s="576"/>
      <c r="E1011" s="570"/>
      <c r="F1011" s="578"/>
      <c r="G1011" s="570"/>
      <c r="H1011" s="421"/>
      <c r="I1011" s="158" t="s">
        <v>1011</v>
      </c>
      <c r="J1011" s="430"/>
      <c r="K1011" s="430"/>
      <c r="L1011" s="430">
        <v>459</v>
      </c>
      <c r="M1011" s="430"/>
      <c r="N1011" s="67"/>
      <c r="O1011" s="67"/>
      <c r="P1011" s="67">
        <v>25</v>
      </c>
      <c r="Q1011" s="67"/>
      <c r="R1011" s="67"/>
      <c r="S1011" s="67"/>
      <c r="T1011" s="67">
        <v>449</v>
      </c>
      <c r="U1011" s="67"/>
      <c r="V1011" s="99"/>
      <c r="W1011" s="100"/>
      <c r="X1011" s="100"/>
      <c r="Y1011" s="100"/>
      <c r="Z1011" s="100"/>
      <c r="AA1011" s="187"/>
      <c r="AB1011" s="187"/>
      <c r="AC1011" s="350"/>
      <c r="AD1011" s="187"/>
      <c r="AE1011" s="64"/>
    </row>
    <row r="1012" spans="1:31" s="22" customFormat="1" ht="75" hidden="1" x14ac:dyDescent="0.25">
      <c r="A1012" s="430"/>
      <c r="B1012" s="430">
        <v>773</v>
      </c>
      <c r="C1012" s="570"/>
      <c r="D1012" s="576"/>
      <c r="E1012" s="570"/>
      <c r="F1012" s="578"/>
      <c r="G1012" s="570"/>
      <c r="H1012" s="421"/>
      <c r="I1012" s="158" t="s">
        <v>1012</v>
      </c>
      <c r="J1012" s="430"/>
      <c r="K1012" s="430"/>
      <c r="L1012" s="430">
        <v>24</v>
      </c>
      <c r="M1012" s="430"/>
      <c r="N1012" s="67"/>
      <c r="O1012" s="67"/>
      <c r="P1012" s="67">
        <v>5</v>
      </c>
      <c r="Q1012" s="67"/>
      <c r="R1012" s="67"/>
      <c r="S1012" s="67"/>
      <c r="T1012" s="67">
        <v>65</v>
      </c>
      <c r="U1012" s="67"/>
      <c r="V1012" s="99"/>
      <c r="W1012" s="100"/>
      <c r="X1012" s="100"/>
      <c r="Y1012" s="100"/>
      <c r="Z1012" s="100"/>
      <c r="AA1012" s="187"/>
      <c r="AB1012" s="187"/>
      <c r="AC1012" s="350"/>
      <c r="AD1012" s="187"/>
      <c r="AE1012" s="64"/>
    </row>
    <row r="1013" spans="1:31" s="22" customFormat="1" ht="75" hidden="1" x14ac:dyDescent="0.25">
      <c r="A1013" s="430"/>
      <c r="B1013" s="430">
        <v>912</v>
      </c>
      <c r="C1013" s="570"/>
      <c r="D1013" s="576"/>
      <c r="E1013" s="570"/>
      <c r="F1013" s="578"/>
      <c r="G1013" s="570"/>
      <c r="H1013" s="421"/>
      <c r="I1013" s="158" t="s">
        <v>1013</v>
      </c>
      <c r="J1013" s="430"/>
      <c r="K1013" s="430"/>
      <c r="L1013" s="430">
        <v>69</v>
      </c>
      <c r="M1013" s="430"/>
      <c r="N1013" s="67"/>
      <c r="O1013" s="67"/>
      <c r="P1013" s="67">
        <v>1.67</v>
      </c>
      <c r="Q1013" s="67"/>
      <c r="R1013" s="67"/>
      <c r="S1013" s="67"/>
      <c r="T1013" s="67">
        <v>74</v>
      </c>
      <c r="U1013" s="67"/>
      <c r="V1013" s="99"/>
      <c r="W1013" s="100"/>
      <c r="X1013" s="100"/>
      <c r="Y1013" s="100"/>
      <c r="Z1013" s="100"/>
      <c r="AA1013" s="187"/>
      <c r="AB1013" s="187"/>
      <c r="AC1013" s="350"/>
      <c r="AD1013" s="187"/>
      <c r="AE1013" s="64"/>
    </row>
    <row r="1014" spans="1:31" s="22" customFormat="1" ht="75" hidden="1" x14ac:dyDescent="0.25">
      <c r="A1014" s="430"/>
      <c r="B1014" s="66" t="s">
        <v>1456</v>
      </c>
      <c r="C1014" s="570"/>
      <c r="D1014" s="576"/>
      <c r="E1014" s="570"/>
      <c r="F1014" s="578"/>
      <c r="G1014" s="570"/>
      <c r="H1014" s="421"/>
      <c r="I1014" s="158" t="s">
        <v>1014</v>
      </c>
      <c r="J1014" s="430"/>
      <c r="K1014" s="430"/>
      <c r="L1014" s="430">
        <v>188</v>
      </c>
      <c r="M1014" s="430"/>
      <c r="N1014" s="67"/>
      <c r="O1014" s="67"/>
      <c r="P1014" s="67">
        <v>6.67</v>
      </c>
      <c r="Q1014" s="67"/>
      <c r="R1014" s="67"/>
      <c r="S1014" s="67"/>
      <c r="T1014" s="67">
        <v>193</v>
      </c>
      <c r="U1014" s="67"/>
      <c r="V1014" s="99"/>
      <c r="W1014" s="100"/>
      <c r="X1014" s="100"/>
      <c r="Y1014" s="100"/>
      <c r="Z1014" s="100"/>
      <c r="AA1014" s="187"/>
      <c r="AB1014" s="187"/>
      <c r="AC1014" s="350"/>
      <c r="AD1014" s="187"/>
      <c r="AE1014" s="64"/>
    </row>
    <row r="1015" spans="1:31" s="22" customFormat="1" ht="75" hidden="1" x14ac:dyDescent="0.25">
      <c r="A1015" s="430"/>
      <c r="B1015" s="430">
        <v>869</v>
      </c>
      <c r="C1015" s="570"/>
      <c r="D1015" s="576"/>
      <c r="E1015" s="570"/>
      <c r="F1015" s="578"/>
      <c r="G1015" s="570"/>
      <c r="H1015" s="421"/>
      <c r="I1015" s="158" t="s">
        <v>1015</v>
      </c>
      <c r="J1015" s="430"/>
      <c r="K1015" s="430"/>
      <c r="L1015" s="430">
        <v>120</v>
      </c>
      <c r="M1015" s="430"/>
      <c r="N1015" s="67"/>
      <c r="O1015" s="67"/>
      <c r="P1015" s="67">
        <v>5</v>
      </c>
      <c r="Q1015" s="67"/>
      <c r="R1015" s="67"/>
      <c r="S1015" s="67"/>
      <c r="T1015" s="67">
        <v>124</v>
      </c>
      <c r="U1015" s="67"/>
      <c r="V1015" s="99"/>
      <c r="W1015" s="100"/>
      <c r="X1015" s="100"/>
      <c r="Y1015" s="100"/>
      <c r="Z1015" s="100"/>
      <c r="AA1015" s="187"/>
      <c r="AB1015" s="187"/>
      <c r="AC1015" s="350"/>
      <c r="AD1015" s="187"/>
      <c r="AE1015" s="64"/>
    </row>
    <row r="1016" spans="1:31" s="22" customFormat="1" ht="75" hidden="1" x14ac:dyDescent="0.25">
      <c r="A1016" s="430"/>
      <c r="B1016" s="430">
        <v>831</v>
      </c>
      <c r="C1016" s="570"/>
      <c r="D1016" s="576"/>
      <c r="E1016" s="570"/>
      <c r="F1016" s="578"/>
      <c r="G1016" s="570"/>
      <c r="H1016" s="421"/>
      <c r="I1016" s="158" t="s">
        <v>1016</v>
      </c>
      <c r="J1016" s="430"/>
      <c r="K1016" s="430"/>
      <c r="L1016" s="430">
        <v>184</v>
      </c>
      <c r="M1016" s="430"/>
      <c r="N1016" s="67"/>
      <c r="O1016" s="67"/>
      <c r="P1016" s="67">
        <v>15</v>
      </c>
      <c r="Q1016" s="67"/>
      <c r="R1016" s="67"/>
      <c r="S1016" s="67"/>
      <c r="T1016" s="67">
        <v>202</v>
      </c>
      <c r="U1016" s="67"/>
      <c r="V1016" s="99"/>
      <c r="W1016" s="100"/>
      <c r="X1016" s="100"/>
      <c r="Y1016" s="100"/>
      <c r="Z1016" s="100"/>
      <c r="AA1016" s="187"/>
      <c r="AB1016" s="187"/>
      <c r="AC1016" s="350"/>
      <c r="AD1016" s="187"/>
      <c r="AE1016" s="64"/>
    </row>
    <row r="1017" spans="1:31" s="22" customFormat="1" ht="60" hidden="1" x14ac:dyDescent="0.25">
      <c r="A1017" s="430"/>
      <c r="B1017" s="66" t="s">
        <v>1460</v>
      </c>
      <c r="C1017" s="570"/>
      <c r="D1017" s="576"/>
      <c r="E1017" s="570"/>
      <c r="F1017" s="578"/>
      <c r="G1017" s="570"/>
      <c r="H1017" s="421"/>
      <c r="I1017" s="158" t="s">
        <v>1017</v>
      </c>
      <c r="J1017" s="430"/>
      <c r="K1017" s="430"/>
      <c r="L1017" s="430">
        <v>197</v>
      </c>
      <c r="M1017" s="430"/>
      <c r="N1017" s="67"/>
      <c r="O1017" s="67"/>
      <c r="P1017" s="67">
        <v>15</v>
      </c>
      <c r="Q1017" s="67"/>
      <c r="R1017" s="67"/>
      <c r="S1017" s="67"/>
      <c r="T1017" s="67">
        <v>207</v>
      </c>
      <c r="U1017" s="67"/>
      <c r="V1017" s="99"/>
      <c r="W1017" s="100"/>
      <c r="X1017" s="100"/>
      <c r="Y1017" s="100"/>
      <c r="Z1017" s="100"/>
      <c r="AA1017" s="187"/>
      <c r="AB1017" s="187"/>
      <c r="AC1017" s="350"/>
      <c r="AD1017" s="187"/>
      <c r="AE1017" s="64"/>
    </row>
    <row r="1018" spans="1:31" s="22" customFormat="1" ht="75" hidden="1" x14ac:dyDescent="0.25">
      <c r="A1018" s="430"/>
      <c r="B1018" s="430">
        <v>1211</v>
      </c>
      <c r="C1018" s="570"/>
      <c r="D1018" s="576"/>
      <c r="E1018" s="570"/>
      <c r="F1018" s="578"/>
      <c r="G1018" s="570"/>
      <c r="H1018" s="421"/>
      <c r="I1018" s="158" t="s">
        <v>1758</v>
      </c>
      <c r="J1018" s="430"/>
      <c r="K1018" s="430"/>
      <c r="L1018" s="430">
        <v>378</v>
      </c>
      <c r="M1018" s="430"/>
      <c r="N1018" s="67"/>
      <c r="O1018" s="67"/>
      <c r="P1018" s="67">
        <v>20</v>
      </c>
      <c r="Q1018" s="67"/>
      <c r="R1018" s="67"/>
      <c r="S1018" s="67"/>
      <c r="T1018" s="67">
        <v>573</v>
      </c>
      <c r="U1018" s="67"/>
      <c r="V1018" s="99"/>
      <c r="W1018" s="100"/>
      <c r="X1018" s="100"/>
      <c r="Y1018" s="100"/>
      <c r="Z1018" s="100"/>
      <c r="AA1018" s="187"/>
      <c r="AB1018" s="187"/>
      <c r="AC1018" s="350"/>
      <c r="AD1018" s="187"/>
      <c r="AE1018" s="64"/>
    </row>
    <row r="1019" spans="1:31" s="22" customFormat="1" ht="45" hidden="1" x14ac:dyDescent="0.25">
      <c r="A1019" s="430"/>
      <c r="B1019" s="430">
        <v>5840</v>
      </c>
      <c r="C1019" s="570"/>
      <c r="D1019" s="576"/>
      <c r="E1019" s="570"/>
      <c r="F1019" s="578"/>
      <c r="G1019" s="570"/>
      <c r="H1019" s="421"/>
      <c r="I1019" s="258" t="s">
        <v>1018</v>
      </c>
      <c r="J1019" s="430"/>
      <c r="K1019" s="430"/>
      <c r="L1019" s="430">
        <v>277</v>
      </c>
      <c r="M1019" s="430"/>
      <c r="N1019" s="67"/>
      <c r="O1019" s="67"/>
      <c r="P1019" s="67">
        <v>72</v>
      </c>
      <c r="Q1019" s="67"/>
      <c r="R1019" s="67"/>
      <c r="S1019" s="67"/>
      <c r="T1019" s="67">
        <v>142</v>
      </c>
      <c r="U1019" s="67"/>
      <c r="V1019" s="99"/>
      <c r="W1019" s="100"/>
      <c r="X1019" s="100"/>
      <c r="Y1019" s="100"/>
      <c r="Z1019" s="100"/>
      <c r="AA1019" s="187"/>
      <c r="AB1019" s="187"/>
      <c r="AC1019" s="350"/>
      <c r="AD1019" s="187"/>
      <c r="AE1019" s="64"/>
    </row>
    <row r="1020" spans="1:31" s="22" customFormat="1" ht="75" hidden="1" x14ac:dyDescent="0.25">
      <c r="A1020" s="430"/>
      <c r="B1020" s="430">
        <v>63</v>
      </c>
      <c r="C1020" s="570"/>
      <c r="D1020" s="576"/>
      <c r="E1020" s="570"/>
      <c r="F1020" s="578"/>
      <c r="G1020" s="570"/>
      <c r="H1020" s="421"/>
      <c r="I1020" s="256" t="s">
        <v>1019</v>
      </c>
      <c r="J1020" s="430"/>
      <c r="K1020" s="430"/>
      <c r="L1020" s="430">
        <v>44</v>
      </c>
      <c r="M1020" s="430"/>
      <c r="N1020" s="67"/>
      <c r="O1020" s="67"/>
      <c r="P1020" s="67">
        <v>15</v>
      </c>
      <c r="Q1020" s="67"/>
      <c r="R1020" s="67"/>
      <c r="S1020" s="67"/>
      <c r="T1020" s="67">
        <v>80</v>
      </c>
      <c r="U1020" s="67"/>
      <c r="V1020" s="99"/>
      <c r="W1020" s="100"/>
      <c r="X1020" s="100"/>
      <c r="Y1020" s="100"/>
      <c r="Z1020" s="100"/>
      <c r="AA1020" s="187"/>
      <c r="AB1020" s="187"/>
      <c r="AC1020" s="350"/>
      <c r="AD1020" s="187"/>
      <c r="AE1020" s="64"/>
    </row>
    <row r="1021" spans="1:31" s="22" customFormat="1" ht="75" hidden="1" x14ac:dyDescent="0.25">
      <c r="A1021" s="430"/>
      <c r="B1021" s="430">
        <v>991</v>
      </c>
      <c r="C1021" s="570"/>
      <c r="D1021" s="576"/>
      <c r="E1021" s="570"/>
      <c r="F1021" s="578"/>
      <c r="G1021" s="570"/>
      <c r="H1021" s="421"/>
      <c r="I1021" s="258" t="s">
        <v>1020</v>
      </c>
      <c r="J1021" s="430"/>
      <c r="K1021" s="430"/>
      <c r="L1021" s="430">
        <v>41</v>
      </c>
      <c r="M1021" s="430"/>
      <c r="N1021" s="67"/>
      <c r="O1021" s="67"/>
      <c r="P1021" s="67">
        <v>5</v>
      </c>
      <c r="Q1021" s="67"/>
      <c r="R1021" s="67"/>
      <c r="S1021" s="67"/>
      <c r="T1021" s="67">
        <v>90</v>
      </c>
      <c r="U1021" s="67"/>
      <c r="V1021" s="99"/>
      <c r="W1021" s="100"/>
      <c r="X1021" s="100"/>
      <c r="Y1021" s="100"/>
      <c r="Z1021" s="100"/>
      <c r="AA1021" s="187"/>
      <c r="AB1021" s="187"/>
      <c r="AC1021" s="350"/>
      <c r="AD1021" s="187"/>
      <c r="AE1021" s="64"/>
    </row>
    <row r="1022" spans="1:31" s="22" customFormat="1" ht="75" hidden="1" x14ac:dyDescent="0.25">
      <c r="A1022" s="430"/>
      <c r="B1022" s="430">
        <v>88</v>
      </c>
      <c r="C1022" s="570"/>
      <c r="D1022" s="576"/>
      <c r="E1022" s="570"/>
      <c r="F1022" s="578"/>
      <c r="G1022" s="570"/>
      <c r="H1022" s="421"/>
      <c r="I1022" s="256" t="s">
        <v>1021</v>
      </c>
      <c r="J1022" s="430"/>
      <c r="K1022" s="430"/>
      <c r="L1022" s="430">
        <v>50</v>
      </c>
      <c r="M1022" s="430"/>
      <c r="N1022" s="67"/>
      <c r="O1022" s="67"/>
      <c r="P1022" s="67">
        <v>5</v>
      </c>
      <c r="Q1022" s="67"/>
      <c r="R1022" s="67"/>
      <c r="S1022" s="67"/>
      <c r="T1022" s="67">
        <v>94</v>
      </c>
      <c r="U1022" s="67"/>
      <c r="V1022" s="99"/>
      <c r="W1022" s="100"/>
      <c r="X1022" s="100"/>
      <c r="Y1022" s="100"/>
      <c r="Z1022" s="100"/>
      <c r="AA1022" s="187"/>
      <c r="AB1022" s="187"/>
      <c r="AC1022" s="350"/>
      <c r="AD1022" s="187"/>
      <c r="AE1022" s="64"/>
    </row>
    <row r="1023" spans="1:31" s="22" customFormat="1" ht="75" hidden="1" x14ac:dyDescent="0.25">
      <c r="A1023" s="430"/>
      <c r="B1023" s="66" t="s">
        <v>1478</v>
      </c>
      <c r="C1023" s="570"/>
      <c r="D1023" s="576"/>
      <c r="E1023" s="570"/>
      <c r="F1023" s="578"/>
      <c r="G1023" s="570"/>
      <c r="H1023" s="421"/>
      <c r="I1023" s="197" t="s">
        <v>1022</v>
      </c>
      <c r="J1023" s="430"/>
      <c r="K1023" s="430"/>
      <c r="L1023" s="430">
        <v>96</v>
      </c>
      <c r="M1023" s="430"/>
      <c r="N1023" s="67"/>
      <c r="O1023" s="67"/>
      <c r="P1023" s="67">
        <v>6</v>
      </c>
      <c r="Q1023" s="67"/>
      <c r="R1023" s="67"/>
      <c r="S1023" s="67"/>
      <c r="T1023" s="67">
        <v>118</v>
      </c>
      <c r="U1023" s="67"/>
      <c r="V1023" s="99"/>
      <c r="W1023" s="100"/>
      <c r="X1023" s="100"/>
      <c r="Y1023" s="100"/>
      <c r="Z1023" s="100"/>
      <c r="AA1023" s="187"/>
      <c r="AB1023" s="187"/>
      <c r="AC1023" s="350"/>
      <c r="AD1023" s="187"/>
      <c r="AE1023" s="64"/>
    </row>
    <row r="1024" spans="1:31" s="22" customFormat="1" ht="75" hidden="1" x14ac:dyDescent="0.25">
      <c r="A1024" s="430"/>
      <c r="B1024" s="66" t="s">
        <v>1479</v>
      </c>
      <c r="C1024" s="570"/>
      <c r="D1024" s="576"/>
      <c r="E1024" s="570"/>
      <c r="F1024" s="578"/>
      <c r="G1024" s="570"/>
      <c r="H1024" s="421"/>
      <c r="I1024" s="197" t="s">
        <v>1023</v>
      </c>
      <c r="J1024" s="430"/>
      <c r="K1024" s="430"/>
      <c r="L1024" s="430">
        <v>24</v>
      </c>
      <c r="M1024" s="430"/>
      <c r="N1024" s="67"/>
      <c r="O1024" s="67"/>
      <c r="P1024" s="67">
        <v>15</v>
      </c>
      <c r="Q1024" s="67"/>
      <c r="R1024" s="67"/>
      <c r="S1024" s="67"/>
      <c r="T1024" s="67">
        <v>56</v>
      </c>
      <c r="U1024" s="67"/>
      <c r="V1024" s="99"/>
      <c r="W1024" s="100"/>
      <c r="X1024" s="100"/>
      <c r="Y1024" s="100"/>
      <c r="Z1024" s="100"/>
      <c r="AA1024" s="187"/>
      <c r="AB1024" s="187"/>
      <c r="AC1024" s="350"/>
      <c r="AD1024" s="187"/>
      <c r="AE1024" s="64"/>
    </row>
    <row r="1025" spans="1:31" s="22" customFormat="1" ht="75" hidden="1" x14ac:dyDescent="0.25">
      <c r="A1025" s="430"/>
      <c r="B1025" s="430">
        <v>1170</v>
      </c>
      <c r="C1025" s="570"/>
      <c r="D1025" s="576"/>
      <c r="E1025" s="570"/>
      <c r="F1025" s="578"/>
      <c r="G1025" s="570"/>
      <c r="H1025" s="421"/>
      <c r="I1025" s="263" t="s">
        <v>1024</v>
      </c>
      <c r="J1025" s="430"/>
      <c r="K1025" s="430"/>
      <c r="L1025" s="430">
        <v>50</v>
      </c>
      <c r="M1025" s="430"/>
      <c r="N1025" s="67"/>
      <c r="O1025" s="67"/>
      <c r="P1025" s="67">
        <v>23</v>
      </c>
      <c r="Q1025" s="67"/>
      <c r="R1025" s="67"/>
      <c r="S1025" s="67"/>
      <c r="T1025" s="67">
        <v>76</v>
      </c>
      <c r="U1025" s="67"/>
      <c r="V1025" s="99"/>
      <c r="W1025" s="100"/>
      <c r="X1025" s="100"/>
      <c r="Y1025" s="100"/>
      <c r="Z1025" s="100"/>
      <c r="AA1025" s="187"/>
      <c r="AB1025" s="187"/>
      <c r="AC1025" s="350"/>
      <c r="AD1025" s="187"/>
      <c r="AE1025" s="64"/>
    </row>
    <row r="1026" spans="1:31" s="22" customFormat="1" ht="75" hidden="1" x14ac:dyDescent="0.25">
      <c r="A1026" s="430"/>
      <c r="B1026" s="430">
        <v>77</v>
      </c>
      <c r="C1026" s="570"/>
      <c r="D1026" s="576"/>
      <c r="E1026" s="570"/>
      <c r="F1026" s="578"/>
      <c r="G1026" s="570"/>
      <c r="H1026" s="421"/>
      <c r="I1026" s="263" t="s">
        <v>1025</v>
      </c>
      <c r="J1026" s="430"/>
      <c r="K1026" s="430"/>
      <c r="L1026" s="430">
        <v>17</v>
      </c>
      <c r="M1026" s="430"/>
      <c r="N1026" s="67"/>
      <c r="O1026" s="67"/>
      <c r="P1026" s="67">
        <v>21</v>
      </c>
      <c r="Q1026" s="67"/>
      <c r="R1026" s="67"/>
      <c r="S1026" s="67"/>
      <c r="T1026" s="67">
        <v>49</v>
      </c>
      <c r="U1026" s="67"/>
      <c r="V1026" s="99"/>
      <c r="W1026" s="100"/>
      <c r="X1026" s="100"/>
      <c r="Y1026" s="100"/>
      <c r="Z1026" s="100"/>
      <c r="AA1026" s="187"/>
      <c r="AB1026" s="187"/>
      <c r="AC1026" s="350"/>
      <c r="AD1026" s="187"/>
      <c r="AE1026" s="64"/>
    </row>
    <row r="1027" spans="1:31" s="22" customFormat="1" ht="75" hidden="1" x14ac:dyDescent="0.25">
      <c r="A1027" s="430"/>
      <c r="B1027" s="66" t="s">
        <v>1481</v>
      </c>
      <c r="C1027" s="570"/>
      <c r="D1027" s="576"/>
      <c r="E1027" s="570"/>
      <c r="F1027" s="578"/>
      <c r="G1027" s="570"/>
      <c r="H1027" s="421"/>
      <c r="I1027" s="158" t="s">
        <v>1026</v>
      </c>
      <c r="J1027" s="430"/>
      <c r="K1027" s="430"/>
      <c r="L1027" s="430">
        <v>138</v>
      </c>
      <c r="M1027" s="430"/>
      <c r="N1027" s="67"/>
      <c r="O1027" s="67"/>
      <c r="P1027" s="67">
        <v>15</v>
      </c>
      <c r="Q1027" s="67"/>
      <c r="R1027" s="67"/>
      <c r="S1027" s="67"/>
      <c r="T1027" s="67">
        <v>153</v>
      </c>
      <c r="U1027" s="67"/>
      <c r="V1027" s="99"/>
      <c r="W1027" s="100"/>
      <c r="X1027" s="100"/>
      <c r="Y1027" s="100"/>
      <c r="Z1027" s="100"/>
      <c r="AA1027" s="187"/>
      <c r="AB1027" s="187"/>
      <c r="AC1027" s="350"/>
      <c r="AD1027" s="187"/>
      <c r="AE1027" s="64"/>
    </row>
    <row r="1028" spans="1:31" s="22" customFormat="1" ht="60" hidden="1" x14ac:dyDescent="0.25">
      <c r="A1028" s="430"/>
      <c r="B1028" s="430">
        <v>8</v>
      </c>
      <c r="C1028" s="570"/>
      <c r="D1028" s="576"/>
      <c r="E1028" s="570"/>
      <c r="F1028" s="578"/>
      <c r="G1028" s="570"/>
      <c r="H1028" s="421"/>
      <c r="I1028" s="158" t="s">
        <v>1027</v>
      </c>
      <c r="J1028" s="430"/>
      <c r="K1028" s="430"/>
      <c r="L1028" s="430">
        <v>205</v>
      </c>
      <c r="M1028" s="430"/>
      <c r="N1028" s="67"/>
      <c r="O1028" s="67"/>
      <c r="P1028" s="67">
        <v>7</v>
      </c>
      <c r="Q1028" s="67"/>
      <c r="R1028" s="67"/>
      <c r="S1028" s="67"/>
      <c r="T1028" s="67">
        <v>211</v>
      </c>
      <c r="U1028" s="67"/>
      <c r="V1028" s="99"/>
      <c r="W1028" s="100"/>
      <c r="X1028" s="100"/>
      <c r="Y1028" s="100"/>
      <c r="Z1028" s="100"/>
      <c r="AA1028" s="187"/>
      <c r="AB1028" s="187"/>
      <c r="AC1028" s="350"/>
      <c r="AD1028" s="187"/>
      <c r="AE1028" s="64"/>
    </row>
    <row r="1029" spans="1:31" s="22" customFormat="1" ht="75" hidden="1" x14ac:dyDescent="0.25">
      <c r="A1029" s="430"/>
      <c r="B1029" s="66" t="s">
        <v>1480</v>
      </c>
      <c r="C1029" s="570"/>
      <c r="D1029" s="576"/>
      <c r="E1029" s="570"/>
      <c r="F1029" s="578"/>
      <c r="G1029" s="570"/>
      <c r="H1029" s="421"/>
      <c r="I1029" s="158" t="s">
        <v>1028</v>
      </c>
      <c r="J1029" s="430"/>
      <c r="K1029" s="430"/>
      <c r="L1029" s="430">
        <v>25</v>
      </c>
      <c r="M1029" s="430"/>
      <c r="N1029" s="67"/>
      <c r="O1029" s="67"/>
      <c r="P1029" s="67">
        <v>15</v>
      </c>
      <c r="Q1029" s="67"/>
      <c r="R1029" s="67"/>
      <c r="S1029" s="67"/>
      <c r="T1029" s="67">
        <v>69</v>
      </c>
      <c r="U1029" s="67"/>
      <c r="V1029" s="99"/>
      <c r="W1029" s="100"/>
      <c r="X1029" s="100"/>
      <c r="Y1029" s="100"/>
      <c r="Z1029" s="100"/>
      <c r="AA1029" s="187"/>
      <c r="AB1029" s="187"/>
      <c r="AC1029" s="350"/>
      <c r="AD1029" s="187"/>
      <c r="AE1029" s="64"/>
    </row>
    <row r="1030" spans="1:31" s="22" customFormat="1" ht="60" hidden="1" x14ac:dyDescent="0.25">
      <c r="A1030" s="430"/>
      <c r="B1030" s="430">
        <v>929</v>
      </c>
      <c r="C1030" s="570"/>
      <c r="D1030" s="576"/>
      <c r="E1030" s="570"/>
      <c r="F1030" s="578"/>
      <c r="G1030" s="570"/>
      <c r="H1030" s="421"/>
      <c r="I1030" s="158" t="s">
        <v>1029</v>
      </c>
      <c r="J1030" s="430"/>
      <c r="K1030" s="430"/>
      <c r="L1030" s="430">
        <v>497</v>
      </c>
      <c r="M1030" s="430"/>
      <c r="N1030" s="67"/>
      <c r="O1030" s="67"/>
      <c r="P1030" s="67">
        <v>25</v>
      </c>
      <c r="Q1030" s="67"/>
      <c r="R1030" s="67"/>
      <c r="S1030" s="67"/>
      <c r="T1030" s="67">
        <v>419</v>
      </c>
      <c r="U1030" s="67"/>
      <c r="V1030" s="99"/>
      <c r="W1030" s="100"/>
      <c r="X1030" s="100"/>
      <c r="Y1030" s="100"/>
      <c r="Z1030" s="100"/>
      <c r="AA1030" s="187"/>
      <c r="AB1030" s="187"/>
      <c r="AC1030" s="350"/>
      <c r="AD1030" s="187"/>
      <c r="AE1030" s="64"/>
    </row>
    <row r="1031" spans="1:31" s="22" customFormat="1" ht="120" hidden="1" x14ac:dyDescent="0.25">
      <c r="A1031" s="430"/>
      <c r="B1031" s="430">
        <v>4134</v>
      </c>
      <c r="C1031" s="570"/>
      <c r="D1031" s="576"/>
      <c r="E1031" s="570"/>
      <c r="F1031" s="578"/>
      <c r="G1031" s="570"/>
      <c r="H1031" s="421"/>
      <c r="I1031" s="158" t="s">
        <v>1030</v>
      </c>
      <c r="J1031" s="430"/>
      <c r="K1031" s="430"/>
      <c r="L1031" s="430">
        <v>314</v>
      </c>
      <c r="M1031" s="430"/>
      <c r="N1031" s="67"/>
      <c r="O1031" s="67"/>
      <c r="P1031" s="67">
        <v>30</v>
      </c>
      <c r="Q1031" s="67"/>
      <c r="R1031" s="67"/>
      <c r="S1031" s="67"/>
      <c r="T1031" s="67">
        <v>285</v>
      </c>
      <c r="U1031" s="67"/>
      <c r="V1031" s="99"/>
      <c r="W1031" s="100"/>
      <c r="X1031" s="100"/>
      <c r="Y1031" s="100"/>
      <c r="Z1031" s="100"/>
      <c r="AA1031" s="187"/>
      <c r="AB1031" s="187"/>
      <c r="AC1031" s="350"/>
      <c r="AD1031" s="187"/>
      <c r="AE1031" s="64"/>
    </row>
    <row r="1032" spans="1:31" s="22" customFormat="1" ht="60" hidden="1" x14ac:dyDescent="0.25">
      <c r="A1032" s="430"/>
      <c r="B1032" s="430">
        <v>5873</v>
      </c>
      <c r="C1032" s="570"/>
      <c r="D1032" s="576"/>
      <c r="E1032" s="570"/>
      <c r="F1032" s="578"/>
      <c r="G1032" s="570"/>
      <c r="H1032" s="421"/>
      <c r="I1032" s="197" t="s">
        <v>1031</v>
      </c>
      <c r="J1032" s="430"/>
      <c r="K1032" s="430"/>
      <c r="L1032" s="430">
        <v>224</v>
      </c>
      <c r="M1032" s="430"/>
      <c r="N1032" s="67"/>
      <c r="O1032" s="67"/>
      <c r="P1032" s="67">
        <v>80</v>
      </c>
      <c r="Q1032" s="67"/>
      <c r="R1032" s="67"/>
      <c r="S1032" s="67"/>
      <c r="T1032" s="67">
        <v>397</v>
      </c>
      <c r="U1032" s="67"/>
      <c r="V1032" s="99"/>
      <c r="W1032" s="100"/>
      <c r="X1032" s="100"/>
      <c r="Y1032" s="100"/>
      <c r="Z1032" s="100"/>
      <c r="AA1032" s="187"/>
      <c r="AB1032" s="187"/>
      <c r="AC1032" s="350"/>
      <c r="AD1032" s="187"/>
      <c r="AE1032" s="64"/>
    </row>
    <row r="1033" spans="1:31" s="22" customFormat="1" ht="45" hidden="1" x14ac:dyDescent="0.25">
      <c r="A1033" s="430"/>
      <c r="B1033" s="66" t="s">
        <v>1462</v>
      </c>
      <c r="C1033" s="570"/>
      <c r="D1033" s="576"/>
      <c r="E1033" s="570"/>
      <c r="F1033" s="578"/>
      <c r="G1033" s="570"/>
      <c r="H1033" s="421"/>
      <c r="I1033" s="197" t="s">
        <v>1032</v>
      </c>
      <c r="J1033" s="430"/>
      <c r="K1033" s="430"/>
      <c r="L1033" s="430">
        <v>339</v>
      </c>
      <c r="M1033" s="430"/>
      <c r="N1033" s="67"/>
      <c r="O1033" s="67"/>
      <c r="P1033" s="67">
        <v>30</v>
      </c>
      <c r="Q1033" s="67"/>
      <c r="R1033" s="67"/>
      <c r="S1033" s="67"/>
      <c r="T1033" s="67">
        <v>418</v>
      </c>
      <c r="U1033" s="67"/>
      <c r="V1033" s="99"/>
      <c r="W1033" s="100"/>
      <c r="X1033" s="100"/>
      <c r="Y1033" s="100"/>
      <c r="Z1033" s="100"/>
      <c r="AA1033" s="187"/>
      <c r="AB1033" s="187"/>
      <c r="AC1033" s="350"/>
      <c r="AD1033" s="187"/>
      <c r="AE1033" s="64"/>
    </row>
    <row r="1034" spans="1:31" s="22" customFormat="1" ht="90" hidden="1" x14ac:dyDescent="0.25">
      <c r="A1034" s="430"/>
      <c r="B1034" s="189" t="s">
        <v>1488</v>
      </c>
      <c r="C1034" s="570"/>
      <c r="D1034" s="576"/>
      <c r="E1034" s="570"/>
      <c r="F1034" s="578"/>
      <c r="G1034" s="570"/>
      <c r="H1034" s="421"/>
      <c r="I1034" s="197" t="s">
        <v>1034</v>
      </c>
      <c r="J1034" s="430"/>
      <c r="K1034" s="430"/>
      <c r="L1034" s="430">
        <v>75</v>
      </c>
      <c r="M1034" s="430"/>
      <c r="N1034" s="67"/>
      <c r="O1034" s="67"/>
      <c r="P1034" s="67">
        <v>15</v>
      </c>
      <c r="Q1034" s="67"/>
      <c r="R1034" s="67"/>
      <c r="S1034" s="67"/>
      <c r="T1034" s="67">
        <v>96</v>
      </c>
      <c r="U1034" s="67"/>
      <c r="V1034" s="99"/>
      <c r="W1034" s="100"/>
      <c r="X1034" s="100"/>
      <c r="Y1034" s="100"/>
      <c r="Z1034" s="100"/>
      <c r="AA1034" s="187"/>
      <c r="AB1034" s="187"/>
      <c r="AC1034" s="350"/>
      <c r="AD1034" s="187"/>
      <c r="AE1034" s="64"/>
    </row>
    <row r="1035" spans="1:31" s="22" customFormat="1" ht="120" hidden="1" x14ac:dyDescent="0.25">
      <c r="A1035" s="430"/>
      <c r="B1035" s="430">
        <v>3120</v>
      </c>
      <c r="C1035" s="570"/>
      <c r="D1035" s="576"/>
      <c r="E1035" s="570"/>
      <c r="F1035" s="578"/>
      <c r="G1035" s="570"/>
      <c r="H1035" s="421"/>
      <c r="I1035" s="256" t="s">
        <v>1036</v>
      </c>
      <c r="J1035" s="430"/>
      <c r="K1035" s="430"/>
      <c r="L1035" s="430">
        <v>211</v>
      </c>
      <c r="M1035" s="430"/>
      <c r="N1035" s="67"/>
      <c r="O1035" s="67"/>
      <c r="P1035" s="67">
        <v>15</v>
      </c>
      <c r="Q1035" s="67"/>
      <c r="R1035" s="67"/>
      <c r="S1035" s="67"/>
      <c r="T1035" s="67">
        <v>190</v>
      </c>
      <c r="U1035" s="67"/>
      <c r="V1035" s="99"/>
      <c r="W1035" s="100"/>
      <c r="X1035" s="100"/>
      <c r="Y1035" s="100"/>
      <c r="Z1035" s="100"/>
      <c r="AA1035" s="187"/>
      <c r="AB1035" s="187"/>
      <c r="AC1035" s="350"/>
      <c r="AD1035" s="187"/>
      <c r="AE1035" s="64"/>
    </row>
    <row r="1036" spans="1:31" s="22" customFormat="1" ht="45" hidden="1" x14ac:dyDescent="0.25">
      <c r="A1036" s="430"/>
      <c r="B1036" s="430">
        <v>639</v>
      </c>
      <c r="C1036" s="570"/>
      <c r="D1036" s="576"/>
      <c r="E1036" s="570"/>
      <c r="F1036" s="578"/>
      <c r="G1036" s="570"/>
      <c r="H1036" s="421"/>
      <c r="I1036" s="304" t="s">
        <v>1103</v>
      </c>
      <c r="J1036" s="430"/>
      <c r="K1036" s="95"/>
      <c r="L1036" s="430">
        <v>995</v>
      </c>
      <c r="M1036" s="430"/>
      <c r="N1036" s="67"/>
      <c r="O1036" s="67"/>
      <c r="P1036" s="67">
        <v>15</v>
      </c>
      <c r="Q1036" s="67"/>
      <c r="R1036" s="67"/>
      <c r="S1036" s="106"/>
      <c r="T1036" s="67">
        <v>924</v>
      </c>
      <c r="U1036" s="106"/>
      <c r="V1036" s="99"/>
      <c r="W1036" s="100"/>
      <c r="X1036" s="100"/>
      <c r="Y1036" s="100"/>
      <c r="Z1036" s="100"/>
      <c r="AA1036" s="187"/>
      <c r="AB1036" s="187"/>
      <c r="AC1036" s="350"/>
      <c r="AD1036" s="187"/>
      <c r="AE1036" s="64"/>
    </row>
    <row r="1037" spans="1:31" s="22" customFormat="1" ht="45" hidden="1" x14ac:dyDescent="0.25">
      <c r="A1037" s="430"/>
      <c r="B1037" s="66" t="s">
        <v>1626</v>
      </c>
      <c r="C1037" s="570"/>
      <c r="D1037" s="576"/>
      <c r="E1037" s="570"/>
      <c r="F1037" s="578"/>
      <c r="G1037" s="570"/>
      <c r="H1037" s="421"/>
      <c r="I1037" s="304" t="s">
        <v>1104</v>
      </c>
      <c r="J1037" s="430"/>
      <c r="K1037" s="95"/>
      <c r="L1037" s="430">
        <v>569</v>
      </c>
      <c r="M1037" s="430"/>
      <c r="N1037" s="67"/>
      <c r="O1037" s="67"/>
      <c r="P1037" s="67">
        <v>239</v>
      </c>
      <c r="Q1037" s="67"/>
      <c r="R1037" s="67"/>
      <c r="S1037" s="106"/>
      <c r="T1037" s="67">
        <v>573</v>
      </c>
      <c r="U1037" s="106"/>
      <c r="V1037" s="99"/>
      <c r="W1037" s="100"/>
      <c r="X1037" s="100"/>
      <c r="Y1037" s="100"/>
      <c r="Z1037" s="100"/>
      <c r="AA1037" s="187"/>
      <c r="AB1037" s="187"/>
      <c r="AC1037" s="350"/>
      <c r="AD1037" s="187"/>
      <c r="AE1037" s="64"/>
    </row>
    <row r="1038" spans="1:31" s="22" customFormat="1" ht="30" hidden="1" x14ac:dyDescent="0.25">
      <c r="A1038" s="430"/>
      <c r="B1038" s="430"/>
      <c r="C1038" s="570"/>
      <c r="D1038" s="576"/>
      <c r="E1038" s="570"/>
      <c r="F1038" s="578"/>
      <c r="G1038" s="570"/>
      <c r="H1038" s="421"/>
      <c r="I1038" s="304" t="s">
        <v>1105</v>
      </c>
      <c r="J1038" s="430"/>
      <c r="K1038" s="95"/>
      <c r="L1038" s="430">
        <v>138</v>
      </c>
      <c r="M1038" s="430"/>
      <c r="N1038" s="67"/>
      <c r="O1038" s="67"/>
      <c r="P1038" s="67"/>
      <c r="Q1038" s="67"/>
      <c r="R1038" s="67"/>
      <c r="S1038" s="106"/>
      <c r="T1038" s="67">
        <v>174</v>
      </c>
      <c r="U1038" s="106"/>
      <c r="V1038" s="99"/>
      <c r="W1038" s="100"/>
      <c r="X1038" s="100"/>
      <c r="Y1038" s="100"/>
      <c r="Z1038" s="100"/>
      <c r="AA1038" s="187"/>
      <c r="AB1038" s="187"/>
      <c r="AC1038" s="350"/>
      <c r="AD1038" s="187"/>
      <c r="AE1038" s="64"/>
    </row>
    <row r="1039" spans="1:31" s="22" customFormat="1" ht="45" hidden="1" x14ac:dyDescent="0.25">
      <c r="A1039" s="430"/>
      <c r="B1039" s="430">
        <v>751</v>
      </c>
      <c r="C1039" s="570"/>
      <c r="D1039" s="576"/>
      <c r="E1039" s="570"/>
      <c r="F1039" s="578"/>
      <c r="G1039" s="570"/>
      <c r="H1039" s="421"/>
      <c r="I1039" s="304" t="s">
        <v>1106</v>
      </c>
      <c r="J1039" s="430"/>
      <c r="K1039" s="95"/>
      <c r="L1039" s="430">
        <v>449</v>
      </c>
      <c r="M1039" s="430"/>
      <c r="N1039" s="67"/>
      <c r="O1039" s="67"/>
      <c r="P1039" s="67">
        <v>8</v>
      </c>
      <c r="Q1039" s="67"/>
      <c r="R1039" s="67"/>
      <c r="S1039" s="106"/>
      <c r="T1039" s="67">
        <v>513</v>
      </c>
      <c r="U1039" s="106"/>
      <c r="V1039" s="99"/>
      <c r="W1039" s="100"/>
      <c r="X1039" s="100"/>
      <c r="Y1039" s="100"/>
      <c r="Z1039" s="100"/>
      <c r="AA1039" s="187"/>
      <c r="AB1039" s="187"/>
      <c r="AC1039" s="350"/>
      <c r="AD1039" s="187"/>
      <c r="AE1039" s="64"/>
    </row>
    <row r="1040" spans="1:31" s="22" customFormat="1" ht="45" hidden="1" x14ac:dyDescent="0.25">
      <c r="A1040" s="430"/>
      <c r="B1040" s="66" t="s">
        <v>1625</v>
      </c>
      <c r="C1040" s="570"/>
      <c r="D1040" s="576"/>
      <c r="E1040" s="570"/>
      <c r="F1040" s="578"/>
      <c r="G1040" s="570"/>
      <c r="H1040" s="421"/>
      <c r="I1040" s="304" t="s">
        <v>1107</v>
      </c>
      <c r="J1040" s="430"/>
      <c r="K1040" s="95"/>
      <c r="L1040" s="430">
        <v>210</v>
      </c>
      <c r="M1040" s="430"/>
      <c r="N1040" s="67"/>
      <c r="O1040" s="67"/>
      <c r="P1040" s="67">
        <v>25</v>
      </c>
      <c r="Q1040" s="67"/>
      <c r="R1040" s="67"/>
      <c r="S1040" s="106"/>
      <c r="T1040" s="67">
        <v>274</v>
      </c>
      <c r="U1040" s="106"/>
      <c r="V1040" s="99"/>
      <c r="W1040" s="100"/>
      <c r="X1040" s="100"/>
      <c r="Y1040" s="100"/>
      <c r="Z1040" s="100"/>
      <c r="AA1040" s="187"/>
      <c r="AB1040" s="187"/>
      <c r="AC1040" s="350"/>
      <c r="AD1040" s="187"/>
      <c r="AE1040" s="64"/>
    </row>
    <row r="1041" spans="1:31" s="22" customFormat="1" ht="75" hidden="1" x14ac:dyDescent="0.25">
      <c r="A1041" s="430"/>
      <c r="B1041" s="430">
        <v>498</v>
      </c>
      <c r="C1041" s="570"/>
      <c r="D1041" s="576"/>
      <c r="E1041" s="570"/>
      <c r="F1041" s="578"/>
      <c r="G1041" s="570"/>
      <c r="H1041" s="421"/>
      <c r="I1041" s="304" t="s">
        <v>1108</v>
      </c>
      <c r="J1041" s="430"/>
      <c r="K1041" s="95"/>
      <c r="L1041" s="430">
        <v>632</v>
      </c>
      <c r="M1041" s="430"/>
      <c r="N1041" s="67"/>
      <c r="O1041" s="67"/>
      <c r="P1041" s="67">
        <v>14</v>
      </c>
      <c r="Q1041" s="67"/>
      <c r="R1041" s="67"/>
      <c r="S1041" s="106"/>
      <c r="T1041" s="67">
        <v>658</v>
      </c>
      <c r="U1041" s="106"/>
      <c r="V1041" s="99"/>
      <c r="W1041" s="100"/>
      <c r="X1041" s="100"/>
      <c r="Y1041" s="100"/>
      <c r="Z1041" s="100"/>
      <c r="AA1041" s="187"/>
      <c r="AB1041" s="187"/>
      <c r="AC1041" s="350"/>
      <c r="AD1041" s="187"/>
      <c r="AE1041" s="64"/>
    </row>
    <row r="1042" spans="1:31" s="22" customFormat="1" ht="45" hidden="1" x14ac:dyDescent="0.25">
      <c r="A1042" s="430"/>
      <c r="B1042" s="430">
        <v>621</v>
      </c>
      <c r="C1042" s="570"/>
      <c r="D1042" s="576"/>
      <c r="E1042" s="570"/>
      <c r="F1042" s="578"/>
      <c r="G1042" s="570"/>
      <c r="H1042" s="421"/>
      <c r="I1042" s="304" t="s">
        <v>1110</v>
      </c>
      <c r="J1042" s="430"/>
      <c r="K1042" s="95"/>
      <c r="L1042" s="430">
        <v>163</v>
      </c>
      <c r="M1042" s="430"/>
      <c r="N1042" s="67"/>
      <c r="O1042" s="67"/>
      <c r="P1042" s="67">
        <v>15</v>
      </c>
      <c r="Q1042" s="67"/>
      <c r="R1042" s="67"/>
      <c r="S1042" s="106"/>
      <c r="T1042" s="67">
        <v>207</v>
      </c>
      <c r="U1042" s="106"/>
      <c r="V1042" s="99"/>
      <c r="W1042" s="100"/>
      <c r="X1042" s="100"/>
      <c r="Y1042" s="100"/>
      <c r="Z1042" s="100"/>
      <c r="AA1042" s="187"/>
      <c r="AB1042" s="187"/>
      <c r="AC1042" s="350"/>
      <c r="AD1042" s="187"/>
      <c r="AE1042" s="64"/>
    </row>
    <row r="1043" spans="1:31" s="22" customFormat="1" ht="60" hidden="1" x14ac:dyDescent="0.25">
      <c r="A1043" s="430"/>
      <c r="B1043" s="66" t="s">
        <v>1633</v>
      </c>
      <c r="C1043" s="570"/>
      <c r="D1043" s="576"/>
      <c r="E1043" s="570"/>
      <c r="F1043" s="578"/>
      <c r="G1043" s="570"/>
      <c r="H1043" s="421"/>
      <c r="I1043" s="304" t="s">
        <v>1111</v>
      </c>
      <c r="J1043" s="430"/>
      <c r="K1043" s="95"/>
      <c r="L1043" s="430">
        <v>154</v>
      </c>
      <c r="M1043" s="430"/>
      <c r="N1043" s="67"/>
      <c r="O1043" s="67"/>
      <c r="P1043" s="67">
        <v>10</v>
      </c>
      <c r="Q1043" s="67"/>
      <c r="R1043" s="67"/>
      <c r="S1043" s="106"/>
      <c r="T1043" s="67">
        <v>154</v>
      </c>
      <c r="U1043" s="106"/>
      <c r="V1043" s="99"/>
      <c r="W1043" s="100"/>
      <c r="X1043" s="100"/>
      <c r="Y1043" s="100"/>
      <c r="Z1043" s="100"/>
      <c r="AA1043" s="187"/>
      <c r="AB1043" s="187"/>
      <c r="AC1043" s="350"/>
      <c r="AD1043" s="187"/>
      <c r="AE1043" s="64"/>
    </row>
    <row r="1044" spans="1:31" s="22" customFormat="1" ht="45" hidden="1" x14ac:dyDescent="0.25">
      <c r="A1044" s="430"/>
      <c r="B1044" s="430">
        <v>866</v>
      </c>
      <c r="C1044" s="570"/>
      <c r="D1044" s="576"/>
      <c r="E1044" s="570"/>
      <c r="F1044" s="578"/>
      <c r="G1044" s="570"/>
      <c r="H1044" s="421"/>
      <c r="I1044" s="304" t="s">
        <v>1112</v>
      </c>
      <c r="J1044" s="430"/>
      <c r="K1044" s="95"/>
      <c r="L1044" s="430">
        <v>412</v>
      </c>
      <c r="M1044" s="430"/>
      <c r="N1044" s="67"/>
      <c r="O1044" s="67"/>
      <c r="P1044" s="67">
        <v>26</v>
      </c>
      <c r="Q1044" s="67"/>
      <c r="R1044" s="67"/>
      <c r="S1044" s="106"/>
      <c r="T1044" s="67">
        <v>365</v>
      </c>
      <c r="U1044" s="106"/>
      <c r="V1044" s="99"/>
      <c r="W1044" s="100"/>
      <c r="X1044" s="100"/>
      <c r="Y1044" s="100"/>
      <c r="Z1044" s="100"/>
      <c r="AA1044" s="187"/>
      <c r="AB1044" s="187"/>
      <c r="AC1044" s="350"/>
      <c r="AD1044" s="187"/>
      <c r="AE1044" s="64"/>
    </row>
    <row r="1045" spans="1:31" s="22" customFormat="1" ht="60" hidden="1" x14ac:dyDescent="0.25">
      <c r="A1045" s="430"/>
      <c r="B1045" s="66" t="s">
        <v>1612</v>
      </c>
      <c r="C1045" s="570"/>
      <c r="D1045" s="576"/>
      <c r="E1045" s="570"/>
      <c r="F1045" s="578"/>
      <c r="G1045" s="570"/>
      <c r="H1045" s="421"/>
      <c r="I1045" s="304" t="s">
        <v>1114</v>
      </c>
      <c r="J1045" s="430"/>
      <c r="K1045" s="95"/>
      <c r="L1045" s="430">
        <v>431</v>
      </c>
      <c r="M1045" s="430"/>
      <c r="N1045" s="67"/>
      <c r="O1045" s="67"/>
      <c r="P1045" s="67">
        <v>24</v>
      </c>
      <c r="Q1045" s="67"/>
      <c r="R1045" s="67"/>
      <c r="S1045" s="106"/>
      <c r="T1045" s="67">
        <v>407</v>
      </c>
      <c r="U1045" s="106"/>
      <c r="V1045" s="99"/>
      <c r="W1045" s="100"/>
      <c r="X1045" s="100"/>
      <c r="Y1045" s="100"/>
      <c r="Z1045" s="100"/>
      <c r="AA1045" s="187"/>
      <c r="AB1045" s="187"/>
      <c r="AC1045" s="350"/>
      <c r="AD1045" s="187"/>
      <c r="AE1045" s="64"/>
    </row>
    <row r="1046" spans="1:31" s="22" customFormat="1" ht="75" hidden="1" x14ac:dyDescent="0.25">
      <c r="A1046" s="430"/>
      <c r="B1046" s="66" t="s">
        <v>1611</v>
      </c>
      <c r="C1046" s="570"/>
      <c r="D1046" s="576"/>
      <c r="E1046" s="570"/>
      <c r="F1046" s="578"/>
      <c r="G1046" s="570"/>
      <c r="H1046" s="421"/>
      <c r="I1046" s="304" t="s">
        <v>1115</v>
      </c>
      <c r="J1046" s="430"/>
      <c r="K1046" s="95"/>
      <c r="L1046" s="430">
        <v>92</v>
      </c>
      <c r="M1046" s="430"/>
      <c r="N1046" s="67"/>
      <c r="O1046" s="67"/>
      <c r="P1046" s="67">
        <v>30</v>
      </c>
      <c r="Q1046" s="67"/>
      <c r="R1046" s="67"/>
      <c r="S1046" s="106"/>
      <c r="T1046" s="67">
        <v>136</v>
      </c>
      <c r="U1046" s="106"/>
      <c r="V1046" s="99"/>
      <c r="W1046" s="100"/>
      <c r="X1046" s="100"/>
      <c r="Y1046" s="100"/>
      <c r="Z1046" s="100"/>
      <c r="AA1046" s="187"/>
      <c r="AB1046" s="187"/>
      <c r="AC1046" s="350"/>
      <c r="AD1046" s="187"/>
      <c r="AE1046" s="64"/>
    </row>
    <row r="1047" spans="1:31" s="22" customFormat="1" ht="60" hidden="1" x14ac:dyDescent="0.25">
      <c r="A1047" s="430"/>
      <c r="B1047" s="66" t="s">
        <v>1631</v>
      </c>
      <c r="C1047" s="570"/>
      <c r="D1047" s="576"/>
      <c r="E1047" s="570"/>
      <c r="F1047" s="578"/>
      <c r="G1047" s="570"/>
      <c r="H1047" s="421"/>
      <c r="I1047" s="304" t="s">
        <v>1116</v>
      </c>
      <c r="J1047" s="430"/>
      <c r="K1047" s="95"/>
      <c r="L1047" s="430">
        <v>142</v>
      </c>
      <c r="M1047" s="430"/>
      <c r="N1047" s="67"/>
      <c r="O1047" s="67"/>
      <c r="P1047" s="67">
        <v>20</v>
      </c>
      <c r="Q1047" s="67"/>
      <c r="R1047" s="67"/>
      <c r="S1047" s="106"/>
      <c r="T1047" s="67">
        <v>154</v>
      </c>
      <c r="U1047" s="106"/>
      <c r="V1047" s="99"/>
      <c r="W1047" s="100"/>
      <c r="X1047" s="100"/>
      <c r="Y1047" s="100"/>
      <c r="Z1047" s="100"/>
      <c r="AA1047" s="187"/>
      <c r="AB1047" s="187"/>
      <c r="AC1047" s="350"/>
      <c r="AD1047" s="187"/>
      <c r="AE1047" s="64"/>
    </row>
    <row r="1048" spans="1:31" s="22" customFormat="1" ht="135" hidden="1" x14ac:dyDescent="0.25">
      <c r="A1048" s="430"/>
      <c r="B1048" s="430">
        <v>4941</v>
      </c>
      <c r="C1048" s="570"/>
      <c r="D1048" s="576"/>
      <c r="E1048" s="570"/>
      <c r="F1048" s="578"/>
      <c r="G1048" s="570"/>
      <c r="H1048" s="421"/>
      <c r="I1048" s="304" t="s">
        <v>1118</v>
      </c>
      <c r="J1048" s="430"/>
      <c r="K1048" s="95"/>
      <c r="L1048" s="430">
        <v>351</v>
      </c>
      <c r="M1048" s="430"/>
      <c r="N1048" s="67"/>
      <c r="O1048" s="67"/>
      <c r="P1048" s="67">
        <v>16</v>
      </c>
      <c r="Q1048" s="67"/>
      <c r="R1048" s="67"/>
      <c r="S1048" s="106"/>
      <c r="T1048" s="67">
        <v>304</v>
      </c>
      <c r="U1048" s="106"/>
      <c r="V1048" s="99"/>
      <c r="W1048" s="100"/>
      <c r="X1048" s="100"/>
      <c r="Y1048" s="100"/>
      <c r="Z1048" s="100"/>
      <c r="AA1048" s="187"/>
      <c r="AB1048" s="187"/>
      <c r="AC1048" s="350"/>
      <c r="AD1048" s="187"/>
      <c r="AE1048" s="64"/>
    </row>
    <row r="1049" spans="1:31" s="22" customFormat="1" ht="60" hidden="1" x14ac:dyDescent="0.25">
      <c r="A1049" s="430"/>
      <c r="B1049" s="66" t="s">
        <v>1644</v>
      </c>
      <c r="C1049" s="570"/>
      <c r="D1049" s="576"/>
      <c r="E1049" s="570"/>
      <c r="F1049" s="578"/>
      <c r="G1049" s="570"/>
      <c r="H1049" s="421"/>
      <c r="I1049" s="304" t="s">
        <v>1119</v>
      </c>
      <c r="J1049" s="430"/>
      <c r="K1049" s="95"/>
      <c r="L1049" s="430">
        <v>125</v>
      </c>
      <c r="M1049" s="430"/>
      <c r="N1049" s="67"/>
      <c r="O1049" s="67"/>
      <c r="P1049" s="67">
        <v>10.8</v>
      </c>
      <c r="Q1049" s="67"/>
      <c r="R1049" s="67"/>
      <c r="S1049" s="106"/>
      <c r="T1049" s="67">
        <v>145</v>
      </c>
      <c r="U1049" s="106"/>
      <c r="V1049" s="99"/>
      <c r="W1049" s="100"/>
      <c r="X1049" s="100"/>
      <c r="Y1049" s="100"/>
      <c r="Z1049" s="100"/>
      <c r="AA1049" s="187"/>
      <c r="AB1049" s="187"/>
      <c r="AC1049" s="350"/>
      <c r="AD1049" s="187"/>
      <c r="AE1049" s="64"/>
    </row>
    <row r="1050" spans="1:31" s="22" customFormat="1" ht="60" hidden="1" x14ac:dyDescent="0.25">
      <c r="A1050" s="430"/>
      <c r="B1050" s="66" t="s">
        <v>1647</v>
      </c>
      <c r="C1050" s="570"/>
      <c r="D1050" s="576"/>
      <c r="E1050" s="570"/>
      <c r="F1050" s="578"/>
      <c r="G1050" s="570"/>
      <c r="H1050" s="421"/>
      <c r="I1050" s="304" t="s">
        <v>1120</v>
      </c>
      <c r="J1050" s="430"/>
      <c r="K1050" s="95"/>
      <c r="L1050" s="430">
        <v>66</v>
      </c>
      <c r="M1050" s="430"/>
      <c r="N1050" s="67"/>
      <c r="O1050" s="67"/>
      <c r="P1050" s="67">
        <v>12</v>
      </c>
      <c r="Q1050" s="67"/>
      <c r="R1050" s="67"/>
      <c r="S1050" s="106"/>
      <c r="T1050" s="67">
        <v>75</v>
      </c>
      <c r="U1050" s="106"/>
      <c r="V1050" s="99"/>
      <c r="W1050" s="100"/>
      <c r="X1050" s="100"/>
      <c r="Y1050" s="100"/>
      <c r="Z1050" s="100"/>
      <c r="AA1050" s="187"/>
      <c r="AB1050" s="187"/>
      <c r="AC1050" s="350"/>
      <c r="AD1050" s="187"/>
      <c r="AE1050" s="64"/>
    </row>
    <row r="1051" spans="1:31" s="22" customFormat="1" ht="45" hidden="1" x14ac:dyDescent="0.25">
      <c r="A1051" s="430"/>
      <c r="B1051" s="66" t="s">
        <v>1646</v>
      </c>
      <c r="C1051" s="570"/>
      <c r="D1051" s="576"/>
      <c r="E1051" s="570"/>
      <c r="F1051" s="578"/>
      <c r="G1051" s="570"/>
      <c r="H1051" s="421"/>
      <c r="I1051" s="304" t="s">
        <v>1121</v>
      </c>
      <c r="J1051" s="430"/>
      <c r="K1051" s="95"/>
      <c r="L1051" s="430">
        <v>33</v>
      </c>
      <c r="M1051" s="430"/>
      <c r="N1051" s="67"/>
      <c r="O1051" s="67"/>
      <c r="P1051" s="67">
        <v>12</v>
      </c>
      <c r="Q1051" s="67"/>
      <c r="R1051" s="67"/>
      <c r="S1051" s="106"/>
      <c r="T1051" s="67">
        <v>80</v>
      </c>
      <c r="U1051" s="106"/>
      <c r="V1051" s="99"/>
      <c r="W1051" s="100"/>
      <c r="X1051" s="100"/>
      <c r="Y1051" s="100"/>
      <c r="Z1051" s="100"/>
      <c r="AA1051" s="187"/>
      <c r="AB1051" s="187"/>
      <c r="AC1051" s="350"/>
      <c r="AD1051" s="187"/>
      <c r="AE1051" s="64"/>
    </row>
    <row r="1052" spans="1:31" s="22" customFormat="1" ht="75" hidden="1" x14ac:dyDescent="0.25">
      <c r="A1052" s="430"/>
      <c r="B1052" s="66" t="s">
        <v>1610</v>
      </c>
      <c r="C1052" s="570"/>
      <c r="D1052" s="576"/>
      <c r="E1052" s="570"/>
      <c r="F1052" s="578"/>
      <c r="G1052" s="570"/>
      <c r="H1052" s="421"/>
      <c r="I1052" s="304" t="s">
        <v>1122</v>
      </c>
      <c r="J1052" s="430"/>
      <c r="K1052" s="95"/>
      <c r="L1052" s="430">
        <v>56</v>
      </c>
      <c r="M1052" s="430"/>
      <c r="N1052" s="67"/>
      <c r="O1052" s="67"/>
      <c r="P1052" s="67">
        <v>105.2</v>
      </c>
      <c r="Q1052" s="67"/>
      <c r="R1052" s="67"/>
      <c r="S1052" s="106"/>
      <c r="T1052" s="67">
        <v>99</v>
      </c>
      <c r="U1052" s="106"/>
      <c r="V1052" s="99"/>
      <c r="W1052" s="100"/>
      <c r="X1052" s="100"/>
      <c r="Y1052" s="100"/>
      <c r="Z1052" s="100"/>
      <c r="AA1052" s="187"/>
      <c r="AB1052" s="187"/>
      <c r="AC1052" s="350"/>
      <c r="AD1052" s="187"/>
      <c r="AE1052" s="64"/>
    </row>
    <row r="1053" spans="1:31" s="22" customFormat="1" ht="60" hidden="1" x14ac:dyDescent="0.25">
      <c r="A1053" s="430"/>
      <c r="B1053" s="66" t="s">
        <v>1648</v>
      </c>
      <c r="C1053" s="570"/>
      <c r="D1053" s="576"/>
      <c r="E1053" s="570"/>
      <c r="F1053" s="578"/>
      <c r="G1053" s="570"/>
      <c r="H1053" s="421"/>
      <c r="I1053" s="304" t="s">
        <v>1123</v>
      </c>
      <c r="J1053" s="430"/>
      <c r="K1053" s="95"/>
      <c r="L1053" s="430">
        <v>55</v>
      </c>
      <c r="M1053" s="430"/>
      <c r="N1053" s="67"/>
      <c r="O1053" s="67"/>
      <c r="P1053" s="67">
        <v>15</v>
      </c>
      <c r="Q1053" s="67"/>
      <c r="R1053" s="67"/>
      <c r="S1053" s="106"/>
      <c r="T1053" s="67">
        <v>104</v>
      </c>
      <c r="U1053" s="106"/>
      <c r="V1053" s="99"/>
      <c r="W1053" s="100"/>
      <c r="X1053" s="100"/>
      <c r="Y1053" s="100"/>
      <c r="Z1053" s="100"/>
      <c r="AA1053" s="187"/>
      <c r="AB1053" s="187"/>
      <c r="AC1053" s="350"/>
      <c r="AD1053" s="187"/>
      <c r="AE1053" s="64"/>
    </row>
    <row r="1054" spans="1:31" s="22" customFormat="1" ht="45" hidden="1" x14ac:dyDescent="0.25">
      <c r="A1054" s="430"/>
      <c r="B1054" s="66" t="s">
        <v>1624</v>
      </c>
      <c r="C1054" s="570"/>
      <c r="D1054" s="576"/>
      <c r="E1054" s="570"/>
      <c r="F1054" s="578"/>
      <c r="G1054" s="570"/>
      <c r="H1054" s="421"/>
      <c r="I1054" s="304" t="s">
        <v>1124</v>
      </c>
      <c r="J1054" s="430"/>
      <c r="K1054" s="95"/>
      <c r="L1054" s="430">
        <v>54</v>
      </c>
      <c r="M1054" s="430"/>
      <c r="N1054" s="67"/>
      <c r="O1054" s="67"/>
      <c r="P1054" s="67">
        <v>15</v>
      </c>
      <c r="Q1054" s="67"/>
      <c r="R1054" s="67"/>
      <c r="S1054" s="106"/>
      <c r="T1054" s="67">
        <v>79</v>
      </c>
      <c r="U1054" s="106"/>
      <c r="V1054" s="99"/>
      <c r="W1054" s="100"/>
      <c r="X1054" s="100"/>
      <c r="Y1054" s="100"/>
      <c r="Z1054" s="100"/>
      <c r="AA1054" s="187"/>
      <c r="AB1054" s="187"/>
      <c r="AC1054" s="350"/>
      <c r="AD1054" s="187"/>
      <c r="AE1054" s="64"/>
    </row>
    <row r="1055" spans="1:31" s="22" customFormat="1" ht="60" hidden="1" x14ac:dyDescent="0.25">
      <c r="A1055" s="430"/>
      <c r="B1055" s="66" t="s">
        <v>1645</v>
      </c>
      <c r="C1055" s="570"/>
      <c r="D1055" s="576"/>
      <c r="E1055" s="570"/>
      <c r="F1055" s="578"/>
      <c r="G1055" s="570"/>
      <c r="H1055" s="421"/>
      <c r="I1055" s="304" t="s">
        <v>1125</v>
      </c>
      <c r="J1055" s="430"/>
      <c r="K1055" s="95"/>
      <c r="L1055" s="430">
        <v>38</v>
      </c>
      <c r="M1055" s="430"/>
      <c r="N1055" s="67"/>
      <c r="O1055" s="67"/>
      <c r="P1055" s="67">
        <v>5</v>
      </c>
      <c r="Q1055" s="67"/>
      <c r="R1055" s="67"/>
      <c r="S1055" s="106"/>
      <c r="T1055" s="67">
        <v>65</v>
      </c>
      <c r="U1055" s="106"/>
      <c r="V1055" s="99"/>
      <c r="W1055" s="100"/>
      <c r="X1055" s="100"/>
      <c r="Y1055" s="100"/>
      <c r="Z1055" s="100"/>
      <c r="AA1055" s="187"/>
      <c r="AB1055" s="187"/>
      <c r="AC1055" s="350"/>
      <c r="AD1055" s="187"/>
      <c r="AE1055" s="64"/>
    </row>
    <row r="1056" spans="1:31" s="22" customFormat="1" ht="60" hidden="1" x14ac:dyDescent="0.25">
      <c r="A1056" s="430"/>
      <c r="B1056" s="430">
        <v>526</v>
      </c>
      <c r="C1056" s="570"/>
      <c r="D1056" s="576"/>
      <c r="E1056" s="570"/>
      <c r="F1056" s="578"/>
      <c r="G1056" s="570"/>
      <c r="H1056" s="421"/>
      <c r="I1056" s="304" t="s">
        <v>1126</v>
      </c>
      <c r="J1056" s="430"/>
      <c r="K1056" s="95"/>
      <c r="L1056" s="430">
        <v>106</v>
      </c>
      <c r="M1056" s="430"/>
      <c r="N1056" s="67"/>
      <c r="O1056" s="67"/>
      <c r="P1056" s="67">
        <v>15</v>
      </c>
      <c r="Q1056" s="67"/>
      <c r="R1056" s="67"/>
      <c r="S1056" s="106"/>
      <c r="T1056" s="67">
        <v>191</v>
      </c>
      <c r="U1056" s="106"/>
      <c r="V1056" s="99"/>
      <c r="W1056" s="100"/>
      <c r="X1056" s="100"/>
      <c r="Y1056" s="100"/>
      <c r="Z1056" s="100"/>
      <c r="AA1056" s="187"/>
      <c r="AB1056" s="187"/>
      <c r="AC1056" s="350"/>
      <c r="AD1056" s="187"/>
      <c r="AE1056" s="64"/>
    </row>
    <row r="1057" spans="1:31" s="22" customFormat="1" ht="60" hidden="1" x14ac:dyDescent="0.25">
      <c r="A1057" s="430"/>
      <c r="B1057" s="66" t="s">
        <v>1620</v>
      </c>
      <c r="C1057" s="570"/>
      <c r="D1057" s="576"/>
      <c r="E1057" s="570"/>
      <c r="F1057" s="578"/>
      <c r="G1057" s="570"/>
      <c r="H1057" s="421"/>
      <c r="I1057" s="304" t="s">
        <v>1127</v>
      </c>
      <c r="J1057" s="430"/>
      <c r="K1057" s="95"/>
      <c r="L1057" s="430">
        <v>191</v>
      </c>
      <c r="M1057" s="430"/>
      <c r="N1057" s="67"/>
      <c r="O1057" s="67"/>
      <c r="P1057" s="67">
        <v>10</v>
      </c>
      <c r="Q1057" s="67"/>
      <c r="R1057" s="67"/>
      <c r="S1057" s="106"/>
      <c r="T1057" s="67">
        <v>225</v>
      </c>
      <c r="U1057" s="106"/>
      <c r="V1057" s="99"/>
      <c r="W1057" s="100"/>
      <c r="X1057" s="100"/>
      <c r="Y1057" s="100"/>
      <c r="Z1057" s="100"/>
      <c r="AA1057" s="187"/>
      <c r="AB1057" s="187"/>
      <c r="AC1057" s="350"/>
      <c r="AD1057" s="187"/>
      <c r="AE1057" s="64"/>
    </row>
    <row r="1058" spans="1:31" s="22" customFormat="1" ht="60" hidden="1" x14ac:dyDescent="0.25">
      <c r="A1058" s="430"/>
      <c r="B1058" s="430">
        <v>53</v>
      </c>
      <c r="C1058" s="570"/>
      <c r="D1058" s="576"/>
      <c r="E1058" s="570"/>
      <c r="F1058" s="578"/>
      <c r="G1058" s="570"/>
      <c r="H1058" s="421"/>
      <c r="I1058" s="304" t="s">
        <v>1128</v>
      </c>
      <c r="J1058" s="430"/>
      <c r="K1058" s="95"/>
      <c r="L1058" s="430">
        <v>145</v>
      </c>
      <c r="M1058" s="430"/>
      <c r="N1058" s="67"/>
      <c r="O1058" s="67"/>
      <c r="P1058" s="67">
        <v>12</v>
      </c>
      <c r="Q1058" s="67"/>
      <c r="R1058" s="67"/>
      <c r="S1058" s="106"/>
      <c r="T1058" s="67">
        <v>185</v>
      </c>
      <c r="U1058" s="106"/>
      <c r="V1058" s="99"/>
      <c r="W1058" s="100"/>
      <c r="X1058" s="100"/>
      <c r="Y1058" s="100"/>
      <c r="Z1058" s="100"/>
      <c r="AA1058" s="187"/>
      <c r="AB1058" s="187"/>
      <c r="AC1058" s="350"/>
      <c r="AD1058" s="187"/>
      <c r="AE1058" s="64"/>
    </row>
    <row r="1059" spans="1:31" s="22" customFormat="1" ht="60" hidden="1" x14ac:dyDescent="0.25">
      <c r="A1059" s="430"/>
      <c r="B1059" s="66" t="s">
        <v>1621</v>
      </c>
      <c r="C1059" s="570"/>
      <c r="D1059" s="576"/>
      <c r="E1059" s="570"/>
      <c r="F1059" s="578"/>
      <c r="G1059" s="570"/>
      <c r="H1059" s="421"/>
      <c r="I1059" s="304" t="s">
        <v>1129</v>
      </c>
      <c r="J1059" s="430"/>
      <c r="K1059" s="95"/>
      <c r="L1059" s="430">
        <v>56</v>
      </c>
      <c r="M1059" s="430"/>
      <c r="N1059" s="67"/>
      <c r="O1059" s="67"/>
      <c r="P1059" s="67">
        <v>10</v>
      </c>
      <c r="Q1059" s="67"/>
      <c r="R1059" s="67"/>
      <c r="S1059" s="106"/>
      <c r="T1059" s="67">
        <v>157</v>
      </c>
      <c r="U1059" s="106"/>
      <c r="V1059" s="99"/>
      <c r="W1059" s="100"/>
      <c r="X1059" s="100"/>
      <c r="Y1059" s="100"/>
      <c r="Z1059" s="100"/>
      <c r="AA1059" s="187"/>
      <c r="AB1059" s="187"/>
      <c r="AC1059" s="350"/>
      <c r="AD1059" s="187"/>
      <c r="AE1059" s="64"/>
    </row>
    <row r="1060" spans="1:31" s="22" customFormat="1" ht="45" hidden="1" x14ac:dyDescent="0.25">
      <c r="A1060" s="430"/>
      <c r="B1060" s="430">
        <v>761</v>
      </c>
      <c r="C1060" s="570"/>
      <c r="D1060" s="576"/>
      <c r="E1060" s="570"/>
      <c r="F1060" s="578"/>
      <c r="G1060" s="570"/>
      <c r="H1060" s="421"/>
      <c r="I1060" s="304" t="s">
        <v>1131</v>
      </c>
      <c r="J1060" s="430"/>
      <c r="K1060" s="95"/>
      <c r="L1060" s="430">
        <v>104</v>
      </c>
      <c r="M1060" s="430"/>
      <c r="N1060" s="67"/>
      <c r="O1060" s="67"/>
      <c r="P1060" s="67">
        <v>10</v>
      </c>
      <c r="Q1060" s="67"/>
      <c r="R1060" s="67"/>
      <c r="S1060" s="106"/>
      <c r="T1060" s="67">
        <v>156</v>
      </c>
      <c r="U1060" s="106"/>
      <c r="V1060" s="99"/>
      <c r="W1060" s="100"/>
      <c r="X1060" s="100"/>
      <c r="Y1060" s="100"/>
      <c r="Z1060" s="100"/>
      <c r="AA1060" s="187"/>
      <c r="AB1060" s="187"/>
      <c r="AC1060" s="350"/>
      <c r="AD1060" s="187"/>
      <c r="AE1060" s="64"/>
    </row>
    <row r="1061" spans="1:31" s="22" customFormat="1" ht="90" hidden="1" x14ac:dyDescent="0.25">
      <c r="A1061" s="430"/>
      <c r="B1061" s="66" t="s">
        <v>1635</v>
      </c>
      <c r="C1061" s="570"/>
      <c r="D1061" s="576"/>
      <c r="E1061" s="570"/>
      <c r="F1061" s="578"/>
      <c r="G1061" s="570"/>
      <c r="H1061" s="421"/>
      <c r="I1061" s="304" t="s">
        <v>1132</v>
      </c>
      <c r="J1061" s="430"/>
      <c r="K1061" s="95"/>
      <c r="L1061" s="430">
        <v>121</v>
      </c>
      <c r="M1061" s="430"/>
      <c r="N1061" s="67"/>
      <c r="O1061" s="67"/>
      <c r="P1061" s="67">
        <v>10</v>
      </c>
      <c r="Q1061" s="67"/>
      <c r="R1061" s="67"/>
      <c r="S1061" s="106"/>
      <c r="T1061" s="67">
        <v>137</v>
      </c>
      <c r="U1061" s="106"/>
      <c r="V1061" s="99"/>
      <c r="W1061" s="100"/>
      <c r="X1061" s="100"/>
      <c r="Y1061" s="100"/>
      <c r="Z1061" s="100"/>
      <c r="AA1061" s="187"/>
      <c r="AB1061" s="187"/>
      <c r="AC1061" s="350"/>
      <c r="AD1061" s="187"/>
      <c r="AE1061" s="64"/>
    </row>
    <row r="1062" spans="1:31" s="22" customFormat="1" ht="45" hidden="1" x14ac:dyDescent="0.25">
      <c r="A1062" s="430"/>
      <c r="B1062" s="66" t="s">
        <v>1623</v>
      </c>
      <c r="C1062" s="570"/>
      <c r="D1062" s="576"/>
      <c r="E1062" s="570"/>
      <c r="F1062" s="578"/>
      <c r="G1062" s="570"/>
      <c r="H1062" s="421"/>
      <c r="I1062" s="304" t="s">
        <v>1133</v>
      </c>
      <c r="J1062" s="430"/>
      <c r="K1062" s="95"/>
      <c r="L1062" s="430">
        <v>54</v>
      </c>
      <c r="M1062" s="430"/>
      <c r="N1062" s="67"/>
      <c r="O1062" s="67"/>
      <c r="P1062" s="67">
        <v>15</v>
      </c>
      <c r="Q1062" s="67"/>
      <c r="R1062" s="67"/>
      <c r="S1062" s="106"/>
      <c r="T1062" s="67">
        <v>98</v>
      </c>
      <c r="U1062" s="106"/>
      <c r="V1062" s="99"/>
      <c r="W1062" s="100"/>
      <c r="X1062" s="100"/>
      <c r="Y1062" s="100"/>
      <c r="Z1062" s="100"/>
      <c r="AA1062" s="187"/>
      <c r="AB1062" s="187"/>
      <c r="AC1062" s="350"/>
      <c r="AD1062" s="187"/>
      <c r="AE1062" s="64"/>
    </row>
    <row r="1063" spans="1:31" s="22" customFormat="1" ht="45" hidden="1" x14ac:dyDescent="0.25">
      <c r="A1063" s="430"/>
      <c r="B1063" s="430">
        <v>34</v>
      </c>
      <c r="C1063" s="570"/>
      <c r="D1063" s="576"/>
      <c r="E1063" s="570"/>
      <c r="F1063" s="578"/>
      <c r="G1063" s="570"/>
      <c r="H1063" s="421"/>
      <c r="I1063" s="304" t="s">
        <v>1134</v>
      </c>
      <c r="J1063" s="430"/>
      <c r="K1063" s="95"/>
      <c r="L1063" s="430">
        <v>70</v>
      </c>
      <c r="M1063" s="430"/>
      <c r="N1063" s="67"/>
      <c r="O1063" s="67"/>
      <c r="P1063" s="67">
        <v>12</v>
      </c>
      <c r="Q1063" s="67"/>
      <c r="R1063" s="67"/>
      <c r="S1063" s="106"/>
      <c r="T1063" s="67">
        <v>95</v>
      </c>
      <c r="U1063" s="106"/>
      <c r="V1063" s="99"/>
      <c r="W1063" s="100"/>
      <c r="X1063" s="100"/>
      <c r="Y1063" s="100"/>
      <c r="Z1063" s="100"/>
      <c r="AA1063" s="187"/>
      <c r="AB1063" s="187"/>
      <c r="AC1063" s="350"/>
      <c r="AD1063" s="187"/>
      <c r="AE1063" s="64"/>
    </row>
    <row r="1064" spans="1:31" s="22" customFormat="1" ht="75" hidden="1" x14ac:dyDescent="0.25">
      <c r="A1064" s="430"/>
      <c r="B1064" s="430">
        <v>640</v>
      </c>
      <c r="C1064" s="570"/>
      <c r="D1064" s="576"/>
      <c r="E1064" s="570"/>
      <c r="F1064" s="578"/>
      <c r="G1064" s="570"/>
      <c r="H1064" s="421"/>
      <c r="I1064" s="304" t="s">
        <v>1135</v>
      </c>
      <c r="J1064" s="430"/>
      <c r="K1064" s="95"/>
      <c r="L1064" s="430">
        <v>146</v>
      </c>
      <c r="M1064" s="430"/>
      <c r="N1064" s="67"/>
      <c r="O1064" s="67"/>
      <c r="P1064" s="67">
        <v>19</v>
      </c>
      <c r="Q1064" s="67"/>
      <c r="R1064" s="67"/>
      <c r="S1064" s="106"/>
      <c r="T1064" s="67">
        <v>176</v>
      </c>
      <c r="U1064" s="106"/>
      <c r="V1064" s="99"/>
      <c r="W1064" s="100"/>
      <c r="X1064" s="100"/>
      <c r="Y1064" s="100"/>
      <c r="Z1064" s="100"/>
      <c r="AA1064" s="187"/>
      <c r="AB1064" s="187"/>
      <c r="AC1064" s="350"/>
      <c r="AD1064" s="187"/>
      <c r="AE1064" s="64"/>
    </row>
    <row r="1065" spans="1:31" s="22" customFormat="1" ht="60" hidden="1" x14ac:dyDescent="0.25">
      <c r="A1065" s="430"/>
      <c r="B1065" s="430">
        <v>813</v>
      </c>
      <c r="C1065" s="570"/>
      <c r="D1065" s="576"/>
      <c r="E1065" s="570"/>
      <c r="F1065" s="578"/>
      <c r="G1065" s="570"/>
      <c r="H1065" s="421"/>
      <c r="I1065" s="304" t="s">
        <v>1136</v>
      </c>
      <c r="J1065" s="430"/>
      <c r="K1065" s="95"/>
      <c r="L1065" s="430">
        <v>49</v>
      </c>
      <c r="M1065" s="430"/>
      <c r="N1065" s="67"/>
      <c r="O1065" s="67"/>
      <c r="P1065" s="67">
        <v>15</v>
      </c>
      <c r="Q1065" s="67"/>
      <c r="R1065" s="67"/>
      <c r="S1065" s="106"/>
      <c r="T1065" s="67">
        <v>88</v>
      </c>
      <c r="U1065" s="106"/>
      <c r="V1065" s="99"/>
      <c r="W1065" s="100"/>
      <c r="X1065" s="100"/>
      <c r="Y1065" s="100"/>
      <c r="Z1065" s="100"/>
      <c r="AA1065" s="187"/>
      <c r="AB1065" s="187"/>
      <c r="AC1065" s="350"/>
      <c r="AD1065" s="187"/>
      <c r="AE1065" s="64"/>
    </row>
    <row r="1066" spans="1:31" s="22" customFormat="1" ht="45" hidden="1" x14ac:dyDescent="0.25">
      <c r="A1066" s="430"/>
      <c r="B1066" s="66" t="s">
        <v>1643</v>
      </c>
      <c r="C1066" s="570"/>
      <c r="D1066" s="576"/>
      <c r="E1066" s="570"/>
      <c r="F1066" s="578"/>
      <c r="G1066" s="570"/>
      <c r="H1066" s="421"/>
      <c r="I1066" s="304" t="s">
        <v>1137</v>
      </c>
      <c r="J1066" s="430"/>
      <c r="K1066" s="95"/>
      <c r="L1066" s="335">
        <v>110</v>
      </c>
      <c r="M1066" s="430"/>
      <c r="N1066" s="67"/>
      <c r="O1066" s="67"/>
      <c r="P1066" s="67">
        <v>15</v>
      </c>
      <c r="Q1066" s="67"/>
      <c r="R1066" s="67"/>
      <c r="S1066" s="106"/>
      <c r="T1066" s="67">
        <v>105</v>
      </c>
      <c r="U1066" s="106"/>
      <c r="V1066" s="99"/>
      <c r="W1066" s="100"/>
      <c r="X1066" s="100"/>
      <c r="Y1066" s="100"/>
      <c r="Z1066" s="100"/>
      <c r="AA1066" s="187"/>
      <c r="AB1066" s="187"/>
      <c r="AC1066" s="350"/>
      <c r="AD1066" s="187"/>
      <c r="AE1066" s="64"/>
    </row>
    <row r="1067" spans="1:31" s="22" customFormat="1" ht="60" hidden="1" x14ac:dyDescent="0.25">
      <c r="A1067" s="430"/>
      <c r="B1067" s="66" t="s">
        <v>1615</v>
      </c>
      <c r="C1067" s="570"/>
      <c r="D1067" s="576"/>
      <c r="E1067" s="570"/>
      <c r="F1067" s="578"/>
      <c r="G1067" s="570"/>
      <c r="H1067" s="421"/>
      <c r="I1067" s="304" t="s">
        <v>1139</v>
      </c>
      <c r="J1067" s="430"/>
      <c r="K1067" s="95"/>
      <c r="L1067" s="430">
        <v>303</v>
      </c>
      <c r="M1067" s="430"/>
      <c r="N1067" s="67"/>
      <c r="O1067" s="67"/>
      <c r="P1067" s="67">
        <v>14</v>
      </c>
      <c r="Q1067" s="67"/>
      <c r="R1067" s="67"/>
      <c r="S1067" s="106"/>
      <c r="T1067" s="67">
        <v>260</v>
      </c>
      <c r="U1067" s="106"/>
      <c r="V1067" s="99"/>
      <c r="W1067" s="100"/>
      <c r="X1067" s="100"/>
      <c r="Y1067" s="100"/>
      <c r="Z1067" s="100"/>
      <c r="AA1067" s="187"/>
      <c r="AB1067" s="187"/>
      <c r="AC1067" s="350"/>
      <c r="AD1067" s="187"/>
      <c r="AE1067" s="64"/>
    </row>
    <row r="1068" spans="1:31" s="22" customFormat="1" ht="90" hidden="1" x14ac:dyDescent="0.25">
      <c r="A1068" s="430"/>
      <c r="B1068" s="430">
        <v>295</v>
      </c>
      <c r="C1068" s="570"/>
      <c r="D1068" s="576"/>
      <c r="E1068" s="570"/>
      <c r="F1068" s="578"/>
      <c r="G1068" s="570"/>
      <c r="H1068" s="421"/>
      <c r="I1068" s="304" t="s">
        <v>1142</v>
      </c>
      <c r="J1068" s="428"/>
      <c r="K1068" s="153"/>
      <c r="L1068" s="428">
        <v>5</v>
      </c>
      <c r="M1068" s="428"/>
      <c r="N1068" s="68"/>
      <c r="O1068" s="68"/>
      <c r="P1068" s="68">
        <v>7.5</v>
      </c>
      <c r="Q1068" s="68"/>
      <c r="R1068" s="67"/>
      <c r="S1068" s="67"/>
      <c r="T1068" s="67">
        <v>117.82599999999999</v>
      </c>
      <c r="U1068" s="106"/>
      <c r="V1068" s="99"/>
      <c r="W1068" s="100"/>
      <c r="X1068" s="100"/>
      <c r="Y1068" s="100"/>
      <c r="Z1068" s="100"/>
      <c r="AA1068" s="187"/>
      <c r="AB1068" s="187"/>
      <c r="AC1068" s="350"/>
      <c r="AD1068" s="187"/>
      <c r="AE1068" s="64"/>
    </row>
    <row r="1069" spans="1:31" s="22" customFormat="1" ht="120" hidden="1" x14ac:dyDescent="0.25">
      <c r="A1069" s="430"/>
      <c r="B1069" s="430">
        <v>581</v>
      </c>
      <c r="C1069" s="570"/>
      <c r="D1069" s="576"/>
      <c r="E1069" s="570"/>
      <c r="F1069" s="578"/>
      <c r="G1069" s="570"/>
      <c r="H1069" s="421"/>
      <c r="I1069" s="304" t="s">
        <v>1144</v>
      </c>
      <c r="J1069" s="428"/>
      <c r="K1069" s="153"/>
      <c r="L1069" s="428">
        <v>471</v>
      </c>
      <c r="M1069" s="428"/>
      <c r="N1069" s="68"/>
      <c r="O1069" s="68"/>
      <c r="P1069" s="68">
        <v>60</v>
      </c>
      <c r="Q1069" s="68"/>
      <c r="R1069" s="67"/>
      <c r="S1069" s="67"/>
      <c r="T1069" s="67">
        <v>534.42835000000002</v>
      </c>
      <c r="U1069" s="106"/>
      <c r="V1069" s="99"/>
      <c r="W1069" s="100"/>
      <c r="X1069" s="100"/>
      <c r="Y1069" s="100"/>
      <c r="Z1069" s="100"/>
      <c r="AA1069" s="187"/>
      <c r="AB1069" s="187"/>
      <c r="AC1069" s="350"/>
      <c r="AD1069" s="187"/>
      <c r="AE1069" s="64"/>
    </row>
    <row r="1070" spans="1:31" s="22" customFormat="1" ht="135" hidden="1" x14ac:dyDescent="0.25">
      <c r="A1070" s="430"/>
      <c r="B1070" s="430">
        <v>272</v>
      </c>
      <c r="C1070" s="570"/>
      <c r="D1070" s="576"/>
      <c r="E1070" s="570"/>
      <c r="F1070" s="578"/>
      <c r="G1070" s="570"/>
      <c r="H1070" s="421"/>
      <c r="I1070" s="304" t="s">
        <v>1145</v>
      </c>
      <c r="J1070" s="428"/>
      <c r="K1070" s="153"/>
      <c r="L1070" s="428">
        <v>390</v>
      </c>
      <c r="M1070" s="428"/>
      <c r="N1070" s="68"/>
      <c r="O1070" s="68"/>
      <c r="P1070" s="68">
        <v>40</v>
      </c>
      <c r="Q1070" s="68"/>
      <c r="R1070" s="67"/>
      <c r="S1070" s="67"/>
      <c r="T1070" s="67">
        <v>448.84397999999999</v>
      </c>
      <c r="U1070" s="106"/>
      <c r="V1070" s="99"/>
      <c r="W1070" s="100"/>
      <c r="X1070" s="100"/>
      <c r="Y1070" s="100"/>
      <c r="Z1070" s="100"/>
      <c r="AA1070" s="187"/>
      <c r="AB1070" s="187"/>
      <c r="AC1070" s="350"/>
      <c r="AD1070" s="187"/>
      <c r="AE1070" s="64"/>
    </row>
    <row r="1071" spans="1:31" s="22" customFormat="1" ht="225" hidden="1" x14ac:dyDescent="0.25">
      <c r="A1071" s="430"/>
      <c r="B1071" s="430">
        <v>865</v>
      </c>
      <c r="C1071" s="570"/>
      <c r="D1071" s="576"/>
      <c r="E1071" s="570"/>
      <c r="F1071" s="578"/>
      <c r="G1071" s="570"/>
      <c r="H1071" s="421"/>
      <c r="I1071" s="304" t="s">
        <v>1146</v>
      </c>
      <c r="J1071" s="428"/>
      <c r="K1071" s="153"/>
      <c r="L1071" s="428">
        <v>483</v>
      </c>
      <c r="M1071" s="428"/>
      <c r="N1071" s="68"/>
      <c r="O1071" s="68"/>
      <c r="P1071" s="68">
        <v>30</v>
      </c>
      <c r="Q1071" s="68"/>
      <c r="R1071" s="67"/>
      <c r="S1071" s="67"/>
      <c r="T1071" s="67">
        <v>1134.7738099999999</v>
      </c>
      <c r="U1071" s="106"/>
      <c r="V1071" s="99"/>
      <c r="W1071" s="100"/>
      <c r="X1071" s="100"/>
      <c r="Y1071" s="100"/>
      <c r="Z1071" s="100"/>
      <c r="AA1071" s="187"/>
      <c r="AB1071" s="187"/>
      <c r="AC1071" s="350"/>
      <c r="AD1071" s="187"/>
      <c r="AE1071" s="64"/>
    </row>
    <row r="1072" spans="1:31" s="22" customFormat="1" ht="90" hidden="1" x14ac:dyDescent="0.25">
      <c r="A1072" s="430"/>
      <c r="B1072" s="430">
        <v>5763</v>
      </c>
      <c r="C1072" s="570"/>
      <c r="D1072" s="576"/>
      <c r="E1072" s="570"/>
      <c r="F1072" s="578"/>
      <c r="G1072" s="570"/>
      <c r="H1072" s="421"/>
      <c r="I1072" s="304" t="s">
        <v>1147</v>
      </c>
      <c r="J1072" s="428"/>
      <c r="K1072" s="153"/>
      <c r="L1072" s="428">
        <v>124</v>
      </c>
      <c r="M1072" s="428"/>
      <c r="N1072" s="68"/>
      <c r="O1072" s="68"/>
      <c r="P1072" s="68">
        <v>82.7</v>
      </c>
      <c r="Q1072" s="68"/>
      <c r="R1072" s="67"/>
      <c r="S1072" s="67"/>
      <c r="T1072" s="67">
        <v>155.41570999999999</v>
      </c>
      <c r="U1072" s="106"/>
      <c r="V1072" s="99"/>
      <c r="W1072" s="100"/>
      <c r="X1072" s="100"/>
      <c r="Y1072" s="100"/>
      <c r="Z1072" s="100"/>
      <c r="AA1072" s="187"/>
      <c r="AB1072" s="187"/>
      <c r="AC1072" s="350"/>
      <c r="AD1072" s="187"/>
      <c r="AE1072" s="64"/>
    </row>
    <row r="1073" spans="1:31" s="22" customFormat="1" ht="105" hidden="1" x14ac:dyDescent="0.25">
      <c r="A1073" s="430"/>
      <c r="B1073" s="430">
        <v>879</v>
      </c>
      <c r="C1073" s="570"/>
      <c r="D1073" s="576"/>
      <c r="E1073" s="570"/>
      <c r="F1073" s="578"/>
      <c r="G1073" s="570"/>
      <c r="H1073" s="421"/>
      <c r="I1073" s="304" t="s">
        <v>1148</v>
      </c>
      <c r="J1073" s="428"/>
      <c r="K1073" s="153"/>
      <c r="L1073" s="428">
        <v>710</v>
      </c>
      <c r="M1073" s="428"/>
      <c r="N1073" s="68"/>
      <c r="O1073" s="68"/>
      <c r="P1073" s="68">
        <v>55</v>
      </c>
      <c r="Q1073" s="68"/>
      <c r="R1073" s="67"/>
      <c r="S1073" s="67"/>
      <c r="T1073" s="67">
        <v>747.18903999999998</v>
      </c>
      <c r="U1073" s="106"/>
      <c r="V1073" s="99"/>
      <c r="W1073" s="100"/>
      <c r="X1073" s="100"/>
      <c r="Y1073" s="100"/>
      <c r="Z1073" s="100"/>
      <c r="AA1073" s="187"/>
      <c r="AB1073" s="187"/>
      <c r="AC1073" s="350"/>
      <c r="AD1073" s="187"/>
      <c r="AE1073" s="64"/>
    </row>
    <row r="1074" spans="1:31" s="22" customFormat="1" ht="75" hidden="1" x14ac:dyDescent="0.25">
      <c r="A1074" s="430"/>
      <c r="B1074" s="66" t="s">
        <v>1613</v>
      </c>
      <c r="C1074" s="570"/>
      <c r="D1074" s="576"/>
      <c r="E1074" s="570"/>
      <c r="F1074" s="578"/>
      <c r="G1074" s="570"/>
      <c r="H1074" s="421"/>
      <c r="I1074" s="304" t="s">
        <v>1149</v>
      </c>
      <c r="J1074" s="428"/>
      <c r="K1074" s="153"/>
      <c r="L1074" s="428">
        <v>184</v>
      </c>
      <c r="M1074" s="428"/>
      <c r="N1074" s="68"/>
      <c r="O1074" s="68"/>
      <c r="P1074" s="68">
        <v>3.33</v>
      </c>
      <c r="Q1074" s="68"/>
      <c r="R1074" s="67"/>
      <c r="S1074" s="67"/>
      <c r="T1074" s="67">
        <v>154.87085999999999</v>
      </c>
      <c r="U1074" s="106"/>
      <c r="V1074" s="99"/>
      <c r="W1074" s="100"/>
      <c r="X1074" s="100"/>
      <c r="Y1074" s="100"/>
      <c r="Z1074" s="100"/>
      <c r="AA1074" s="187"/>
      <c r="AB1074" s="187"/>
      <c r="AC1074" s="350"/>
      <c r="AD1074" s="187"/>
      <c r="AE1074" s="64"/>
    </row>
    <row r="1075" spans="1:31" s="22" customFormat="1" ht="60" hidden="1" x14ac:dyDescent="0.25">
      <c r="A1075" s="430"/>
      <c r="B1075" s="430">
        <v>83</v>
      </c>
      <c r="C1075" s="570"/>
      <c r="D1075" s="576"/>
      <c r="E1075" s="570"/>
      <c r="F1075" s="578"/>
      <c r="G1075" s="570"/>
      <c r="H1075" s="421"/>
      <c r="I1075" s="304" t="s">
        <v>1150</v>
      </c>
      <c r="J1075" s="428"/>
      <c r="K1075" s="153"/>
      <c r="L1075" s="428">
        <v>18</v>
      </c>
      <c r="M1075" s="428"/>
      <c r="N1075" s="68"/>
      <c r="O1075" s="68"/>
      <c r="P1075" s="68">
        <v>5</v>
      </c>
      <c r="Q1075" s="68"/>
      <c r="R1075" s="67"/>
      <c r="S1075" s="67"/>
      <c r="T1075" s="67">
        <v>45.885330000000003</v>
      </c>
      <c r="U1075" s="106"/>
      <c r="V1075" s="99"/>
      <c r="W1075" s="100"/>
      <c r="X1075" s="100"/>
      <c r="Y1075" s="100"/>
      <c r="Z1075" s="100"/>
      <c r="AA1075" s="187"/>
      <c r="AB1075" s="187"/>
      <c r="AC1075" s="350"/>
      <c r="AD1075" s="187"/>
      <c r="AE1075" s="64"/>
    </row>
    <row r="1076" spans="1:31" s="22" customFormat="1" ht="75" hidden="1" x14ac:dyDescent="0.25">
      <c r="A1076" s="430"/>
      <c r="B1076" s="430">
        <v>1032</v>
      </c>
      <c r="C1076" s="570"/>
      <c r="D1076" s="576"/>
      <c r="E1076" s="570"/>
      <c r="F1076" s="578"/>
      <c r="G1076" s="570"/>
      <c r="H1076" s="421"/>
      <c r="I1076" s="304" t="s">
        <v>1151</v>
      </c>
      <c r="J1076" s="428"/>
      <c r="K1076" s="153"/>
      <c r="L1076" s="428">
        <v>186</v>
      </c>
      <c r="M1076" s="428"/>
      <c r="N1076" s="68"/>
      <c r="O1076" s="68"/>
      <c r="P1076" s="68">
        <v>5</v>
      </c>
      <c r="Q1076" s="68"/>
      <c r="R1076" s="67"/>
      <c r="S1076" s="67"/>
      <c r="T1076" s="67">
        <v>193.42714000000001</v>
      </c>
      <c r="U1076" s="106"/>
      <c r="V1076" s="99"/>
      <c r="W1076" s="100"/>
      <c r="X1076" s="100"/>
      <c r="Y1076" s="100"/>
      <c r="Z1076" s="100"/>
      <c r="AA1076" s="187"/>
      <c r="AB1076" s="187"/>
      <c r="AC1076" s="350"/>
      <c r="AD1076" s="187"/>
      <c r="AE1076" s="64"/>
    </row>
    <row r="1077" spans="1:31" s="22" customFormat="1" ht="75" hidden="1" x14ac:dyDescent="0.25">
      <c r="A1077" s="430"/>
      <c r="B1077" s="66" t="s">
        <v>1660</v>
      </c>
      <c r="C1077" s="570"/>
      <c r="D1077" s="576"/>
      <c r="E1077" s="570"/>
      <c r="F1077" s="578"/>
      <c r="G1077" s="570"/>
      <c r="H1077" s="421"/>
      <c r="I1077" s="158" t="s">
        <v>1184</v>
      </c>
      <c r="J1077" s="430"/>
      <c r="K1077" s="430"/>
      <c r="L1077" s="335">
        <v>267</v>
      </c>
      <c r="M1077" s="430"/>
      <c r="N1077" s="67"/>
      <c r="O1077" s="67"/>
      <c r="P1077" s="67">
        <v>8</v>
      </c>
      <c r="Q1077" s="67"/>
      <c r="R1077" s="67"/>
      <c r="S1077" s="106"/>
      <c r="T1077" s="67">
        <v>283.01</v>
      </c>
      <c r="U1077" s="67"/>
      <c r="V1077" s="99"/>
      <c r="W1077" s="100"/>
      <c r="X1077" s="100"/>
      <c r="Y1077" s="100"/>
      <c r="Z1077" s="100"/>
      <c r="AA1077" s="187"/>
      <c r="AB1077" s="187"/>
      <c r="AC1077" s="350"/>
      <c r="AD1077" s="187"/>
      <c r="AE1077" s="64"/>
    </row>
    <row r="1078" spans="1:31" s="22" customFormat="1" ht="75" hidden="1" x14ac:dyDescent="0.25">
      <c r="A1078" s="430"/>
      <c r="B1078" s="66" t="s">
        <v>1674</v>
      </c>
      <c r="C1078" s="570"/>
      <c r="D1078" s="576"/>
      <c r="E1078" s="570"/>
      <c r="F1078" s="578"/>
      <c r="G1078" s="570"/>
      <c r="H1078" s="421"/>
      <c r="I1078" s="158" t="s">
        <v>1185</v>
      </c>
      <c r="J1078" s="430"/>
      <c r="K1078" s="430"/>
      <c r="L1078" s="335">
        <v>473</v>
      </c>
      <c r="M1078" s="430"/>
      <c r="N1078" s="67"/>
      <c r="O1078" s="67"/>
      <c r="P1078" s="67">
        <v>20</v>
      </c>
      <c r="Q1078" s="67"/>
      <c r="R1078" s="67"/>
      <c r="S1078" s="106"/>
      <c r="T1078" s="67">
        <v>516.21</v>
      </c>
      <c r="U1078" s="67"/>
      <c r="V1078" s="99"/>
      <c r="W1078" s="100"/>
      <c r="X1078" s="100"/>
      <c r="Y1078" s="100"/>
      <c r="Z1078" s="100"/>
      <c r="AA1078" s="187"/>
      <c r="AB1078" s="187"/>
      <c r="AC1078" s="350"/>
      <c r="AD1078" s="187"/>
      <c r="AE1078" s="64"/>
    </row>
    <row r="1079" spans="1:31" s="22" customFormat="1" ht="60" hidden="1" x14ac:dyDescent="0.25">
      <c r="A1079" s="430"/>
      <c r="B1079" s="66" t="s">
        <v>1659</v>
      </c>
      <c r="C1079" s="570"/>
      <c r="D1079" s="576"/>
      <c r="E1079" s="570"/>
      <c r="F1079" s="578"/>
      <c r="G1079" s="570"/>
      <c r="H1079" s="421"/>
      <c r="I1079" s="158" t="s">
        <v>1186</v>
      </c>
      <c r="J1079" s="430"/>
      <c r="K1079" s="430"/>
      <c r="L1079" s="335">
        <v>521</v>
      </c>
      <c r="M1079" s="430"/>
      <c r="N1079" s="67"/>
      <c r="O1079" s="67"/>
      <c r="P1079" s="67">
        <v>36</v>
      </c>
      <c r="Q1079" s="67"/>
      <c r="R1079" s="67"/>
      <c r="S1079" s="106"/>
      <c r="T1079" s="67">
        <v>594.529</v>
      </c>
      <c r="U1079" s="67"/>
      <c r="V1079" s="99"/>
      <c r="W1079" s="100"/>
      <c r="X1079" s="100"/>
      <c r="Y1079" s="100"/>
      <c r="Z1079" s="100"/>
      <c r="AA1079" s="187"/>
      <c r="AB1079" s="187"/>
      <c r="AC1079" s="350"/>
      <c r="AD1079" s="187"/>
      <c r="AE1079" s="64"/>
    </row>
    <row r="1080" spans="1:31" s="22" customFormat="1" ht="45" hidden="1" x14ac:dyDescent="0.25">
      <c r="A1080" s="430"/>
      <c r="B1080" s="430">
        <v>725</v>
      </c>
      <c r="C1080" s="570"/>
      <c r="D1080" s="576"/>
      <c r="E1080" s="570"/>
      <c r="F1080" s="578"/>
      <c r="G1080" s="570"/>
      <c r="H1080" s="421"/>
      <c r="I1080" s="158" t="s">
        <v>1187</v>
      </c>
      <c r="J1080" s="430"/>
      <c r="K1080" s="430"/>
      <c r="L1080" s="335">
        <v>285</v>
      </c>
      <c r="M1080" s="430"/>
      <c r="N1080" s="67"/>
      <c r="O1080" s="67"/>
      <c r="P1080" s="67">
        <v>5</v>
      </c>
      <c r="Q1080" s="67"/>
      <c r="R1080" s="67"/>
      <c r="S1080" s="106"/>
      <c r="T1080" s="67">
        <v>318.20100000000002</v>
      </c>
      <c r="U1080" s="67"/>
      <c r="V1080" s="99"/>
      <c r="W1080" s="100"/>
      <c r="X1080" s="100"/>
      <c r="Y1080" s="100"/>
      <c r="Z1080" s="100"/>
      <c r="AA1080" s="187"/>
      <c r="AB1080" s="187"/>
      <c r="AC1080" s="350"/>
      <c r="AD1080" s="187"/>
      <c r="AE1080" s="64"/>
    </row>
    <row r="1081" spans="1:31" s="22" customFormat="1" ht="45" hidden="1" x14ac:dyDescent="0.25">
      <c r="A1081" s="430"/>
      <c r="B1081" s="66" t="s">
        <v>1671</v>
      </c>
      <c r="C1081" s="570"/>
      <c r="D1081" s="576"/>
      <c r="E1081" s="570"/>
      <c r="F1081" s="578"/>
      <c r="G1081" s="570"/>
      <c r="H1081" s="421"/>
      <c r="I1081" s="158" t="s">
        <v>1188</v>
      </c>
      <c r="J1081" s="430"/>
      <c r="K1081" s="430"/>
      <c r="L1081" s="335">
        <v>62</v>
      </c>
      <c r="M1081" s="430"/>
      <c r="N1081" s="67"/>
      <c r="O1081" s="67"/>
      <c r="P1081" s="67">
        <v>15</v>
      </c>
      <c r="Q1081" s="67"/>
      <c r="R1081" s="67"/>
      <c r="S1081" s="106"/>
      <c r="T1081" s="67">
        <v>111.773</v>
      </c>
      <c r="U1081" s="67"/>
      <c r="V1081" s="99"/>
      <c r="W1081" s="100"/>
      <c r="X1081" s="100"/>
      <c r="Y1081" s="100"/>
      <c r="Z1081" s="100"/>
      <c r="AA1081" s="187"/>
      <c r="AB1081" s="187"/>
      <c r="AC1081" s="350"/>
      <c r="AD1081" s="187"/>
      <c r="AE1081" s="64"/>
    </row>
    <row r="1082" spans="1:31" s="22" customFormat="1" ht="45" hidden="1" x14ac:dyDescent="0.25">
      <c r="A1082" s="430"/>
      <c r="B1082" s="66" t="s">
        <v>1656</v>
      </c>
      <c r="C1082" s="570"/>
      <c r="D1082" s="576"/>
      <c r="E1082" s="570"/>
      <c r="F1082" s="578"/>
      <c r="G1082" s="570"/>
      <c r="H1082" s="421"/>
      <c r="I1082" s="158" t="s">
        <v>1189</v>
      </c>
      <c r="J1082" s="430"/>
      <c r="K1082" s="430"/>
      <c r="L1082" s="335">
        <v>90</v>
      </c>
      <c r="M1082" s="430"/>
      <c r="N1082" s="67"/>
      <c r="O1082" s="67"/>
      <c r="P1082" s="67">
        <v>5</v>
      </c>
      <c r="Q1082" s="67"/>
      <c r="R1082" s="67"/>
      <c r="S1082" s="106"/>
      <c r="T1082" s="67">
        <v>179.83</v>
      </c>
      <c r="U1082" s="67"/>
      <c r="V1082" s="99"/>
      <c r="W1082" s="100"/>
      <c r="X1082" s="100"/>
      <c r="Y1082" s="100"/>
      <c r="Z1082" s="100"/>
      <c r="AA1082" s="187"/>
      <c r="AB1082" s="187"/>
      <c r="AC1082" s="350"/>
      <c r="AD1082" s="187"/>
      <c r="AE1082" s="64"/>
    </row>
    <row r="1083" spans="1:31" s="22" customFormat="1" ht="45" hidden="1" x14ac:dyDescent="0.25">
      <c r="A1083" s="430"/>
      <c r="B1083" s="66" t="s">
        <v>1679</v>
      </c>
      <c r="C1083" s="570"/>
      <c r="D1083" s="576"/>
      <c r="E1083" s="570"/>
      <c r="F1083" s="578"/>
      <c r="G1083" s="570"/>
      <c r="H1083" s="421"/>
      <c r="I1083" s="158" t="s">
        <v>1191</v>
      </c>
      <c r="J1083" s="430"/>
      <c r="K1083" s="430"/>
      <c r="L1083" s="335">
        <v>111</v>
      </c>
      <c r="M1083" s="430"/>
      <c r="N1083" s="67"/>
      <c r="O1083" s="67"/>
      <c r="P1083" s="67">
        <v>15</v>
      </c>
      <c r="Q1083" s="67"/>
      <c r="R1083" s="67"/>
      <c r="S1083" s="106"/>
      <c r="T1083" s="67">
        <v>135.24</v>
      </c>
      <c r="U1083" s="67"/>
      <c r="V1083" s="99"/>
      <c r="W1083" s="100"/>
      <c r="X1083" s="100"/>
      <c r="Y1083" s="100"/>
      <c r="Z1083" s="100"/>
      <c r="AA1083" s="187"/>
      <c r="AB1083" s="187"/>
      <c r="AC1083" s="350"/>
      <c r="AD1083" s="187"/>
      <c r="AE1083" s="64"/>
    </row>
    <row r="1084" spans="1:31" s="22" customFormat="1" ht="45" hidden="1" x14ac:dyDescent="0.25">
      <c r="A1084" s="430"/>
      <c r="B1084" s="66" t="s">
        <v>1683</v>
      </c>
      <c r="C1084" s="570"/>
      <c r="D1084" s="576"/>
      <c r="E1084" s="570"/>
      <c r="F1084" s="578"/>
      <c r="G1084" s="570"/>
      <c r="H1084" s="421"/>
      <c r="I1084" s="158" t="s">
        <v>1192</v>
      </c>
      <c r="J1084" s="430"/>
      <c r="K1084" s="430"/>
      <c r="L1084" s="335">
        <v>172</v>
      </c>
      <c r="M1084" s="430"/>
      <c r="N1084" s="67"/>
      <c r="O1084" s="67"/>
      <c r="P1084" s="67">
        <v>15</v>
      </c>
      <c r="Q1084" s="67"/>
      <c r="R1084" s="67"/>
      <c r="S1084" s="106"/>
      <c r="T1084" s="67">
        <v>172.404</v>
      </c>
      <c r="U1084" s="67"/>
      <c r="V1084" s="99"/>
      <c r="W1084" s="100"/>
      <c r="X1084" s="100"/>
      <c r="Y1084" s="100"/>
      <c r="Z1084" s="100"/>
      <c r="AA1084" s="187"/>
      <c r="AB1084" s="187"/>
      <c r="AC1084" s="350"/>
      <c r="AD1084" s="187"/>
      <c r="AE1084" s="64"/>
    </row>
    <row r="1085" spans="1:31" s="22" customFormat="1" ht="60" hidden="1" x14ac:dyDescent="0.25">
      <c r="A1085" s="430"/>
      <c r="B1085" s="66" t="s">
        <v>1657</v>
      </c>
      <c r="C1085" s="570"/>
      <c r="D1085" s="576"/>
      <c r="E1085" s="570"/>
      <c r="F1085" s="578"/>
      <c r="G1085" s="570"/>
      <c r="H1085" s="421"/>
      <c r="I1085" s="158" t="s">
        <v>1195</v>
      </c>
      <c r="J1085" s="430"/>
      <c r="K1085" s="430"/>
      <c r="L1085" s="335">
        <v>376</v>
      </c>
      <c r="M1085" s="430"/>
      <c r="N1085" s="67"/>
      <c r="O1085" s="67"/>
      <c r="P1085" s="67">
        <v>7.5</v>
      </c>
      <c r="Q1085" s="67"/>
      <c r="R1085" s="67"/>
      <c r="S1085" s="106"/>
      <c r="T1085" s="67">
        <v>512.24199999999996</v>
      </c>
      <c r="U1085" s="67"/>
      <c r="V1085" s="99"/>
      <c r="W1085" s="100"/>
      <c r="X1085" s="100"/>
      <c r="Y1085" s="100"/>
      <c r="Z1085" s="100"/>
      <c r="AA1085" s="187"/>
      <c r="AB1085" s="187"/>
      <c r="AC1085" s="350"/>
      <c r="AD1085" s="187"/>
      <c r="AE1085" s="64"/>
    </row>
    <row r="1086" spans="1:31" s="22" customFormat="1" ht="45" hidden="1" x14ac:dyDescent="0.25">
      <c r="A1086" s="430"/>
      <c r="B1086" s="430">
        <v>1482</v>
      </c>
      <c r="C1086" s="570"/>
      <c r="D1086" s="576"/>
      <c r="E1086" s="570"/>
      <c r="F1086" s="578"/>
      <c r="G1086" s="570"/>
      <c r="H1086" s="421"/>
      <c r="I1086" s="158" t="s">
        <v>1196</v>
      </c>
      <c r="J1086" s="430"/>
      <c r="K1086" s="430"/>
      <c r="L1086" s="335">
        <v>58</v>
      </c>
      <c r="M1086" s="430"/>
      <c r="N1086" s="67"/>
      <c r="O1086" s="67"/>
      <c r="P1086" s="67">
        <v>15</v>
      </c>
      <c r="Q1086" s="67"/>
      <c r="R1086" s="67"/>
      <c r="S1086" s="106"/>
      <c r="T1086" s="67">
        <v>106.21299999999999</v>
      </c>
      <c r="U1086" s="67"/>
      <c r="V1086" s="99"/>
      <c r="W1086" s="100"/>
      <c r="X1086" s="100"/>
      <c r="Y1086" s="100"/>
      <c r="Z1086" s="100"/>
      <c r="AA1086" s="187"/>
      <c r="AB1086" s="187"/>
      <c r="AC1086" s="350"/>
      <c r="AD1086" s="187"/>
      <c r="AE1086" s="64"/>
    </row>
    <row r="1087" spans="1:31" s="22" customFormat="1" ht="45" hidden="1" x14ac:dyDescent="0.25">
      <c r="A1087" s="430"/>
      <c r="B1087" s="430">
        <v>558</v>
      </c>
      <c r="C1087" s="570"/>
      <c r="D1087" s="576"/>
      <c r="E1087" s="570"/>
      <c r="F1087" s="578"/>
      <c r="G1087" s="570"/>
      <c r="H1087" s="421"/>
      <c r="I1087" s="158" t="s">
        <v>1197</v>
      </c>
      <c r="J1087" s="430"/>
      <c r="K1087" s="430"/>
      <c r="L1087" s="335">
        <v>395</v>
      </c>
      <c r="M1087" s="430"/>
      <c r="N1087" s="67"/>
      <c r="O1087" s="67"/>
      <c r="P1087" s="67">
        <v>15</v>
      </c>
      <c r="Q1087" s="67"/>
      <c r="R1087" s="67"/>
      <c r="S1087" s="106"/>
      <c r="T1087" s="67">
        <v>447.16399999999999</v>
      </c>
      <c r="U1087" s="67"/>
      <c r="V1087" s="99"/>
      <c r="W1087" s="100"/>
      <c r="X1087" s="100"/>
      <c r="Y1087" s="100"/>
      <c r="Z1087" s="100"/>
      <c r="AA1087" s="187"/>
      <c r="AB1087" s="187"/>
      <c r="AC1087" s="350"/>
      <c r="AD1087" s="187"/>
      <c r="AE1087" s="64"/>
    </row>
    <row r="1088" spans="1:31" s="22" customFormat="1" ht="45" hidden="1" x14ac:dyDescent="0.25">
      <c r="A1088" s="430"/>
      <c r="B1088" s="66" t="s">
        <v>1658</v>
      </c>
      <c r="C1088" s="570"/>
      <c r="D1088" s="576"/>
      <c r="E1088" s="570"/>
      <c r="F1088" s="578"/>
      <c r="G1088" s="570"/>
      <c r="H1088" s="421"/>
      <c r="I1088" s="158" t="s">
        <v>1198</v>
      </c>
      <c r="J1088" s="430"/>
      <c r="K1088" s="430"/>
      <c r="L1088" s="335">
        <v>139</v>
      </c>
      <c r="M1088" s="430"/>
      <c r="N1088" s="67"/>
      <c r="O1088" s="67"/>
      <c r="P1088" s="67">
        <v>9</v>
      </c>
      <c r="Q1088" s="67"/>
      <c r="R1088" s="67"/>
      <c r="S1088" s="106"/>
      <c r="T1088" s="67">
        <v>169.63399999999999</v>
      </c>
      <c r="U1088" s="67"/>
      <c r="V1088" s="99"/>
      <c r="W1088" s="100"/>
      <c r="X1088" s="100"/>
      <c r="Y1088" s="100"/>
      <c r="Z1088" s="100"/>
      <c r="AA1088" s="187"/>
      <c r="AB1088" s="187"/>
      <c r="AC1088" s="350"/>
      <c r="AD1088" s="187"/>
      <c r="AE1088" s="64"/>
    </row>
    <row r="1089" spans="1:31" s="22" customFormat="1" ht="45" hidden="1" x14ac:dyDescent="0.25">
      <c r="A1089" s="430"/>
      <c r="B1089" s="430">
        <v>710</v>
      </c>
      <c r="C1089" s="570"/>
      <c r="D1089" s="576"/>
      <c r="E1089" s="570"/>
      <c r="F1089" s="578"/>
      <c r="G1089" s="570"/>
      <c r="H1089" s="421"/>
      <c r="I1089" s="158" t="s">
        <v>1199</v>
      </c>
      <c r="J1089" s="430"/>
      <c r="K1089" s="430"/>
      <c r="L1089" s="335">
        <v>283</v>
      </c>
      <c r="M1089" s="430"/>
      <c r="N1089" s="67"/>
      <c r="O1089" s="67"/>
      <c r="P1089" s="67">
        <v>15</v>
      </c>
      <c r="Q1089" s="67"/>
      <c r="R1089" s="67"/>
      <c r="S1089" s="106"/>
      <c r="T1089" s="67">
        <v>319.50099999999998</v>
      </c>
      <c r="U1089" s="67"/>
      <c r="V1089" s="99"/>
      <c r="W1089" s="100"/>
      <c r="X1089" s="100"/>
      <c r="Y1089" s="100"/>
      <c r="Z1089" s="100"/>
      <c r="AA1089" s="187"/>
      <c r="AB1089" s="187"/>
      <c r="AC1089" s="350"/>
      <c r="AD1089" s="187"/>
      <c r="AE1089" s="64"/>
    </row>
    <row r="1090" spans="1:31" s="22" customFormat="1" ht="75" hidden="1" x14ac:dyDescent="0.25">
      <c r="A1090" s="430"/>
      <c r="B1090" s="66" t="s">
        <v>1665</v>
      </c>
      <c r="C1090" s="570"/>
      <c r="D1090" s="576"/>
      <c r="E1090" s="570"/>
      <c r="F1090" s="578"/>
      <c r="G1090" s="570"/>
      <c r="H1090" s="421"/>
      <c r="I1090" s="158" t="s">
        <v>1200</v>
      </c>
      <c r="J1090" s="430"/>
      <c r="K1090" s="430"/>
      <c r="L1090" s="335">
        <v>229</v>
      </c>
      <c r="M1090" s="430"/>
      <c r="N1090" s="67"/>
      <c r="O1090" s="67"/>
      <c r="P1090" s="67">
        <v>13.33</v>
      </c>
      <c r="Q1090" s="67"/>
      <c r="R1090" s="67"/>
      <c r="S1090" s="106"/>
      <c r="T1090" s="67">
        <v>262.11500000000001</v>
      </c>
      <c r="U1090" s="67"/>
      <c r="V1090" s="99"/>
      <c r="W1090" s="100"/>
      <c r="X1090" s="100"/>
      <c r="Y1090" s="100"/>
      <c r="Z1090" s="100"/>
      <c r="AA1090" s="187"/>
      <c r="AB1090" s="187"/>
      <c r="AC1090" s="350"/>
      <c r="AD1090" s="187"/>
      <c r="AE1090" s="64"/>
    </row>
    <row r="1091" spans="1:31" s="22" customFormat="1" ht="60" hidden="1" x14ac:dyDescent="0.25">
      <c r="A1091" s="430"/>
      <c r="B1091" s="430">
        <v>1308</v>
      </c>
      <c r="C1091" s="570"/>
      <c r="D1091" s="576"/>
      <c r="E1091" s="570"/>
      <c r="F1091" s="578"/>
      <c r="G1091" s="570"/>
      <c r="H1091" s="421"/>
      <c r="I1091" s="158" t="s">
        <v>1201</v>
      </c>
      <c r="J1091" s="430"/>
      <c r="K1091" s="430"/>
      <c r="L1091" s="335">
        <v>351</v>
      </c>
      <c r="M1091" s="430"/>
      <c r="N1091" s="67"/>
      <c r="O1091" s="67"/>
      <c r="P1091" s="67">
        <v>30</v>
      </c>
      <c r="Q1091" s="67"/>
      <c r="R1091" s="67"/>
      <c r="S1091" s="106"/>
      <c r="T1091" s="67">
        <v>342.62</v>
      </c>
      <c r="U1091" s="67"/>
      <c r="V1091" s="99"/>
      <c r="W1091" s="100"/>
      <c r="X1091" s="100"/>
      <c r="Y1091" s="100"/>
      <c r="Z1091" s="100"/>
      <c r="AA1091" s="187"/>
      <c r="AB1091" s="187"/>
      <c r="AC1091" s="350"/>
      <c r="AD1091" s="187"/>
      <c r="AE1091" s="64"/>
    </row>
    <row r="1092" spans="1:31" s="22" customFormat="1" ht="60" hidden="1" x14ac:dyDescent="0.25">
      <c r="A1092" s="430"/>
      <c r="B1092" s="430">
        <v>58</v>
      </c>
      <c r="C1092" s="570"/>
      <c r="D1092" s="576"/>
      <c r="E1092" s="570"/>
      <c r="F1092" s="578"/>
      <c r="G1092" s="570"/>
      <c r="H1092" s="421"/>
      <c r="I1092" s="158" t="s">
        <v>1202</v>
      </c>
      <c r="J1092" s="430"/>
      <c r="K1092" s="430"/>
      <c r="L1092" s="335">
        <v>625</v>
      </c>
      <c r="M1092" s="430"/>
      <c r="N1092" s="67"/>
      <c r="O1092" s="67"/>
      <c r="P1092" s="67">
        <v>15</v>
      </c>
      <c r="Q1092" s="67"/>
      <c r="R1092" s="67"/>
      <c r="S1092" s="106"/>
      <c r="T1092" s="67">
        <v>614.80600000000004</v>
      </c>
      <c r="U1092" s="67"/>
      <c r="V1092" s="99"/>
      <c r="W1092" s="100"/>
      <c r="X1092" s="100"/>
      <c r="Y1092" s="100"/>
      <c r="Z1092" s="100"/>
      <c r="AA1092" s="187"/>
      <c r="AB1092" s="187"/>
      <c r="AC1092" s="350"/>
      <c r="AD1092" s="187"/>
      <c r="AE1092" s="64"/>
    </row>
    <row r="1093" spans="1:31" s="22" customFormat="1" ht="60" hidden="1" x14ac:dyDescent="0.25">
      <c r="A1093" s="430"/>
      <c r="B1093" s="430">
        <v>4233</v>
      </c>
      <c r="C1093" s="570"/>
      <c r="D1093" s="576"/>
      <c r="E1093" s="570"/>
      <c r="F1093" s="578"/>
      <c r="G1093" s="570"/>
      <c r="H1093" s="421"/>
      <c r="I1093" s="158" t="s">
        <v>1204</v>
      </c>
      <c r="J1093" s="430"/>
      <c r="K1093" s="430"/>
      <c r="L1093" s="335">
        <v>176</v>
      </c>
      <c r="M1093" s="430"/>
      <c r="N1093" s="67"/>
      <c r="O1093" s="67"/>
      <c r="P1093" s="67">
        <v>30</v>
      </c>
      <c r="Q1093" s="67"/>
      <c r="R1093" s="67"/>
      <c r="S1093" s="106"/>
      <c r="T1093" s="67">
        <v>220.29300000000001</v>
      </c>
      <c r="U1093" s="67"/>
      <c r="V1093" s="99"/>
      <c r="W1093" s="100"/>
      <c r="X1093" s="100"/>
      <c r="Y1093" s="100"/>
      <c r="Z1093" s="100"/>
      <c r="AA1093" s="187"/>
      <c r="AB1093" s="187"/>
      <c r="AC1093" s="350"/>
      <c r="AD1093" s="187"/>
      <c r="AE1093" s="64"/>
    </row>
    <row r="1094" spans="1:31" s="22" customFormat="1" ht="45" hidden="1" x14ac:dyDescent="0.25">
      <c r="A1094" s="430"/>
      <c r="B1094" s="430">
        <v>2166</v>
      </c>
      <c r="C1094" s="570"/>
      <c r="D1094" s="576"/>
      <c r="E1094" s="570"/>
      <c r="F1094" s="578"/>
      <c r="G1094" s="570"/>
      <c r="H1094" s="421"/>
      <c r="I1094" s="158" t="s">
        <v>1205</v>
      </c>
      <c r="J1094" s="430"/>
      <c r="K1094" s="430"/>
      <c r="L1094" s="335">
        <v>90</v>
      </c>
      <c r="M1094" s="430"/>
      <c r="N1094" s="67"/>
      <c r="O1094" s="67"/>
      <c r="P1094" s="67">
        <v>12</v>
      </c>
      <c r="Q1094" s="67"/>
      <c r="R1094" s="67"/>
      <c r="S1094" s="106"/>
      <c r="T1094" s="67">
        <v>132.96</v>
      </c>
      <c r="U1094" s="67"/>
      <c r="V1094" s="99"/>
      <c r="W1094" s="100"/>
      <c r="X1094" s="100"/>
      <c r="Y1094" s="100"/>
      <c r="Z1094" s="100"/>
      <c r="AA1094" s="187"/>
      <c r="AB1094" s="187"/>
      <c r="AC1094" s="350"/>
      <c r="AD1094" s="187"/>
      <c r="AE1094" s="64"/>
    </row>
    <row r="1095" spans="1:31" s="22" customFormat="1" ht="60" hidden="1" x14ac:dyDescent="0.25">
      <c r="A1095" s="430"/>
      <c r="B1095" s="430">
        <v>1875</v>
      </c>
      <c r="C1095" s="570"/>
      <c r="D1095" s="576"/>
      <c r="E1095" s="570"/>
      <c r="F1095" s="578"/>
      <c r="G1095" s="570"/>
      <c r="H1095" s="421"/>
      <c r="I1095" s="158" t="s">
        <v>1206</v>
      </c>
      <c r="J1095" s="430"/>
      <c r="K1095" s="430"/>
      <c r="L1095" s="335">
        <v>88</v>
      </c>
      <c r="M1095" s="430"/>
      <c r="N1095" s="67"/>
      <c r="O1095" s="67"/>
      <c r="P1095" s="67">
        <v>25</v>
      </c>
      <c r="Q1095" s="67"/>
      <c r="R1095" s="67"/>
      <c r="S1095" s="106"/>
      <c r="T1095" s="67">
        <v>106.15600000000001</v>
      </c>
      <c r="U1095" s="67"/>
      <c r="V1095" s="99"/>
      <c r="W1095" s="100"/>
      <c r="X1095" s="100"/>
      <c r="Y1095" s="100"/>
      <c r="Z1095" s="100"/>
      <c r="AA1095" s="187"/>
      <c r="AB1095" s="187"/>
      <c r="AC1095" s="350"/>
      <c r="AD1095" s="187"/>
      <c r="AE1095" s="64"/>
    </row>
    <row r="1096" spans="1:31" s="22" customFormat="1" ht="45" hidden="1" x14ac:dyDescent="0.25">
      <c r="A1096" s="430"/>
      <c r="B1096" s="66" t="s">
        <v>1681</v>
      </c>
      <c r="C1096" s="570"/>
      <c r="D1096" s="576"/>
      <c r="E1096" s="570"/>
      <c r="F1096" s="578"/>
      <c r="G1096" s="570"/>
      <c r="H1096" s="421"/>
      <c r="I1096" s="158" t="s">
        <v>1207</v>
      </c>
      <c r="J1096" s="430"/>
      <c r="K1096" s="430"/>
      <c r="L1096" s="335">
        <v>108</v>
      </c>
      <c r="M1096" s="430"/>
      <c r="N1096" s="67"/>
      <c r="O1096" s="67"/>
      <c r="P1096" s="67">
        <v>15</v>
      </c>
      <c r="Q1096" s="67"/>
      <c r="R1096" s="67"/>
      <c r="S1096" s="106"/>
      <c r="T1096" s="67">
        <v>140.892</v>
      </c>
      <c r="U1096" s="67"/>
      <c r="V1096" s="99"/>
      <c r="W1096" s="100"/>
      <c r="X1096" s="100"/>
      <c r="Y1096" s="100"/>
      <c r="Z1096" s="100"/>
      <c r="AA1096" s="187"/>
      <c r="AB1096" s="187"/>
      <c r="AC1096" s="350"/>
      <c r="AD1096" s="187"/>
      <c r="AE1096" s="64"/>
    </row>
    <row r="1097" spans="1:31" s="22" customFormat="1" ht="45" hidden="1" x14ac:dyDescent="0.25">
      <c r="A1097" s="430"/>
      <c r="B1097" s="430">
        <v>1737</v>
      </c>
      <c r="C1097" s="570"/>
      <c r="D1097" s="576"/>
      <c r="E1097" s="570"/>
      <c r="F1097" s="578"/>
      <c r="G1097" s="570"/>
      <c r="H1097" s="421"/>
      <c r="I1097" s="158" t="s">
        <v>1208</v>
      </c>
      <c r="J1097" s="430"/>
      <c r="K1097" s="430"/>
      <c r="L1097" s="335">
        <v>87</v>
      </c>
      <c r="M1097" s="430"/>
      <c r="N1097" s="67"/>
      <c r="O1097" s="67"/>
      <c r="P1097" s="67">
        <v>15</v>
      </c>
      <c r="Q1097" s="67"/>
      <c r="R1097" s="67"/>
      <c r="S1097" s="106"/>
      <c r="T1097" s="67">
        <v>136.68100000000001</v>
      </c>
      <c r="U1097" s="67"/>
      <c r="V1097" s="99"/>
      <c r="W1097" s="100"/>
      <c r="X1097" s="100"/>
      <c r="Y1097" s="100"/>
      <c r="Z1097" s="100"/>
      <c r="AA1097" s="187"/>
      <c r="AB1097" s="187"/>
      <c r="AC1097" s="350"/>
      <c r="AD1097" s="187"/>
      <c r="AE1097" s="64"/>
    </row>
    <row r="1098" spans="1:31" s="22" customFormat="1" ht="45" hidden="1" x14ac:dyDescent="0.25">
      <c r="A1098" s="430"/>
      <c r="B1098" s="430">
        <v>1696</v>
      </c>
      <c r="C1098" s="570"/>
      <c r="D1098" s="576"/>
      <c r="E1098" s="570"/>
      <c r="F1098" s="578"/>
      <c r="G1098" s="570"/>
      <c r="H1098" s="421"/>
      <c r="I1098" s="158" t="s">
        <v>1209</v>
      </c>
      <c r="J1098" s="430"/>
      <c r="K1098" s="430"/>
      <c r="L1098" s="335">
        <v>158</v>
      </c>
      <c r="M1098" s="430"/>
      <c r="N1098" s="67"/>
      <c r="O1098" s="67"/>
      <c r="P1098" s="67">
        <v>15</v>
      </c>
      <c r="Q1098" s="67"/>
      <c r="R1098" s="67"/>
      <c r="S1098" s="106"/>
      <c r="T1098" s="67">
        <v>141.64500000000001</v>
      </c>
      <c r="U1098" s="67"/>
      <c r="V1098" s="99"/>
      <c r="W1098" s="100"/>
      <c r="X1098" s="100"/>
      <c r="Y1098" s="100"/>
      <c r="Z1098" s="100"/>
      <c r="AA1098" s="187"/>
      <c r="AB1098" s="187"/>
      <c r="AC1098" s="350"/>
      <c r="AD1098" s="187"/>
      <c r="AE1098" s="64"/>
    </row>
    <row r="1099" spans="1:31" s="22" customFormat="1" ht="45" hidden="1" x14ac:dyDescent="0.25">
      <c r="A1099" s="430"/>
      <c r="B1099" s="430">
        <v>1592</v>
      </c>
      <c r="C1099" s="570"/>
      <c r="D1099" s="576"/>
      <c r="E1099" s="570"/>
      <c r="F1099" s="578"/>
      <c r="G1099" s="570"/>
      <c r="H1099" s="421"/>
      <c r="I1099" s="158" t="s">
        <v>1210</v>
      </c>
      <c r="J1099" s="430"/>
      <c r="K1099" s="430"/>
      <c r="L1099" s="335">
        <v>394</v>
      </c>
      <c r="M1099" s="430"/>
      <c r="N1099" s="67"/>
      <c r="O1099" s="67"/>
      <c r="P1099" s="67">
        <v>30</v>
      </c>
      <c r="Q1099" s="67"/>
      <c r="R1099" s="67"/>
      <c r="S1099" s="106"/>
      <c r="T1099" s="67">
        <v>394.73899999999998</v>
      </c>
      <c r="U1099" s="67"/>
      <c r="V1099" s="99"/>
      <c r="W1099" s="100"/>
      <c r="X1099" s="100"/>
      <c r="Y1099" s="100"/>
      <c r="Z1099" s="100"/>
      <c r="AA1099" s="187"/>
      <c r="AB1099" s="187"/>
      <c r="AC1099" s="350"/>
      <c r="AD1099" s="187"/>
      <c r="AE1099" s="64"/>
    </row>
    <row r="1100" spans="1:31" s="22" customFormat="1" ht="45" hidden="1" x14ac:dyDescent="0.25">
      <c r="A1100" s="430"/>
      <c r="B1100" s="430">
        <v>1226</v>
      </c>
      <c r="C1100" s="570"/>
      <c r="D1100" s="576"/>
      <c r="E1100" s="570"/>
      <c r="F1100" s="578"/>
      <c r="G1100" s="570"/>
      <c r="H1100" s="421"/>
      <c r="I1100" s="158" t="s">
        <v>1211</v>
      </c>
      <c r="J1100" s="430"/>
      <c r="K1100" s="430"/>
      <c r="L1100" s="335">
        <v>170</v>
      </c>
      <c r="M1100" s="430"/>
      <c r="N1100" s="67"/>
      <c r="O1100" s="67"/>
      <c r="P1100" s="67">
        <v>15</v>
      </c>
      <c r="Q1100" s="67"/>
      <c r="R1100" s="67"/>
      <c r="S1100" s="106"/>
      <c r="T1100" s="67">
        <v>146.46100000000001</v>
      </c>
      <c r="U1100" s="67"/>
      <c r="V1100" s="99"/>
      <c r="W1100" s="100"/>
      <c r="X1100" s="100"/>
      <c r="Y1100" s="100"/>
      <c r="Z1100" s="100"/>
      <c r="AA1100" s="187"/>
      <c r="AB1100" s="187"/>
      <c r="AC1100" s="350"/>
      <c r="AD1100" s="187"/>
      <c r="AE1100" s="64"/>
    </row>
    <row r="1101" spans="1:31" s="22" customFormat="1" ht="60" hidden="1" x14ac:dyDescent="0.25">
      <c r="A1101" s="430"/>
      <c r="B1101" s="430">
        <v>1385</v>
      </c>
      <c r="C1101" s="570"/>
      <c r="D1101" s="576"/>
      <c r="E1101" s="570"/>
      <c r="F1101" s="578"/>
      <c r="G1101" s="570"/>
      <c r="H1101" s="421"/>
      <c r="I1101" s="158" t="s">
        <v>1212</v>
      </c>
      <c r="J1101" s="430"/>
      <c r="K1101" s="430"/>
      <c r="L1101" s="335">
        <v>212</v>
      </c>
      <c r="M1101" s="430"/>
      <c r="N1101" s="67"/>
      <c r="O1101" s="67"/>
      <c r="P1101" s="67">
        <v>30</v>
      </c>
      <c r="Q1101" s="67"/>
      <c r="R1101" s="67"/>
      <c r="S1101" s="106"/>
      <c r="T1101" s="67">
        <v>247.155</v>
      </c>
      <c r="U1101" s="67"/>
      <c r="V1101" s="99"/>
      <c r="W1101" s="100"/>
      <c r="X1101" s="100"/>
      <c r="Y1101" s="100"/>
      <c r="Z1101" s="100"/>
      <c r="AA1101" s="187"/>
      <c r="AB1101" s="187"/>
      <c r="AC1101" s="350"/>
      <c r="AD1101" s="187"/>
      <c r="AE1101" s="64"/>
    </row>
    <row r="1102" spans="1:31" s="22" customFormat="1" ht="60" hidden="1" x14ac:dyDescent="0.25">
      <c r="A1102" s="430"/>
      <c r="B1102" s="430">
        <v>1061</v>
      </c>
      <c r="C1102" s="570"/>
      <c r="D1102" s="576"/>
      <c r="E1102" s="570"/>
      <c r="F1102" s="578"/>
      <c r="G1102" s="570"/>
      <c r="H1102" s="421"/>
      <c r="I1102" s="158" t="s">
        <v>1213</v>
      </c>
      <c r="J1102" s="430"/>
      <c r="K1102" s="430"/>
      <c r="L1102" s="335">
        <v>289</v>
      </c>
      <c r="M1102" s="430"/>
      <c r="N1102" s="67"/>
      <c r="O1102" s="67"/>
      <c r="P1102" s="67">
        <v>69</v>
      </c>
      <c r="Q1102" s="67"/>
      <c r="R1102" s="67"/>
      <c r="S1102" s="106"/>
      <c r="T1102" s="67">
        <v>278.52100000000002</v>
      </c>
      <c r="U1102" s="67"/>
      <c r="V1102" s="99"/>
      <c r="W1102" s="100"/>
      <c r="X1102" s="100"/>
      <c r="Y1102" s="100"/>
      <c r="Z1102" s="100"/>
      <c r="AA1102" s="187"/>
      <c r="AB1102" s="187"/>
      <c r="AC1102" s="350"/>
      <c r="AD1102" s="187"/>
      <c r="AE1102" s="64"/>
    </row>
    <row r="1103" spans="1:31" s="22" customFormat="1" ht="75" hidden="1" x14ac:dyDescent="0.25">
      <c r="A1103" s="430"/>
      <c r="B1103" s="66" t="s">
        <v>1662</v>
      </c>
      <c r="C1103" s="570"/>
      <c r="D1103" s="576"/>
      <c r="E1103" s="570"/>
      <c r="F1103" s="578"/>
      <c r="G1103" s="570"/>
      <c r="H1103" s="421"/>
      <c r="I1103" s="158" t="s">
        <v>1214</v>
      </c>
      <c r="J1103" s="430"/>
      <c r="K1103" s="430"/>
      <c r="L1103" s="335">
        <v>236</v>
      </c>
      <c r="M1103" s="430"/>
      <c r="N1103" s="67"/>
      <c r="O1103" s="67"/>
      <c r="P1103" s="67">
        <v>10</v>
      </c>
      <c r="Q1103" s="67"/>
      <c r="R1103" s="67"/>
      <c r="S1103" s="106"/>
      <c r="T1103" s="67">
        <v>185.14699999999999</v>
      </c>
      <c r="U1103" s="67"/>
      <c r="V1103" s="99"/>
      <c r="W1103" s="100"/>
      <c r="X1103" s="100"/>
      <c r="Y1103" s="100"/>
      <c r="Z1103" s="100"/>
      <c r="AA1103" s="187"/>
      <c r="AB1103" s="187"/>
      <c r="AC1103" s="350"/>
      <c r="AD1103" s="187"/>
      <c r="AE1103" s="64"/>
    </row>
    <row r="1104" spans="1:31" s="22" customFormat="1" ht="75" hidden="1" x14ac:dyDescent="0.25">
      <c r="A1104" s="430"/>
      <c r="B1104" s="430">
        <v>5735</v>
      </c>
      <c r="C1104" s="570"/>
      <c r="D1104" s="576"/>
      <c r="E1104" s="570"/>
      <c r="F1104" s="578"/>
      <c r="G1104" s="570"/>
      <c r="H1104" s="421"/>
      <c r="I1104" s="158" t="s">
        <v>1215</v>
      </c>
      <c r="J1104" s="430"/>
      <c r="K1104" s="430"/>
      <c r="L1104" s="335">
        <v>113</v>
      </c>
      <c r="M1104" s="430"/>
      <c r="N1104" s="67"/>
      <c r="O1104" s="67"/>
      <c r="P1104" s="67">
        <v>11.67</v>
      </c>
      <c r="Q1104" s="67"/>
      <c r="R1104" s="67"/>
      <c r="S1104" s="106"/>
      <c r="T1104" s="67">
        <v>163.09800000000001</v>
      </c>
      <c r="U1104" s="67"/>
      <c r="V1104" s="99"/>
      <c r="W1104" s="100"/>
      <c r="X1104" s="100"/>
      <c r="Y1104" s="100"/>
      <c r="Z1104" s="100"/>
      <c r="AA1104" s="187"/>
      <c r="AB1104" s="187"/>
      <c r="AC1104" s="350"/>
      <c r="AD1104" s="187"/>
      <c r="AE1104" s="64"/>
    </row>
    <row r="1105" spans="1:31" s="22" customFormat="1" ht="90" hidden="1" x14ac:dyDescent="0.25">
      <c r="A1105" s="430"/>
      <c r="B1105" s="430">
        <v>1240</v>
      </c>
      <c r="C1105" s="570"/>
      <c r="D1105" s="576"/>
      <c r="E1105" s="570"/>
      <c r="F1105" s="578"/>
      <c r="G1105" s="570"/>
      <c r="H1105" s="421"/>
      <c r="I1105" s="158" t="s">
        <v>1216</v>
      </c>
      <c r="J1105" s="430"/>
      <c r="K1105" s="430"/>
      <c r="L1105" s="335">
        <v>885</v>
      </c>
      <c r="M1105" s="430"/>
      <c r="N1105" s="67"/>
      <c r="O1105" s="67"/>
      <c r="P1105" s="67">
        <v>74</v>
      </c>
      <c r="Q1105" s="67"/>
      <c r="R1105" s="67"/>
      <c r="S1105" s="106"/>
      <c r="T1105" s="67">
        <v>679.10599999999999</v>
      </c>
      <c r="U1105" s="67"/>
      <c r="V1105" s="99"/>
      <c r="W1105" s="100"/>
      <c r="X1105" s="100"/>
      <c r="Y1105" s="100"/>
      <c r="Z1105" s="100"/>
      <c r="AA1105" s="187"/>
      <c r="AB1105" s="187"/>
      <c r="AC1105" s="350"/>
      <c r="AD1105" s="187"/>
      <c r="AE1105" s="64"/>
    </row>
    <row r="1106" spans="1:31" s="22" customFormat="1" ht="45" hidden="1" x14ac:dyDescent="0.25">
      <c r="A1106" s="430"/>
      <c r="B1106" s="430">
        <v>2099</v>
      </c>
      <c r="C1106" s="570"/>
      <c r="D1106" s="576"/>
      <c r="E1106" s="570"/>
      <c r="F1106" s="578"/>
      <c r="G1106" s="570"/>
      <c r="H1106" s="421"/>
      <c r="I1106" s="158" t="s">
        <v>1217</v>
      </c>
      <c r="J1106" s="430"/>
      <c r="K1106" s="430"/>
      <c r="L1106" s="335">
        <v>399</v>
      </c>
      <c r="M1106" s="430"/>
      <c r="N1106" s="67"/>
      <c r="O1106" s="67"/>
      <c r="P1106" s="67">
        <v>10</v>
      </c>
      <c r="Q1106" s="67"/>
      <c r="R1106" s="67"/>
      <c r="S1106" s="106"/>
      <c r="T1106" s="67">
        <v>376.548</v>
      </c>
      <c r="U1106" s="67"/>
      <c r="V1106" s="99"/>
      <c r="W1106" s="100"/>
      <c r="X1106" s="100"/>
      <c r="Y1106" s="100"/>
      <c r="Z1106" s="100"/>
      <c r="AA1106" s="187"/>
      <c r="AB1106" s="187"/>
      <c r="AC1106" s="350"/>
      <c r="AD1106" s="187"/>
      <c r="AE1106" s="64"/>
    </row>
    <row r="1107" spans="1:31" s="22" customFormat="1" ht="75" hidden="1" x14ac:dyDescent="0.25">
      <c r="A1107" s="430"/>
      <c r="B1107" s="430">
        <v>1981</v>
      </c>
      <c r="C1107" s="570"/>
      <c r="D1107" s="576"/>
      <c r="E1107" s="570"/>
      <c r="F1107" s="578"/>
      <c r="G1107" s="570"/>
      <c r="H1107" s="421"/>
      <c r="I1107" s="158" t="s">
        <v>1218</v>
      </c>
      <c r="J1107" s="430"/>
      <c r="K1107" s="430"/>
      <c r="L1107" s="335">
        <v>185</v>
      </c>
      <c r="M1107" s="430"/>
      <c r="N1107" s="67"/>
      <c r="O1107" s="67"/>
      <c r="P1107" s="67">
        <v>3.33</v>
      </c>
      <c r="Q1107" s="67"/>
      <c r="R1107" s="67"/>
      <c r="S1107" s="106"/>
      <c r="T1107" s="67">
        <v>200.398</v>
      </c>
      <c r="U1107" s="67"/>
      <c r="V1107" s="99"/>
      <c r="W1107" s="100"/>
      <c r="X1107" s="100"/>
      <c r="Y1107" s="100"/>
      <c r="Z1107" s="100"/>
      <c r="AA1107" s="187"/>
      <c r="AB1107" s="187"/>
      <c r="AC1107" s="350"/>
      <c r="AD1107" s="187"/>
      <c r="AE1107" s="64"/>
    </row>
    <row r="1108" spans="1:31" s="22" customFormat="1" ht="45" hidden="1" x14ac:dyDescent="0.25">
      <c r="A1108" s="430"/>
      <c r="B1108" s="66" t="s">
        <v>1680</v>
      </c>
      <c r="C1108" s="570"/>
      <c r="D1108" s="576"/>
      <c r="E1108" s="570"/>
      <c r="F1108" s="578"/>
      <c r="G1108" s="570"/>
      <c r="H1108" s="421"/>
      <c r="I1108" s="158" t="s">
        <v>1219</v>
      </c>
      <c r="J1108" s="430"/>
      <c r="K1108" s="430"/>
      <c r="L1108" s="335">
        <v>622</v>
      </c>
      <c r="M1108" s="430"/>
      <c r="N1108" s="67"/>
      <c r="O1108" s="67"/>
      <c r="P1108" s="67">
        <v>15</v>
      </c>
      <c r="Q1108" s="67"/>
      <c r="R1108" s="67"/>
      <c r="S1108" s="106"/>
      <c r="T1108" s="67">
        <v>565.23900000000003</v>
      </c>
      <c r="U1108" s="67"/>
      <c r="V1108" s="99"/>
      <c r="W1108" s="100"/>
      <c r="X1108" s="100"/>
      <c r="Y1108" s="100"/>
      <c r="Z1108" s="100"/>
      <c r="AA1108" s="187"/>
      <c r="AB1108" s="187"/>
      <c r="AC1108" s="350"/>
      <c r="AD1108" s="187"/>
      <c r="AE1108" s="64"/>
    </row>
    <row r="1109" spans="1:31" s="22" customFormat="1" ht="45" hidden="1" x14ac:dyDescent="0.25">
      <c r="A1109" s="430"/>
      <c r="B1109" s="430">
        <v>1723</v>
      </c>
      <c r="C1109" s="570"/>
      <c r="D1109" s="576"/>
      <c r="E1109" s="570"/>
      <c r="F1109" s="578"/>
      <c r="G1109" s="570"/>
      <c r="H1109" s="421"/>
      <c r="I1109" s="158" t="s">
        <v>1220</v>
      </c>
      <c r="J1109" s="430"/>
      <c r="K1109" s="430"/>
      <c r="L1109" s="335">
        <v>1923</v>
      </c>
      <c r="M1109" s="430"/>
      <c r="N1109" s="67"/>
      <c r="O1109" s="67"/>
      <c r="P1109" s="67">
        <v>186</v>
      </c>
      <c r="Q1109" s="67"/>
      <c r="R1109" s="67"/>
      <c r="S1109" s="106"/>
      <c r="T1109" s="67">
        <v>1854.847</v>
      </c>
      <c r="U1109" s="67"/>
      <c r="V1109" s="99"/>
      <c r="W1109" s="100"/>
      <c r="X1109" s="100"/>
      <c r="Y1109" s="100"/>
      <c r="Z1109" s="100"/>
      <c r="AA1109" s="187"/>
      <c r="AB1109" s="187"/>
      <c r="AC1109" s="350"/>
      <c r="AD1109" s="187"/>
      <c r="AE1109" s="64"/>
    </row>
    <row r="1110" spans="1:31" s="22" customFormat="1" ht="60" hidden="1" x14ac:dyDescent="0.25">
      <c r="A1110" s="430"/>
      <c r="B1110" s="430">
        <v>1171</v>
      </c>
      <c r="C1110" s="570"/>
      <c r="D1110" s="576"/>
      <c r="E1110" s="570"/>
      <c r="F1110" s="578"/>
      <c r="G1110" s="570"/>
      <c r="H1110" s="421"/>
      <c r="I1110" s="158" t="s">
        <v>1221</v>
      </c>
      <c r="J1110" s="430"/>
      <c r="K1110" s="430"/>
      <c r="L1110" s="335">
        <v>20</v>
      </c>
      <c r="M1110" s="430"/>
      <c r="N1110" s="67"/>
      <c r="O1110" s="67"/>
      <c r="P1110" s="67">
        <v>5</v>
      </c>
      <c r="Q1110" s="67"/>
      <c r="R1110" s="67"/>
      <c r="S1110" s="106"/>
      <c r="T1110" s="67">
        <v>60.619</v>
      </c>
      <c r="U1110" s="67"/>
      <c r="V1110" s="99"/>
      <c r="W1110" s="100"/>
      <c r="X1110" s="100"/>
      <c r="Y1110" s="100"/>
      <c r="Z1110" s="100"/>
      <c r="AA1110" s="187"/>
      <c r="AB1110" s="187"/>
      <c r="AC1110" s="350"/>
      <c r="AD1110" s="187"/>
      <c r="AE1110" s="64"/>
    </row>
    <row r="1111" spans="1:31" s="22" customFormat="1" ht="45" hidden="1" x14ac:dyDescent="0.25">
      <c r="A1111" s="430"/>
      <c r="B1111" s="430">
        <v>873</v>
      </c>
      <c r="C1111" s="570"/>
      <c r="D1111" s="576"/>
      <c r="E1111" s="570"/>
      <c r="F1111" s="578"/>
      <c r="G1111" s="570"/>
      <c r="H1111" s="421"/>
      <c r="I1111" s="158" t="s">
        <v>1222</v>
      </c>
      <c r="J1111" s="430"/>
      <c r="K1111" s="430"/>
      <c r="L1111" s="335">
        <v>234</v>
      </c>
      <c r="M1111" s="430"/>
      <c r="N1111" s="67"/>
      <c r="O1111" s="67"/>
      <c r="P1111" s="67">
        <v>15</v>
      </c>
      <c r="Q1111" s="67"/>
      <c r="R1111" s="67"/>
      <c r="S1111" s="106"/>
      <c r="T1111" s="67">
        <v>218.52799999999999</v>
      </c>
      <c r="U1111" s="67"/>
      <c r="V1111" s="99"/>
      <c r="W1111" s="100"/>
      <c r="X1111" s="100"/>
      <c r="Y1111" s="100"/>
      <c r="Z1111" s="100"/>
      <c r="AA1111" s="187"/>
      <c r="AB1111" s="187"/>
      <c r="AC1111" s="350"/>
      <c r="AD1111" s="187"/>
      <c r="AE1111" s="64"/>
    </row>
    <row r="1112" spans="1:31" s="22" customFormat="1" ht="45" hidden="1" x14ac:dyDescent="0.25">
      <c r="A1112" s="430"/>
      <c r="B1112" s="66" t="s">
        <v>1682</v>
      </c>
      <c r="C1112" s="570"/>
      <c r="D1112" s="576"/>
      <c r="E1112" s="570"/>
      <c r="F1112" s="578"/>
      <c r="G1112" s="570"/>
      <c r="H1112" s="421"/>
      <c r="I1112" s="158" t="s">
        <v>1224</v>
      </c>
      <c r="J1112" s="430"/>
      <c r="K1112" s="430"/>
      <c r="L1112" s="335">
        <v>66</v>
      </c>
      <c r="M1112" s="430"/>
      <c r="N1112" s="67"/>
      <c r="O1112" s="67"/>
      <c r="P1112" s="67">
        <v>15</v>
      </c>
      <c r="Q1112" s="67"/>
      <c r="R1112" s="67"/>
      <c r="S1112" s="106"/>
      <c r="T1112" s="67">
        <v>142.04900000000001</v>
      </c>
      <c r="U1112" s="67"/>
      <c r="V1112" s="99"/>
      <c r="W1112" s="100"/>
      <c r="X1112" s="100"/>
      <c r="Y1112" s="100"/>
      <c r="Z1112" s="100"/>
      <c r="AA1112" s="187"/>
      <c r="AB1112" s="187"/>
      <c r="AC1112" s="350"/>
      <c r="AD1112" s="187"/>
      <c r="AE1112" s="64"/>
    </row>
    <row r="1113" spans="1:31" s="22" customFormat="1" ht="45" hidden="1" x14ac:dyDescent="0.25">
      <c r="A1113" s="430"/>
      <c r="B1113" s="66" t="s">
        <v>1661</v>
      </c>
      <c r="C1113" s="570"/>
      <c r="D1113" s="576"/>
      <c r="E1113" s="570"/>
      <c r="F1113" s="578"/>
      <c r="G1113" s="570"/>
      <c r="H1113" s="421"/>
      <c r="I1113" s="158" t="s">
        <v>1225</v>
      </c>
      <c r="J1113" s="430"/>
      <c r="K1113" s="430"/>
      <c r="L1113" s="335">
        <v>73</v>
      </c>
      <c r="M1113" s="430"/>
      <c r="N1113" s="67"/>
      <c r="O1113" s="67"/>
      <c r="P1113" s="67">
        <v>15</v>
      </c>
      <c r="Q1113" s="67"/>
      <c r="R1113" s="67"/>
      <c r="S1113" s="106"/>
      <c r="T1113" s="67">
        <v>169.393</v>
      </c>
      <c r="U1113" s="67"/>
      <c r="V1113" s="99"/>
      <c r="W1113" s="100"/>
      <c r="X1113" s="100"/>
      <c r="Y1113" s="100"/>
      <c r="Z1113" s="100"/>
      <c r="AA1113" s="187"/>
      <c r="AB1113" s="187"/>
      <c r="AC1113" s="350"/>
      <c r="AD1113" s="187"/>
      <c r="AE1113" s="64"/>
    </row>
    <row r="1114" spans="1:31" s="22" customFormat="1" ht="60" hidden="1" x14ac:dyDescent="0.25">
      <c r="A1114" s="430"/>
      <c r="B1114" s="66" t="s">
        <v>1675</v>
      </c>
      <c r="C1114" s="570"/>
      <c r="D1114" s="576"/>
      <c r="E1114" s="570"/>
      <c r="F1114" s="578"/>
      <c r="G1114" s="570"/>
      <c r="H1114" s="421"/>
      <c r="I1114" s="158" t="s">
        <v>1226</v>
      </c>
      <c r="J1114" s="430"/>
      <c r="K1114" s="430"/>
      <c r="L1114" s="335">
        <v>84</v>
      </c>
      <c r="M1114" s="430"/>
      <c r="N1114" s="67"/>
      <c r="O1114" s="67"/>
      <c r="P1114" s="67">
        <v>15</v>
      </c>
      <c r="Q1114" s="67"/>
      <c r="R1114" s="67"/>
      <c r="S1114" s="106"/>
      <c r="T1114" s="67">
        <v>119.91500000000001</v>
      </c>
      <c r="U1114" s="67"/>
      <c r="V1114" s="99"/>
      <c r="W1114" s="100"/>
      <c r="X1114" s="100"/>
      <c r="Y1114" s="100"/>
      <c r="Z1114" s="100"/>
      <c r="AA1114" s="187"/>
      <c r="AB1114" s="187"/>
      <c r="AC1114" s="350"/>
      <c r="AD1114" s="187"/>
      <c r="AE1114" s="64"/>
    </row>
    <row r="1115" spans="1:31" s="22" customFormat="1" ht="45" hidden="1" x14ac:dyDescent="0.25">
      <c r="A1115" s="430"/>
      <c r="B1115" s="430">
        <v>2095</v>
      </c>
      <c r="C1115" s="570"/>
      <c r="D1115" s="576"/>
      <c r="E1115" s="570"/>
      <c r="F1115" s="578"/>
      <c r="G1115" s="570"/>
      <c r="H1115" s="421"/>
      <c r="I1115" s="158" t="s">
        <v>1227</v>
      </c>
      <c r="J1115" s="430"/>
      <c r="K1115" s="430"/>
      <c r="L1115" s="335">
        <v>113</v>
      </c>
      <c r="M1115" s="430"/>
      <c r="N1115" s="67"/>
      <c r="O1115" s="67"/>
      <c r="P1115" s="67">
        <v>8</v>
      </c>
      <c r="Q1115" s="67"/>
      <c r="R1115" s="67"/>
      <c r="S1115" s="106"/>
      <c r="T1115" s="67">
        <v>194.03399999999999</v>
      </c>
      <c r="U1115" s="67"/>
      <c r="V1115" s="99"/>
      <c r="W1115" s="100"/>
      <c r="X1115" s="100"/>
      <c r="Y1115" s="100"/>
      <c r="Z1115" s="100"/>
      <c r="AA1115" s="187"/>
      <c r="AB1115" s="187"/>
      <c r="AC1115" s="350"/>
      <c r="AD1115" s="187"/>
      <c r="AE1115" s="64"/>
    </row>
    <row r="1116" spans="1:31" s="22" customFormat="1" ht="45" hidden="1" x14ac:dyDescent="0.25">
      <c r="A1116" s="430"/>
      <c r="B1116" s="66" t="s">
        <v>1668</v>
      </c>
      <c r="C1116" s="570"/>
      <c r="D1116" s="576"/>
      <c r="E1116" s="570"/>
      <c r="F1116" s="578"/>
      <c r="G1116" s="570"/>
      <c r="H1116" s="421"/>
      <c r="I1116" s="158" t="s">
        <v>1228</v>
      </c>
      <c r="J1116" s="430"/>
      <c r="K1116" s="430"/>
      <c r="L1116" s="335">
        <v>134</v>
      </c>
      <c r="M1116" s="430"/>
      <c r="N1116" s="67"/>
      <c r="O1116" s="67"/>
      <c r="P1116" s="67">
        <v>15</v>
      </c>
      <c r="Q1116" s="67"/>
      <c r="R1116" s="67"/>
      <c r="S1116" s="106"/>
      <c r="T1116" s="67">
        <v>171.565</v>
      </c>
      <c r="U1116" s="67"/>
      <c r="V1116" s="99"/>
      <c r="W1116" s="100"/>
      <c r="X1116" s="100"/>
      <c r="Y1116" s="100"/>
      <c r="Z1116" s="100"/>
      <c r="AA1116" s="187"/>
      <c r="AB1116" s="187"/>
      <c r="AC1116" s="350"/>
      <c r="AD1116" s="187"/>
      <c r="AE1116" s="64"/>
    </row>
    <row r="1117" spans="1:31" s="22" customFormat="1" ht="45" hidden="1" x14ac:dyDescent="0.25">
      <c r="A1117" s="430"/>
      <c r="B1117" s="430">
        <v>939</v>
      </c>
      <c r="C1117" s="570"/>
      <c r="D1117" s="576"/>
      <c r="E1117" s="570"/>
      <c r="F1117" s="578"/>
      <c r="G1117" s="570"/>
      <c r="H1117" s="421"/>
      <c r="I1117" s="158" t="s">
        <v>1229</v>
      </c>
      <c r="J1117" s="430"/>
      <c r="K1117" s="430"/>
      <c r="L1117" s="335">
        <v>138</v>
      </c>
      <c r="M1117" s="430"/>
      <c r="N1117" s="67"/>
      <c r="O1117" s="67"/>
      <c r="P1117" s="67">
        <v>8</v>
      </c>
      <c r="Q1117" s="67"/>
      <c r="R1117" s="67"/>
      <c r="S1117" s="106"/>
      <c r="T1117" s="67">
        <v>114.40600000000001</v>
      </c>
      <c r="U1117" s="67"/>
      <c r="V1117" s="99"/>
      <c r="W1117" s="100"/>
      <c r="X1117" s="100"/>
      <c r="Y1117" s="100"/>
      <c r="Z1117" s="100"/>
      <c r="AA1117" s="187"/>
      <c r="AB1117" s="187"/>
      <c r="AC1117" s="350"/>
      <c r="AD1117" s="187"/>
      <c r="AE1117" s="64"/>
    </row>
    <row r="1118" spans="1:31" s="22" customFormat="1" ht="45" hidden="1" x14ac:dyDescent="0.25">
      <c r="A1118" s="430"/>
      <c r="B1118" s="430">
        <v>1313</v>
      </c>
      <c r="C1118" s="570"/>
      <c r="D1118" s="576"/>
      <c r="E1118" s="570"/>
      <c r="F1118" s="578"/>
      <c r="G1118" s="570"/>
      <c r="H1118" s="421"/>
      <c r="I1118" s="158" t="s">
        <v>1230</v>
      </c>
      <c r="J1118" s="430"/>
      <c r="K1118" s="430"/>
      <c r="L1118" s="335">
        <v>145</v>
      </c>
      <c r="M1118" s="430"/>
      <c r="N1118" s="67"/>
      <c r="O1118" s="67"/>
      <c r="P1118" s="67">
        <v>15</v>
      </c>
      <c r="Q1118" s="67"/>
      <c r="R1118" s="67"/>
      <c r="S1118" s="106"/>
      <c r="T1118" s="67">
        <v>172.833</v>
      </c>
      <c r="U1118" s="67"/>
      <c r="V1118" s="99"/>
      <c r="W1118" s="100"/>
      <c r="X1118" s="100"/>
      <c r="Y1118" s="100"/>
      <c r="Z1118" s="100"/>
      <c r="AA1118" s="187"/>
      <c r="AB1118" s="187"/>
      <c r="AC1118" s="350"/>
      <c r="AD1118" s="187"/>
      <c r="AE1118" s="64"/>
    </row>
    <row r="1119" spans="1:31" s="22" customFormat="1" ht="45" hidden="1" x14ac:dyDescent="0.25">
      <c r="A1119" s="430"/>
      <c r="B1119" s="430">
        <v>1072</v>
      </c>
      <c r="C1119" s="570"/>
      <c r="D1119" s="576"/>
      <c r="E1119" s="570"/>
      <c r="F1119" s="578"/>
      <c r="G1119" s="570"/>
      <c r="H1119" s="421"/>
      <c r="I1119" s="158" t="s">
        <v>1231</v>
      </c>
      <c r="J1119" s="430"/>
      <c r="K1119" s="430"/>
      <c r="L1119" s="335">
        <v>41</v>
      </c>
      <c r="M1119" s="430"/>
      <c r="N1119" s="67"/>
      <c r="O1119" s="67"/>
      <c r="P1119" s="67">
        <v>15</v>
      </c>
      <c r="Q1119" s="67"/>
      <c r="R1119" s="67"/>
      <c r="S1119" s="106"/>
      <c r="T1119" s="67">
        <v>102.845</v>
      </c>
      <c r="U1119" s="67"/>
      <c r="V1119" s="99"/>
      <c r="W1119" s="100"/>
      <c r="X1119" s="100"/>
      <c r="Y1119" s="100"/>
      <c r="Z1119" s="100"/>
      <c r="AA1119" s="187"/>
      <c r="AB1119" s="187"/>
      <c r="AC1119" s="350"/>
      <c r="AD1119" s="187"/>
      <c r="AE1119" s="64"/>
    </row>
    <row r="1120" spans="1:31" s="22" customFormat="1" ht="75" hidden="1" x14ac:dyDescent="0.25">
      <c r="A1120" s="430"/>
      <c r="B1120" s="66" t="s">
        <v>1583</v>
      </c>
      <c r="C1120" s="570"/>
      <c r="D1120" s="576"/>
      <c r="E1120" s="570"/>
      <c r="F1120" s="578"/>
      <c r="G1120" s="570"/>
      <c r="H1120" s="421"/>
      <c r="I1120" s="158" t="s">
        <v>1321</v>
      </c>
      <c r="J1120" s="430" t="s">
        <v>170</v>
      </c>
      <c r="K1120" s="430" t="s">
        <v>170</v>
      </c>
      <c r="L1120" s="430">
        <v>751</v>
      </c>
      <c r="M1120" s="430"/>
      <c r="N1120" s="67" t="s">
        <v>170</v>
      </c>
      <c r="O1120" s="67"/>
      <c r="P1120" s="67">
        <v>40</v>
      </c>
      <c r="Q1120" s="67"/>
      <c r="R1120" s="67" t="s">
        <v>170</v>
      </c>
      <c r="S1120" s="67" t="s">
        <v>170</v>
      </c>
      <c r="T1120" s="67">
        <v>664.78</v>
      </c>
      <c r="U1120" s="67"/>
      <c r="V1120" s="99"/>
      <c r="W1120" s="100"/>
      <c r="X1120" s="100"/>
      <c r="Y1120" s="100"/>
      <c r="Z1120" s="100"/>
      <c r="AA1120" s="187"/>
      <c r="AB1120" s="187"/>
      <c r="AC1120" s="350"/>
      <c r="AD1120" s="187"/>
      <c r="AE1120" s="64"/>
    </row>
    <row r="1121" spans="1:31" s="22" customFormat="1" ht="75" hidden="1" x14ac:dyDescent="0.25">
      <c r="A1121" s="430"/>
      <c r="B1121" s="66" t="s">
        <v>1594</v>
      </c>
      <c r="C1121" s="570"/>
      <c r="D1121" s="576"/>
      <c r="E1121" s="570"/>
      <c r="F1121" s="578"/>
      <c r="G1121" s="570"/>
      <c r="H1121" s="421"/>
      <c r="I1121" s="158" t="s">
        <v>1322</v>
      </c>
      <c r="J1121" s="430"/>
      <c r="K1121" s="430"/>
      <c r="L1121" s="430">
        <v>455</v>
      </c>
      <c r="M1121" s="430"/>
      <c r="N1121" s="67"/>
      <c r="O1121" s="67"/>
      <c r="P1121" s="67">
        <v>5</v>
      </c>
      <c r="Q1121" s="67"/>
      <c r="R1121" s="67"/>
      <c r="S1121" s="67"/>
      <c r="T1121" s="67">
        <v>405.6</v>
      </c>
      <c r="U1121" s="67"/>
      <c r="V1121" s="99"/>
      <c r="W1121" s="100"/>
      <c r="X1121" s="100"/>
      <c r="Y1121" s="100"/>
      <c r="Z1121" s="100"/>
      <c r="AA1121" s="187"/>
      <c r="AB1121" s="187"/>
      <c r="AC1121" s="350"/>
      <c r="AD1121" s="187"/>
      <c r="AE1121" s="64"/>
    </row>
    <row r="1122" spans="1:31" s="22" customFormat="1" ht="60" hidden="1" x14ac:dyDescent="0.25">
      <c r="A1122" s="430"/>
      <c r="B1122" s="66" t="s">
        <v>1568</v>
      </c>
      <c r="C1122" s="570"/>
      <c r="D1122" s="576"/>
      <c r="E1122" s="570"/>
      <c r="F1122" s="578"/>
      <c r="G1122" s="570"/>
      <c r="H1122" s="421"/>
      <c r="I1122" s="158" t="s">
        <v>1323</v>
      </c>
      <c r="J1122" s="430"/>
      <c r="K1122" s="430"/>
      <c r="L1122" s="430">
        <v>87</v>
      </c>
      <c r="M1122" s="430"/>
      <c r="N1122" s="67"/>
      <c r="O1122" s="67"/>
      <c r="P1122" s="67">
        <v>15</v>
      </c>
      <c r="Q1122" s="67"/>
      <c r="R1122" s="67"/>
      <c r="S1122" s="67"/>
      <c r="T1122" s="67">
        <v>74.900000000000006</v>
      </c>
      <c r="U1122" s="67"/>
      <c r="V1122" s="99"/>
      <c r="W1122" s="100"/>
      <c r="X1122" s="100"/>
      <c r="Y1122" s="100"/>
      <c r="Z1122" s="100"/>
      <c r="AA1122" s="187"/>
      <c r="AB1122" s="187"/>
      <c r="AC1122" s="350"/>
      <c r="AD1122" s="187"/>
      <c r="AE1122" s="64"/>
    </row>
    <row r="1123" spans="1:31" s="22" customFormat="1" ht="60" hidden="1" x14ac:dyDescent="0.25">
      <c r="A1123" s="430"/>
      <c r="B1123" s="66" t="s">
        <v>1538</v>
      </c>
      <c r="C1123" s="570"/>
      <c r="D1123" s="576"/>
      <c r="E1123" s="570"/>
      <c r="F1123" s="578"/>
      <c r="G1123" s="570"/>
      <c r="H1123" s="421"/>
      <c r="I1123" s="158" t="s">
        <v>1324</v>
      </c>
      <c r="J1123" s="430"/>
      <c r="K1123" s="430"/>
      <c r="L1123" s="430">
        <v>200</v>
      </c>
      <c r="M1123" s="430"/>
      <c r="N1123" s="67"/>
      <c r="O1123" s="67"/>
      <c r="P1123" s="67">
        <v>15</v>
      </c>
      <c r="Q1123" s="67"/>
      <c r="R1123" s="67"/>
      <c r="S1123" s="67"/>
      <c r="T1123" s="67">
        <v>189.01</v>
      </c>
      <c r="U1123" s="67"/>
      <c r="V1123" s="99"/>
      <c r="W1123" s="100"/>
      <c r="X1123" s="100"/>
      <c r="Y1123" s="100"/>
      <c r="Z1123" s="100"/>
      <c r="AA1123" s="187"/>
      <c r="AB1123" s="187"/>
      <c r="AC1123" s="350"/>
      <c r="AD1123" s="187"/>
      <c r="AE1123" s="64"/>
    </row>
    <row r="1124" spans="1:31" s="22" customFormat="1" ht="75" hidden="1" x14ac:dyDescent="0.25">
      <c r="A1124" s="430"/>
      <c r="B1124" s="430">
        <v>1107</v>
      </c>
      <c r="C1124" s="570"/>
      <c r="D1124" s="576"/>
      <c r="E1124" s="570"/>
      <c r="F1124" s="578"/>
      <c r="G1124" s="570"/>
      <c r="H1124" s="421"/>
      <c r="I1124" s="158" t="s">
        <v>1325</v>
      </c>
      <c r="J1124" s="430"/>
      <c r="K1124" s="430"/>
      <c r="L1124" s="430">
        <v>150</v>
      </c>
      <c r="M1124" s="430"/>
      <c r="N1124" s="67"/>
      <c r="O1124" s="67"/>
      <c r="P1124" s="67">
        <v>30</v>
      </c>
      <c r="Q1124" s="67"/>
      <c r="R1124" s="67"/>
      <c r="S1124" s="67"/>
      <c r="T1124" s="67">
        <v>111.5</v>
      </c>
      <c r="U1124" s="67"/>
      <c r="V1124" s="99"/>
      <c r="W1124" s="100"/>
      <c r="X1124" s="100"/>
      <c r="Y1124" s="100"/>
      <c r="Z1124" s="100"/>
      <c r="AA1124" s="187"/>
      <c r="AB1124" s="187"/>
      <c r="AC1124" s="350"/>
      <c r="AD1124" s="187"/>
      <c r="AE1124" s="64"/>
    </row>
    <row r="1125" spans="1:31" s="22" customFormat="1" ht="90" hidden="1" x14ac:dyDescent="0.25">
      <c r="A1125" s="430"/>
      <c r="B1125" s="430">
        <v>1364</v>
      </c>
      <c r="C1125" s="570"/>
      <c r="D1125" s="576"/>
      <c r="E1125" s="570"/>
      <c r="F1125" s="578"/>
      <c r="G1125" s="570"/>
      <c r="H1125" s="421"/>
      <c r="I1125" s="158" t="s">
        <v>1326</v>
      </c>
      <c r="J1125" s="430"/>
      <c r="K1125" s="430"/>
      <c r="L1125" s="430">
        <v>120</v>
      </c>
      <c r="M1125" s="430"/>
      <c r="N1125" s="67"/>
      <c r="O1125" s="67"/>
      <c r="P1125" s="67">
        <v>15</v>
      </c>
      <c r="Q1125" s="67"/>
      <c r="R1125" s="67"/>
      <c r="S1125" s="67"/>
      <c r="T1125" s="67">
        <v>102.78</v>
      </c>
      <c r="U1125" s="67"/>
      <c r="V1125" s="99"/>
      <c r="W1125" s="100"/>
      <c r="X1125" s="100"/>
      <c r="Y1125" s="100"/>
      <c r="Z1125" s="100"/>
      <c r="AA1125" s="187"/>
      <c r="AB1125" s="187"/>
      <c r="AC1125" s="351"/>
      <c r="AD1125" s="187"/>
      <c r="AE1125" s="64"/>
    </row>
    <row r="1126" spans="1:31" s="22" customFormat="1" ht="90" hidden="1" x14ac:dyDescent="0.25">
      <c r="A1126" s="430"/>
      <c r="B1126" s="66" t="s">
        <v>1543</v>
      </c>
      <c r="C1126" s="570"/>
      <c r="D1126" s="576"/>
      <c r="E1126" s="570"/>
      <c r="F1126" s="578"/>
      <c r="G1126" s="570"/>
      <c r="H1126" s="421"/>
      <c r="I1126" s="158" t="s">
        <v>1327</v>
      </c>
      <c r="J1126" s="430"/>
      <c r="K1126" s="430"/>
      <c r="L1126" s="430">
        <v>350</v>
      </c>
      <c r="M1126" s="430"/>
      <c r="N1126" s="67"/>
      <c r="O1126" s="67"/>
      <c r="P1126" s="67">
        <v>15</v>
      </c>
      <c r="Q1126" s="67"/>
      <c r="R1126" s="67"/>
      <c r="S1126" s="67"/>
      <c r="T1126" s="67">
        <v>266.58</v>
      </c>
      <c r="U1126" s="67"/>
      <c r="V1126" s="99"/>
      <c r="W1126" s="100"/>
      <c r="X1126" s="100"/>
      <c r="Y1126" s="100"/>
      <c r="Z1126" s="100"/>
      <c r="AA1126" s="187"/>
      <c r="AB1126" s="187"/>
      <c r="AC1126" s="351"/>
      <c r="AD1126" s="187"/>
      <c r="AE1126" s="64"/>
    </row>
    <row r="1127" spans="1:31" s="22" customFormat="1" ht="75" hidden="1" x14ac:dyDescent="0.25">
      <c r="A1127" s="430"/>
      <c r="B1127" s="66" t="s">
        <v>1534</v>
      </c>
      <c r="C1127" s="570"/>
      <c r="D1127" s="576"/>
      <c r="E1127" s="570"/>
      <c r="F1127" s="578"/>
      <c r="G1127" s="570"/>
      <c r="H1127" s="421"/>
      <c r="I1127" s="158" t="s">
        <v>1328</v>
      </c>
      <c r="J1127" s="430"/>
      <c r="K1127" s="430"/>
      <c r="L1127" s="430">
        <v>40</v>
      </c>
      <c r="M1127" s="430"/>
      <c r="N1127" s="67"/>
      <c r="O1127" s="67"/>
      <c r="P1127" s="67">
        <v>15</v>
      </c>
      <c r="Q1127" s="67"/>
      <c r="R1127" s="67"/>
      <c r="S1127" s="67"/>
      <c r="T1127" s="67">
        <v>74.754999999999995</v>
      </c>
      <c r="U1127" s="67"/>
      <c r="V1127" s="99"/>
      <c r="W1127" s="100"/>
      <c r="X1127" s="100"/>
      <c r="Y1127" s="100"/>
      <c r="Z1127" s="100"/>
      <c r="AA1127" s="187"/>
      <c r="AB1127" s="187"/>
      <c r="AC1127" s="351"/>
      <c r="AD1127" s="187"/>
      <c r="AE1127" s="64"/>
    </row>
    <row r="1128" spans="1:31" s="22" customFormat="1" ht="60" hidden="1" x14ac:dyDescent="0.25">
      <c r="A1128" s="430"/>
      <c r="B1128" s="430">
        <v>858</v>
      </c>
      <c r="C1128" s="570"/>
      <c r="D1128" s="576"/>
      <c r="E1128" s="570"/>
      <c r="F1128" s="578"/>
      <c r="G1128" s="570"/>
      <c r="H1128" s="421"/>
      <c r="I1128" s="158" t="s">
        <v>1329</v>
      </c>
      <c r="J1128" s="430"/>
      <c r="K1128" s="430"/>
      <c r="L1128" s="430">
        <v>78</v>
      </c>
      <c r="M1128" s="430"/>
      <c r="N1128" s="67"/>
      <c r="O1128" s="67"/>
      <c r="P1128" s="67">
        <v>15</v>
      </c>
      <c r="Q1128" s="67"/>
      <c r="R1128" s="67"/>
      <c r="S1128" s="67"/>
      <c r="T1128" s="67">
        <v>88.53</v>
      </c>
      <c r="U1128" s="67"/>
      <c r="V1128" s="99"/>
      <c r="W1128" s="100"/>
      <c r="X1128" s="100"/>
      <c r="Y1128" s="100"/>
      <c r="Z1128" s="100"/>
      <c r="AA1128" s="187"/>
      <c r="AB1128" s="187"/>
      <c r="AC1128" s="351"/>
      <c r="AD1128" s="187"/>
      <c r="AE1128" s="64"/>
    </row>
    <row r="1129" spans="1:31" s="22" customFormat="1" ht="75" hidden="1" x14ac:dyDescent="0.25">
      <c r="A1129" s="430"/>
      <c r="B1129" s="430">
        <v>826</v>
      </c>
      <c r="C1129" s="570"/>
      <c r="D1129" s="576"/>
      <c r="E1129" s="570"/>
      <c r="F1129" s="578"/>
      <c r="G1129" s="570"/>
      <c r="H1129" s="421"/>
      <c r="I1129" s="158" t="s">
        <v>1330</v>
      </c>
      <c r="J1129" s="430"/>
      <c r="K1129" s="430"/>
      <c r="L1129" s="430">
        <v>232</v>
      </c>
      <c r="M1129" s="430"/>
      <c r="N1129" s="67"/>
      <c r="O1129" s="67"/>
      <c r="P1129" s="67">
        <v>15</v>
      </c>
      <c r="Q1129" s="67"/>
      <c r="R1129" s="67"/>
      <c r="S1129" s="67"/>
      <c r="T1129" s="67">
        <v>200.66</v>
      </c>
      <c r="U1129" s="67"/>
      <c r="V1129" s="99"/>
      <c r="W1129" s="100"/>
      <c r="X1129" s="100"/>
      <c r="Y1129" s="100"/>
      <c r="Z1129" s="100"/>
      <c r="AA1129" s="187"/>
      <c r="AB1129" s="187"/>
      <c r="AC1129" s="351"/>
      <c r="AD1129" s="187"/>
      <c r="AE1129" s="64"/>
    </row>
    <row r="1130" spans="1:31" s="22" customFormat="1" ht="90" hidden="1" x14ac:dyDescent="0.25">
      <c r="A1130" s="430"/>
      <c r="B1130" s="66" t="s">
        <v>1554</v>
      </c>
      <c r="C1130" s="570"/>
      <c r="D1130" s="576"/>
      <c r="E1130" s="570"/>
      <c r="F1130" s="578"/>
      <c r="G1130" s="570"/>
      <c r="H1130" s="421"/>
      <c r="I1130" s="158" t="s">
        <v>1331</v>
      </c>
      <c r="J1130" s="430"/>
      <c r="K1130" s="430"/>
      <c r="L1130" s="430">
        <v>50</v>
      </c>
      <c r="M1130" s="430"/>
      <c r="N1130" s="67"/>
      <c r="O1130" s="67"/>
      <c r="P1130" s="67">
        <v>15</v>
      </c>
      <c r="Q1130" s="67"/>
      <c r="R1130" s="67"/>
      <c r="S1130" s="67"/>
      <c r="T1130" s="67">
        <v>72.819999999999993</v>
      </c>
      <c r="U1130" s="67"/>
      <c r="V1130" s="99"/>
      <c r="W1130" s="100"/>
      <c r="X1130" s="100"/>
      <c r="Y1130" s="100"/>
      <c r="Z1130" s="100"/>
      <c r="AA1130" s="187"/>
      <c r="AB1130" s="187"/>
      <c r="AC1130" s="350"/>
      <c r="AD1130" s="187"/>
      <c r="AE1130" s="64"/>
    </row>
    <row r="1131" spans="1:31" s="22" customFormat="1" ht="60" hidden="1" x14ac:dyDescent="0.25">
      <c r="A1131" s="430"/>
      <c r="B1131" s="66" t="s">
        <v>1550</v>
      </c>
      <c r="C1131" s="570"/>
      <c r="D1131" s="576"/>
      <c r="E1131" s="570"/>
      <c r="F1131" s="578"/>
      <c r="G1131" s="570"/>
      <c r="H1131" s="421"/>
      <c r="I1131" s="158" t="s">
        <v>1727</v>
      </c>
      <c r="J1131" s="430"/>
      <c r="K1131" s="430"/>
      <c r="L1131" s="430">
        <v>300</v>
      </c>
      <c r="M1131" s="430"/>
      <c r="N1131" s="67"/>
      <c r="O1131" s="67"/>
      <c r="P1131" s="67">
        <v>15</v>
      </c>
      <c r="Q1131" s="67"/>
      <c r="R1131" s="67"/>
      <c r="S1131" s="67"/>
      <c r="T1131" s="67">
        <v>241.01</v>
      </c>
      <c r="U1131" s="67"/>
      <c r="V1131" s="99"/>
      <c r="W1131" s="100"/>
      <c r="X1131" s="100"/>
      <c r="Y1131" s="100"/>
      <c r="Z1131" s="100"/>
      <c r="AA1131" s="187"/>
      <c r="AB1131" s="187"/>
      <c r="AC1131" s="350"/>
      <c r="AD1131" s="187"/>
      <c r="AE1131" s="64"/>
    </row>
    <row r="1132" spans="1:31" s="22" customFormat="1" ht="75" hidden="1" x14ac:dyDescent="0.25">
      <c r="A1132" s="430"/>
      <c r="B1132" s="430">
        <v>1777</v>
      </c>
      <c r="C1132" s="570"/>
      <c r="D1132" s="576"/>
      <c r="E1132" s="570"/>
      <c r="F1132" s="578"/>
      <c r="G1132" s="570"/>
      <c r="H1132" s="421"/>
      <c r="I1132" s="158" t="s">
        <v>1728</v>
      </c>
      <c r="J1132" s="430"/>
      <c r="K1132" s="430"/>
      <c r="L1132" s="430">
        <v>105</v>
      </c>
      <c r="M1132" s="430"/>
      <c r="N1132" s="67"/>
      <c r="O1132" s="67"/>
      <c r="P1132" s="67">
        <v>15</v>
      </c>
      <c r="Q1132" s="67"/>
      <c r="R1132" s="67"/>
      <c r="S1132" s="67"/>
      <c r="T1132" s="67">
        <v>91.495999999999995</v>
      </c>
      <c r="U1132" s="67"/>
      <c r="V1132" s="99"/>
      <c r="W1132" s="100"/>
      <c r="X1132" s="100"/>
      <c r="Y1132" s="100"/>
      <c r="Z1132" s="100"/>
      <c r="AA1132" s="187"/>
      <c r="AB1132" s="187"/>
      <c r="AC1132" s="350"/>
      <c r="AD1132" s="187"/>
      <c r="AE1132" s="64"/>
    </row>
    <row r="1133" spans="1:31" s="22" customFormat="1" ht="75" hidden="1" x14ac:dyDescent="0.25">
      <c r="A1133" s="430"/>
      <c r="B1133" s="66" t="s">
        <v>1556</v>
      </c>
      <c r="C1133" s="570"/>
      <c r="D1133" s="576"/>
      <c r="E1133" s="570"/>
      <c r="F1133" s="578"/>
      <c r="G1133" s="570"/>
      <c r="H1133" s="421"/>
      <c r="I1133" s="158" t="s">
        <v>1729</v>
      </c>
      <c r="J1133" s="430"/>
      <c r="K1133" s="430"/>
      <c r="L1133" s="430">
        <v>60</v>
      </c>
      <c r="M1133" s="430"/>
      <c r="N1133" s="67"/>
      <c r="O1133" s="67"/>
      <c r="P1133" s="67">
        <v>15</v>
      </c>
      <c r="Q1133" s="67"/>
      <c r="R1133" s="67"/>
      <c r="S1133" s="67"/>
      <c r="T1133" s="67">
        <v>67.53</v>
      </c>
      <c r="U1133" s="67"/>
      <c r="V1133" s="99"/>
      <c r="W1133" s="100"/>
      <c r="X1133" s="100"/>
      <c r="Y1133" s="100"/>
      <c r="Z1133" s="100"/>
      <c r="AA1133" s="187"/>
      <c r="AB1133" s="187"/>
      <c r="AC1133" s="350"/>
      <c r="AD1133" s="187"/>
      <c r="AE1133" s="64"/>
    </row>
    <row r="1134" spans="1:31" s="22" customFormat="1" ht="75" hidden="1" x14ac:dyDescent="0.25">
      <c r="A1134" s="430"/>
      <c r="B1134" s="430">
        <v>1510</v>
      </c>
      <c r="C1134" s="570"/>
      <c r="D1134" s="576"/>
      <c r="E1134" s="570"/>
      <c r="F1134" s="578"/>
      <c r="G1134" s="570"/>
      <c r="H1134" s="421"/>
      <c r="I1134" s="158" t="s">
        <v>1730</v>
      </c>
      <c r="J1134" s="430"/>
      <c r="K1134" s="430"/>
      <c r="L1134" s="430">
        <v>345</v>
      </c>
      <c r="M1134" s="430"/>
      <c r="N1134" s="67"/>
      <c r="O1134" s="67"/>
      <c r="P1134" s="67">
        <v>15</v>
      </c>
      <c r="Q1134" s="67"/>
      <c r="R1134" s="67"/>
      <c r="S1134" s="67"/>
      <c r="T1134" s="67">
        <v>279.93</v>
      </c>
      <c r="U1134" s="67"/>
      <c r="V1134" s="99"/>
      <c r="W1134" s="100"/>
      <c r="X1134" s="100"/>
      <c r="Y1134" s="100"/>
      <c r="Z1134" s="100"/>
      <c r="AA1134" s="187"/>
      <c r="AB1134" s="187"/>
      <c r="AC1134" s="350"/>
      <c r="AD1134" s="187"/>
      <c r="AE1134" s="64"/>
    </row>
    <row r="1135" spans="1:31" s="22" customFormat="1" ht="75" hidden="1" x14ac:dyDescent="0.25">
      <c r="A1135" s="430"/>
      <c r="B1135" s="430">
        <v>1256</v>
      </c>
      <c r="C1135" s="570"/>
      <c r="D1135" s="576"/>
      <c r="E1135" s="570"/>
      <c r="F1135" s="578"/>
      <c r="G1135" s="570"/>
      <c r="H1135" s="421"/>
      <c r="I1135" s="158" t="s">
        <v>1332</v>
      </c>
      <c r="J1135" s="430"/>
      <c r="K1135" s="430"/>
      <c r="L1135" s="430">
        <v>40</v>
      </c>
      <c r="M1135" s="430"/>
      <c r="N1135" s="67"/>
      <c r="O1135" s="67"/>
      <c r="P1135" s="67">
        <v>15</v>
      </c>
      <c r="Q1135" s="67"/>
      <c r="R1135" s="67"/>
      <c r="S1135" s="67"/>
      <c r="T1135" s="67">
        <v>65.180000000000007</v>
      </c>
      <c r="U1135" s="67"/>
      <c r="V1135" s="99"/>
      <c r="W1135" s="100"/>
      <c r="X1135" s="100"/>
      <c r="Y1135" s="100"/>
      <c r="Z1135" s="100"/>
      <c r="AA1135" s="187"/>
      <c r="AB1135" s="187"/>
      <c r="AC1135" s="350"/>
      <c r="AD1135" s="187"/>
      <c r="AE1135" s="64"/>
    </row>
    <row r="1136" spans="1:31" s="22" customFormat="1" ht="75" hidden="1" x14ac:dyDescent="0.25">
      <c r="A1136" s="430"/>
      <c r="B1136" s="430">
        <v>1201</v>
      </c>
      <c r="C1136" s="570"/>
      <c r="D1136" s="576"/>
      <c r="E1136" s="570"/>
      <c r="F1136" s="578"/>
      <c r="G1136" s="570"/>
      <c r="H1136" s="421"/>
      <c r="I1136" s="158" t="s">
        <v>1333</v>
      </c>
      <c r="J1136" s="430"/>
      <c r="K1136" s="430"/>
      <c r="L1136" s="430">
        <v>150</v>
      </c>
      <c r="M1136" s="430"/>
      <c r="N1136" s="67"/>
      <c r="O1136" s="67"/>
      <c r="P1136" s="67">
        <v>15</v>
      </c>
      <c r="Q1136" s="67"/>
      <c r="R1136" s="67"/>
      <c r="S1136" s="67"/>
      <c r="T1136" s="67">
        <v>153.86000000000001</v>
      </c>
      <c r="U1136" s="67"/>
      <c r="V1136" s="99"/>
      <c r="W1136" s="100"/>
      <c r="X1136" s="100"/>
      <c r="Y1136" s="100"/>
      <c r="Z1136" s="100"/>
      <c r="AA1136" s="187"/>
      <c r="AB1136" s="187"/>
      <c r="AC1136" s="350"/>
      <c r="AD1136" s="187"/>
      <c r="AE1136" s="64"/>
    </row>
    <row r="1137" spans="1:31" s="22" customFormat="1" ht="75" hidden="1" x14ac:dyDescent="0.25">
      <c r="A1137" s="430"/>
      <c r="B1137" s="430">
        <v>1048</v>
      </c>
      <c r="C1137" s="570"/>
      <c r="D1137" s="576"/>
      <c r="E1137" s="570"/>
      <c r="F1137" s="578"/>
      <c r="G1137" s="570"/>
      <c r="H1137" s="421"/>
      <c r="I1137" s="158" t="s">
        <v>1334</v>
      </c>
      <c r="J1137" s="430"/>
      <c r="K1137" s="430"/>
      <c r="L1137" s="430">
        <v>192</v>
      </c>
      <c r="M1137" s="430"/>
      <c r="N1137" s="67"/>
      <c r="O1137" s="67"/>
      <c r="P1137" s="67">
        <v>15</v>
      </c>
      <c r="Q1137" s="67"/>
      <c r="R1137" s="67"/>
      <c r="S1137" s="67"/>
      <c r="T1137" s="67">
        <v>178.15</v>
      </c>
      <c r="U1137" s="67"/>
      <c r="V1137" s="99"/>
      <c r="W1137" s="100"/>
      <c r="X1137" s="100"/>
      <c r="Y1137" s="100"/>
      <c r="Z1137" s="100"/>
      <c r="AA1137" s="187"/>
      <c r="AB1137" s="187"/>
      <c r="AC1137" s="350"/>
      <c r="AD1137" s="187"/>
      <c r="AE1137" s="64"/>
    </row>
    <row r="1138" spans="1:31" s="22" customFormat="1" ht="75" hidden="1" x14ac:dyDescent="0.25">
      <c r="A1138" s="430"/>
      <c r="B1138" s="430">
        <v>2116</v>
      </c>
      <c r="C1138" s="570"/>
      <c r="D1138" s="576"/>
      <c r="E1138" s="570"/>
      <c r="F1138" s="578"/>
      <c r="G1138" s="570"/>
      <c r="H1138" s="421"/>
      <c r="I1138" s="158" t="s">
        <v>1335</v>
      </c>
      <c r="J1138" s="430"/>
      <c r="K1138" s="430"/>
      <c r="L1138" s="430">
        <v>495</v>
      </c>
      <c r="M1138" s="430"/>
      <c r="N1138" s="67"/>
      <c r="O1138" s="67"/>
      <c r="P1138" s="67">
        <v>10</v>
      </c>
      <c r="Q1138" s="67"/>
      <c r="R1138" s="67"/>
      <c r="S1138" s="67"/>
      <c r="T1138" s="67">
        <v>219.78</v>
      </c>
      <c r="U1138" s="67"/>
      <c r="V1138" s="99"/>
      <c r="W1138" s="100"/>
      <c r="X1138" s="100"/>
      <c r="Y1138" s="100"/>
      <c r="Z1138" s="100"/>
      <c r="AA1138" s="187"/>
      <c r="AB1138" s="187"/>
      <c r="AC1138" s="350"/>
      <c r="AD1138" s="187"/>
      <c r="AE1138" s="64"/>
    </row>
    <row r="1139" spans="1:31" s="22" customFormat="1" ht="90" hidden="1" x14ac:dyDescent="0.25">
      <c r="A1139" s="430"/>
      <c r="B1139" s="430">
        <v>1026</v>
      </c>
      <c r="C1139" s="570"/>
      <c r="D1139" s="576"/>
      <c r="E1139" s="570"/>
      <c r="F1139" s="578"/>
      <c r="G1139" s="570"/>
      <c r="H1139" s="421"/>
      <c r="I1139" s="158" t="s">
        <v>1336</v>
      </c>
      <c r="J1139" s="430"/>
      <c r="K1139" s="430"/>
      <c r="L1139" s="430">
        <v>90</v>
      </c>
      <c r="M1139" s="430"/>
      <c r="N1139" s="67"/>
      <c r="O1139" s="67"/>
      <c r="P1139" s="67">
        <v>20</v>
      </c>
      <c r="Q1139" s="67"/>
      <c r="R1139" s="67"/>
      <c r="S1139" s="67"/>
      <c r="T1139" s="67">
        <v>103.17</v>
      </c>
      <c r="U1139" s="67"/>
      <c r="V1139" s="99"/>
      <c r="W1139" s="100"/>
      <c r="X1139" s="100"/>
      <c r="Y1139" s="100"/>
      <c r="Z1139" s="100"/>
      <c r="AA1139" s="187"/>
      <c r="AB1139" s="187"/>
      <c r="AC1139" s="350"/>
      <c r="AD1139" s="187"/>
      <c r="AE1139" s="64"/>
    </row>
    <row r="1140" spans="1:31" s="22" customFormat="1" ht="90" hidden="1" x14ac:dyDescent="0.25">
      <c r="A1140" s="430"/>
      <c r="B1140" s="430">
        <v>1851</v>
      </c>
      <c r="C1140" s="570"/>
      <c r="D1140" s="576"/>
      <c r="E1140" s="570"/>
      <c r="F1140" s="578"/>
      <c r="G1140" s="570"/>
      <c r="H1140" s="421"/>
      <c r="I1140" s="158" t="s">
        <v>1337</v>
      </c>
      <c r="J1140" s="430"/>
      <c r="K1140" s="430"/>
      <c r="L1140" s="430">
        <v>80</v>
      </c>
      <c r="M1140" s="430"/>
      <c r="N1140" s="67"/>
      <c r="O1140" s="67"/>
      <c r="P1140" s="67">
        <v>15</v>
      </c>
      <c r="Q1140" s="67"/>
      <c r="R1140" s="67"/>
      <c r="S1140" s="67"/>
      <c r="T1140" s="67">
        <v>82.43</v>
      </c>
      <c r="U1140" s="67"/>
      <c r="V1140" s="99"/>
      <c r="W1140" s="100"/>
      <c r="X1140" s="100"/>
      <c r="Y1140" s="100"/>
      <c r="Z1140" s="100"/>
      <c r="AA1140" s="187"/>
      <c r="AB1140" s="187"/>
      <c r="AC1140" s="350"/>
      <c r="AD1140" s="187"/>
      <c r="AE1140" s="64"/>
    </row>
    <row r="1141" spans="1:31" s="22" customFormat="1" ht="75" hidden="1" x14ac:dyDescent="0.25">
      <c r="A1141" s="430"/>
      <c r="B1141" s="430">
        <v>544</v>
      </c>
      <c r="C1141" s="570"/>
      <c r="D1141" s="576"/>
      <c r="E1141" s="570"/>
      <c r="F1141" s="578"/>
      <c r="G1141" s="570"/>
      <c r="H1141" s="421"/>
      <c r="I1141" s="158" t="s">
        <v>1338</v>
      </c>
      <c r="J1141" s="430"/>
      <c r="K1141" s="430"/>
      <c r="L1141" s="430">
        <v>332</v>
      </c>
      <c r="M1141" s="430"/>
      <c r="N1141" s="67"/>
      <c r="O1141" s="67"/>
      <c r="P1141" s="67">
        <v>30</v>
      </c>
      <c r="Q1141" s="67"/>
      <c r="R1141" s="67"/>
      <c r="S1141" s="67"/>
      <c r="T1141" s="67">
        <v>402.53</v>
      </c>
      <c r="U1141" s="67"/>
      <c r="V1141" s="99"/>
      <c r="W1141" s="100"/>
      <c r="X1141" s="100"/>
      <c r="Y1141" s="100"/>
      <c r="Z1141" s="100"/>
      <c r="AA1141" s="187"/>
      <c r="AB1141" s="187"/>
      <c r="AC1141" s="350"/>
      <c r="AD1141" s="187"/>
      <c r="AE1141" s="64"/>
    </row>
    <row r="1142" spans="1:31" s="22" customFormat="1" ht="75" hidden="1" x14ac:dyDescent="0.25">
      <c r="A1142" s="430"/>
      <c r="B1142" s="66" t="s">
        <v>1555</v>
      </c>
      <c r="C1142" s="570"/>
      <c r="D1142" s="576"/>
      <c r="E1142" s="570"/>
      <c r="F1142" s="578"/>
      <c r="G1142" s="570"/>
      <c r="H1142" s="421"/>
      <c r="I1142" s="158" t="s">
        <v>1339</v>
      </c>
      <c r="J1142" s="430"/>
      <c r="K1142" s="430"/>
      <c r="L1142" s="430">
        <v>530</v>
      </c>
      <c r="M1142" s="430"/>
      <c r="N1142" s="67"/>
      <c r="O1142" s="67"/>
      <c r="P1142" s="67">
        <v>30</v>
      </c>
      <c r="Q1142" s="67"/>
      <c r="R1142" s="67"/>
      <c r="S1142" s="67"/>
      <c r="T1142" s="275">
        <v>538.62300000000005</v>
      </c>
      <c r="U1142" s="67"/>
      <c r="V1142" s="99"/>
      <c r="W1142" s="100"/>
      <c r="X1142" s="100"/>
      <c r="Y1142" s="100"/>
      <c r="Z1142" s="100"/>
      <c r="AA1142" s="187"/>
      <c r="AB1142" s="187"/>
      <c r="AC1142" s="350"/>
      <c r="AD1142" s="187"/>
      <c r="AE1142" s="64"/>
    </row>
    <row r="1143" spans="1:31" s="22" customFormat="1" ht="60" hidden="1" x14ac:dyDescent="0.25">
      <c r="A1143" s="430"/>
      <c r="B1143" s="66" t="s">
        <v>1582</v>
      </c>
      <c r="C1143" s="570"/>
      <c r="D1143" s="576"/>
      <c r="E1143" s="570"/>
      <c r="F1143" s="578"/>
      <c r="G1143" s="570"/>
      <c r="H1143" s="421"/>
      <c r="I1143" s="158" t="s">
        <v>1340</v>
      </c>
      <c r="J1143" s="430"/>
      <c r="K1143" s="430"/>
      <c r="L1143" s="430">
        <v>391</v>
      </c>
      <c r="M1143" s="430"/>
      <c r="N1143" s="67"/>
      <c r="O1143" s="67"/>
      <c r="P1143" s="67">
        <v>15</v>
      </c>
      <c r="Q1143" s="67"/>
      <c r="R1143" s="67"/>
      <c r="S1143" s="67"/>
      <c r="T1143" s="67">
        <v>266.72000000000003</v>
      </c>
      <c r="U1143" s="67"/>
      <c r="V1143" s="99"/>
      <c r="W1143" s="100"/>
      <c r="X1143" s="100"/>
      <c r="Y1143" s="100"/>
      <c r="Z1143" s="100"/>
      <c r="AA1143" s="187"/>
      <c r="AB1143" s="187"/>
      <c r="AC1143" s="350"/>
      <c r="AD1143" s="187"/>
      <c r="AE1143" s="64"/>
    </row>
    <row r="1144" spans="1:31" s="22" customFormat="1" ht="60" hidden="1" x14ac:dyDescent="0.25">
      <c r="A1144" s="430"/>
      <c r="B1144" s="66" t="s">
        <v>1603</v>
      </c>
      <c r="C1144" s="570"/>
      <c r="D1144" s="576"/>
      <c r="E1144" s="570"/>
      <c r="F1144" s="578"/>
      <c r="G1144" s="570"/>
      <c r="H1144" s="421"/>
      <c r="I1144" s="158" t="s">
        <v>1341</v>
      </c>
      <c r="J1144" s="430"/>
      <c r="K1144" s="430"/>
      <c r="L1144" s="430">
        <v>74</v>
      </c>
      <c r="M1144" s="430"/>
      <c r="N1144" s="67"/>
      <c r="O1144" s="67"/>
      <c r="P1144" s="67">
        <v>4</v>
      </c>
      <c r="Q1144" s="67"/>
      <c r="R1144" s="67"/>
      <c r="S1144" s="67"/>
      <c r="T1144" s="67">
        <v>179.05</v>
      </c>
      <c r="U1144" s="67"/>
      <c r="V1144" s="99"/>
      <c r="W1144" s="100"/>
      <c r="X1144" s="100"/>
      <c r="Y1144" s="100"/>
      <c r="Z1144" s="100"/>
      <c r="AA1144" s="187"/>
      <c r="AB1144" s="187"/>
      <c r="AC1144" s="350"/>
      <c r="AD1144" s="187"/>
      <c r="AE1144" s="64"/>
    </row>
    <row r="1145" spans="1:31" s="22" customFormat="1" ht="75" hidden="1" x14ac:dyDescent="0.25">
      <c r="A1145" s="430"/>
      <c r="B1145" s="430">
        <v>430</v>
      </c>
      <c r="C1145" s="570"/>
      <c r="D1145" s="576"/>
      <c r="E1145" s="570"/>
      <c r="F1145" s="578"/>
      <c r="G1145" s="570"/>
      <c r="H1145" s="421"/>
      <c r="I1145" s="158" t="s">
        <v>1342</v>
      </c>
      <c r="J1145" s="430"/>
      <c r="K1145" s="430"/>
      <c r="L1145" s="430">
        <v>20</v>
      </c>
      <c r="M1145" s="430"/>
      <c r="N1145" s="67"/>
      <c r="O1145" s="67"/>
      <c r="P1145" s="67">
        <v>3</v>
      </c>
      <c r="Q1145" s="67"/>
      <c r="R1145" s="67"/>
      <c r="S1145" s="67"/>
      <c r="T1145" s="67">
        <v>84.29</v>
      </c>
      <c r="U1145" s="67"/>
      <c r="V1145" s="99"/>
      <c r="W1145" s="100"/>
      <c r="X1145" s="100"/>
      <c r="Y1145" s="100"/>
      <c r="Z1145" s="100"/>
      <c r="AA1145" s="187"/>
      <c r="AB1145" s="187"/>
      <c r="AC1145" s="350"/>
      <c r="AD1145" s="187"/>
      <c r="AE1145" s="64"/>
    </row>
    <row r="1146" spans="1:31" s="22" customFormat="1" ht="60" hidden="1" x14ac:dyDescent="0.25">
      <c r="A1146" s="430"/>
      <c r="B1146" s="430">
        <v>5731</v>
      </c>
      <c r="C1146" s="570"/>
      <c r="D1146" s="576"/>
      <c r="E1146" s="570"/>
      <c r="F1146" s="578"/>
      <c r="G1146" s="570"/>
      <c r="H1146" s="421"/>
      <c r="I1146" s="158" t="s">
        <v>1343</v>
      </c>
      <c r="J1146" s="430"/>
      <c r="K1146" s="430"/>
      <c r="L1146" s="430">
        <v>555</v>
      </c>
      <c r="M1146" s="430"/>
      <c r="N1146" s="67"/>
      <c r="O1146" s="67"/>
      <c r="P1146" s="67">
        <v>40</v>
      </c>
      <c r="Q1146" s="67"/>
      <c r="R1146" s="67"/>
      <c r="S1146" s="67"/>
      <c r="T1146" s="67">
        <v>456.64</v>
      </c>
      <c r="U1146" s="67"/>
      <c r="V1146" s="99"/>
      <c r="W1146" s="100"/>
      <c r="X1146" s="100"/>
      <c r="Y1146" s="100"/>
      <c r="Z1146" s="100"/>
      <c r="AA1146" s="187"/>
      <c r="AB1146" s="187"/>
      <c r="AC1146" s="350"/>
      <c r="AD1146" s="187"/>
      <c r="AE1146" s="64"/>
    </row>
    <row r="1147" spans="1:31" s="22" customFormat="1" ht="75" hidden="1" x14ac:dyDescent="0.25">
      <c r="A1147" s="430"/>
      <c r="B1147" s="66" t="s">
        <v>1545</v>
      </c>
      <c r="C1147" s="570"/>
      <c r="D1147" s="576"/>
      <c r="E1147" s="570"/>
      <c r="F1147" s="578"/>
      <c r="G1147" s="570"/>
      <c r="H1147" s="421"/>
      <c r="I1147" s="158" t="s">
        <v>1344</v>
      </c>
      <c r="J1147" s="430"/>
      <c r="K1147" s="430"/>
      <c r="L1147" s="430">
        <v>530</v>
      </c>
      <c r="M1147" s="430"/>
      <c r="N1147" s="67"/>
      <c r="O1147" s="67"/>
      <c r="P1147" s="67">
        <v>15</v>
      </c>
      <c r="Q1147" s="67"/>
      <c r="R1147" s="67"/>
      <c r="S1147" s="67"/>
      <c r="T1147" s="67">
        <v>346.97</v>
      </c>
      <c r="U1147" s="67"/>
      <c r="V1147" s="99"/>
      <c r="W1147" s="100"/>
      <c r="X1147" s="100"/>
      <c r="Y1147" s="100"/>
      <c r="Z1147" s="100"/>
      <c r="AA1147" s="187"/>
      <c r="AB1147" s="187"/>
      <c r="AC1147" s="350"/>
      <c r="AD1147" s="187"/>
      <c r="AE1147" s="64"/>
    </row>
    <row r="1148" spans="1:31" s="22" customFormat="1" ht="75" hidden="1" x14ac:dyDescent="0.25">
      <c r="A1148" s="430"/>
      <c r="B1148" s="430">
        <v>3018</v>
      </c>
      <c r="C1148" s="570"/>
      <c r="D1148" s="576"/>
      <c r="E1148" s="570"/>
      <c r="F1148" s="578"/>
      <c r="G1148" s="570"/>
      <c r="H1148" s="421"/>
      <c r="I1148" s="158" t="s">
        <v>1731</v>
      </c>
      <c r="J1148" s="430"/>
      <c r="K1148" s="430"/>
      <c r="L1148" s="430">
        <v>225</v>
      </c>
      <c r="M1148" s="430"/>
      <c r="N1148" s="67"/>
      <c r="O1148" s="67"/>
      <c r="P1148" s="67">
        <v>10</v>
      </c>
      <c r="Q1148" s="67"/>
      <c r="R1148" s="67"/>
      <c r="S1148" s="67"/>
      <c r="T1148" s="67">
        <v>172.81</v>
      </c>
      <c r="U1148" s="67"/>
      <c r="V1148" s="99"/>
      <c r="W1148" s="100"/>
      <c r="X1148" s="100"/>
      <c r="Y1148" s="100"/>
      <c r="Z1148" s="100"/>
      <c r="AA1148" s="187"/>
      <c r="AB1148" s="187"/>
      <c r="AC1148" s="350"/>
      <c r="AD1148" s="187"/>
      <c r="AE1148" s="64"/>
    </row>
    <row r="1149" spans="1:31" s="22" customFormat="1" ht="75" hidden="1" x14ac:dyDescent="0.25">
      <c r="A1149" s="430"/>
      <c r="B1149" s="66" t="s">
        <v>1581</v>
      </c>
      <c r="C1149" s="570"/>
      <c r="D1149" s="576"/>
      <c r="E1149" s="570"/>
      <c r="F1149" s="578"/>
      <c r="G1149" s="570"/>
      <c r="H1149" s="421"/>
      <c r="I1149" s="158" t="s">
        <v>1346</v>
      </c>
      <c r="J1149" s="430"/>
      <c r="K1149" s="430"/>
      <c r="L1149" s="430">
        <v>84</v>
      </c>
      <c r="M1149" s="430"/>
      <c r="N1149" s="67"/>
      <c r="O1149" s="67"/>
      <c r="P1149" s="67">
        <v>15</v>
      </c>
      <c r="Q1149" s="67"/>
      <c r="R1149" s="67"/>
      <c r="S1149" s="67"/>
      <c r="T1149" s="67">
        <v>85.85</v>
      </c>
      <c r="U1149" s="67"/>
      <c r="V1149" s="99"/>
      <c r="W1149" s="100"/>
      <c r="X1149" s="100"/>
      <c r="Y1149" s="100"/>
      <c r="Z1149" s="100"/>
      <c r="AA1149" s="187"/>
      <c r="AB1149" s="187"/>
      <c r="AC1149" s="350"/>
      <c r="AD1149" s="187"/>
      <c r="AE1149" s="64"/>
    </row>
    <row r="1150" spans="1:31" s="22" customFormat="1" ht="75" hidden="1" x14ac:dyDescent="0.25">
      <c r="A1150" s="430"/>
      <c r="B1150" s="430">
        <v>2281</v>
      </c>
      <c r="C1150" s="570"/>
      <c r="D1150" s="576"/>
      <c r="E1150" s="570"/>
      <c r="F1150" s="578"/>
      <c r="G1150" s="570"/>
      <c r="H1150" s="421"/>
      <c r="I1150" s="158" t="s">
        <v>1732</v>
      </c>
      <c r="J1150" s="430"/>
      <c r="K1150" s="430"/>
      <c r="L1150" s="430">
        <v>270</v>
      </c>
      <c r="M1150" s="430"/>
      <c r="N1150" s="67"/>
      <c r="O1150" s="67"/>
      <c r="P1150" s="67">
        <v>15</v>
      </c>
      <c r="Q1150" s="67"/>
      <c r="R1150" s="67"/>
      <c r="S1150" s="67"/>
      <c r="T1150" s="67">
        <v>230.09</v>
      </c>
      <c r="U1150" s="67"/>
      <c r="V1150" s="99"/>
      <c r="W1150" s="100"/>
      <c r="X1150" s="100"/>
      <c r="Y1150" s="100"/>
      <c r="Z1150" s="100"/>
      <c r="AA1150" s="187"/>
      <c r="AB1150" s="187"/>
      <c r="AC1150" s="350"/>
      <c r="AD1150" s="187"/>
      <c r="AE1150" s="64"/>
    </row>
    <row r="1151" spans="1:31" s="22" customFormat="1" ht="75" hidden="1" x14ac:dyDescent="0.25">
      <c r="A1151" s="430"/>
      <c r="B1151" s="430">
        <v>1289</v>
      </c>
      <c r="C1151" s="570"/>
      <c r="D1151" s="576"/>
      <c r="E1151" s="570"/>
      <c r="F1151" s="578"/>
      <c r="G1151" s="570"/>
      <c r="H1151" s="421"/>
      <c r="I1151" s="158" t="s">
        <v>1733</v>
      </c>
      <c r="J1151" s="430"/>
      <c r="K1151" s="430"/>
      <c r="L1151" s="430">
        <v>30</v>
      </c>
      <c r="M1151" s="430"/>
      <c r="N1151" s="67"/>
      <c r="O1151" s="67"/>
      <c r="P1151" s="67">
        <v>15</v>
      </c>
      <c r="Q1151" s="67"/>
      <c r="R1151" s="67"/>
      <c r="S1151" s="67"/>
      <c r="T1151" s="67">
        <v>80.8</v>
      </c>
      <c r="U1151" s="67"/>
      <c r="V1151" s="99"/>
      <c r="W1151" s="100"/>
      <c r="X1151" s="100"/>
      <c r="Y1151" s="100"/>
      <c r="Z1151" s="100"/>
      <c r="AA1151" s="187"/>
      <c r="AB1151" s="187"/>
      <c r="AC1151" s="350"/>
      <c r="AD1151" s="187"/>
      <c r="AE1151" s="64"/>
    </row>
    <row r="1152" spans="1:31" s="22" customFormat="1" ht="60" hidden="1" x14ac:dyDescent="0.25">
      <c r="A1152" s="430"/>
      <c r="B1152" s="430">
        <v>75</v>
      </c>
      <c r="C1152" s="570"/>
      <c r="D1152" s="576"/>
      <c r="E1152" s="570"/>
      <c r="F1152" s="578"/>
      <c r="G1152" s="570"/>
      <c r="H1152" s="421"/>
      <c r="I1152" s="158" t="s">
        <v>1347</v>
      </c>
      <c r="J1152" s="430"/>
      <c r="K1152" s="430"/>
      <c r="L1152" s="430">
        <v>70</v>
      </c>
      <c r="M1152" s="430"/>
      <c r="N1152" s="67"/>
      <c r="O1152" s="67"/>
      <c r="P1152" s="67">
        <v>15</v>
      </c>
      <c r="Q1152" s="67"/>
      <c r="R1152" s="67"/>
      <c r="S1152" s="67"/>
      <c r="T1152" s="67">
        <v>158.62</v>
      </c>
      <c r="U1152" s="67"/>
      <c r="V1152" s="99"/>
      <c r="W1152" s="100"/>
      <c r="X1152" s="100"/>
      <c r="Y1152" s="100"/>
      <c r="Z1152" s="100"/>
      <c r="AA1152" s="187"/>
      <c r="AB1152" s="187"/>
      <c r="AC1152" s="350"/>
      <c r="AD1152" s="187"/>
      <c r="AE1152" s="64"/>
    </row>
    <row r="1153" spans="1:31" s="22" customFormat="1" ht="75" hidden="1" x14ac:dyDescent="0.25">
      <c r="A1153" s="430"/>
      <c r="B1153" s="430">
        <v>43</v>
      </c>
      <c r="C1153" s="570"/>
      <c r="D1153" s="576"/>
      <c r="E1153" s="570"/>
      <c r="F1153" s="578"/>
      <c r="G1153" s="570"/>
      <c r="H1153" s="421"/>
      <c r="I1153" s="158" t="s">
        <v>1348</v>
      </c>
      <c r="J1153" s="430"/>
      <c r="K1153" s="430"/>
      <c r="L1153" s="430">
        <v>55</v>
      </c>
      <c r="M1153" s="430"/>
      <c r="N1153" s="67"/>
      <c r="O1153" s="67"/>
      <c r="P1153" s="67">
        <v>5</v>
      </c>
      <c r="Q1153" s="67"/>
      <c r="R1153" s="67"/>
      <c r="S1153" s="67"/>
      <c r="T1153" s="67">
        <v>87.04</v>
      </c>
      <c r="U1153" s="67"/>
      <c r="V1153" s="99"/>
      <c r="W1153" s="100"/>
      <c r="X1153" s="100"/>
      <c r="Y1153" s="100"/>
      <c r="Z1153" s="100"/>
      <c r="AA1153" s="187"/>
      <c r="AB1153" s="187"/>
      <c r="AC1153" s="350"/>
      <c r="AD1153" s="187"/>
      <c r="AE1153" s="64"/>
    </row>
    <row r="1154" spans="1:31" s="22" customFormat="1" ht="75" hidden="1" x14ac:dyDescent="0.25">
      <c r="A1154" s="430"/>
      <c r="B1154" s="66" t="s">
        <v>1552</v>
      </c>
      <c r="C1154" s="570"/>
      <c r="D1154" s="576"/>
      <c r="E1154" s="570"/>
      <c r="F1154" s="578"/>
      <c r="G1154" s="570"/>
      <c r="H1154" s="421"/>
      <c r="I1154" s="158" t="s">
        <v>1349</v>
      </c>
      <c r="J1154" s="430"/>
      <c r="K1154" s="430"/>
      <c r="L1154" s="335">
        <v>150</v>
      </c>
      <c r="M1154" s="430"/>
      <c r="N1154" s="67"/>
      <c r="O1154" s="67"/>
      <c r="P1154" s="67">
        <v>15</v>
      </c>
      <c r="Q1154" s="67"/>
      <c r="R1154" s="67"/>
      <c r="S1154" s="67"/>
      <c r="T1154" s="67">
        <v>147.59</v>
      </c>
      <c r="U1154" s="67"/>
      <c r="V1154" s="99"/>
      <c r="W1154" s="100"/>
      <c r="X1154" s="100"/>
      <c r="Y1154" s="100"/>
      <c r="Z1154" s="100"/>
      <c r="AA1154" s="187"/>
      <c r="AB1154" s="187"/>
      <c r="AC1154" s="350"/>
      <c r="AD1154" s="187"/>
      <c r="AE1154" s="64"/>
    </row>
    <row r="1155" spans="1:31" s="22" customFormat="1" ht="75" hidden="1" x14ac:dyDescent="0.25">
      <c r="A1155" s="430"/>
      <c r="B1155" s="66" t="s">
        <v>1559</v>
      </c>
      <c r="C1155" s="570"/>
      <c r="D1155" s="576"/>
      <c r="E1155" s="570"/>
      <c r="F1155" s="578"/>
      <c r="G1155" s="570"/>
      <c r="H1155" s="421"/>
      <c r="I1155" s="158" t="s">
        <v>1734</v>
      </c>
      <c r="J1155" s="430"/>
      <c r="K1155" s="430"/>
      <c r="L1155" s="430">
        <v>50</v>
      </c>
      <c r="M1155" s="430"/>
      <c r="N1155" s="67"/>
      <c r="O1155" s="67"/>
      <c r="P1155" s="67">
        <v>15</v>
      </c>
      <c r="Q1155" s="67"/>
      <c r="R1155" s="67"/>
      <c r="S1155" s="67"/>
      <c r="T1155" s="67">
        <v>65.11</v>
      </c>
      <c r="U1155" s="67"/>
      <c r="V1155" s="99"/>
      <c r="W1155" s="100"/>
      <c r="X1155" s="100"/>
      <c r="Y1155" s="100"/>
      <c r="Z1155" s="100"/>
      <c r="AA1155" s="187"/>
      <c r="AB1155" s="187"/>
      <c r="AC1155" s="350"/>
      <c r="AD1155" s="187"/>
      <c r="AE1155" s="64"/>
    </row>
    <row r="1156" spans="1:31" s="22" customFormat="1" ht="75" hidden="1" x14ac:dyDescent="0.25">
      <c r="A1156" s="430"/>
      <c r="B1156" s="66" t="s">
        <v>1548</v>
      </c>
      <c r="C1156" s="570"/>
      <c r="D1156" s="576"/>
      <c r="E1156" s="570"/>
      <c r="F1156" s="578"/>
      <c r="G1156" s="570"/>
      <c r="H1156" s="421"/>
      <c r="I1156" s="158" t="s">
        <v>1350</v>
      </c>
      <c r="J1156" s="430"/>
      <c r="K1156" s="430"/>
      <c r="L1156" s="430">
        <v>130</v>
      </c>
      <c r="M1156" s="430"/>
      <c r="N1156" s="67"/>
      <c r="O1156" s="67"/>
      <c r="P1156" s="67">
        <v>15</v>
      </c>
      <c r="Q1156" s="67"/>
      <c r="R1156" s="67"/>
      <c r="S1156" s="67"/>
      <c r="T1156" s="67">
        <v>134.68</v>
      </c>
      <c r="U1156" s="67"/>
      <c r="V1156" s="99"/>
      <c r="W1156" s="100"/>
      <c r="X1156" s="100"/>
      <c r="Y1156" s="100"/>
      <c r="Z1156" s="100"/>
      <c r="AA1156" s="187"/>
      <c r="AB1156" s="187"/>
      <c r="AC1156" s="350"/>
      <c r="AD1156" s="187"/>
      <c r="AE1156" s="64"/>
    </row>
    <row r="1157" spans="1:31" s="22" customFormat="1" ht="75" hidden="1" x14ac:dyDescent="0.25">
      <c r="A1157" s="430"/>
      <c r="B1157" s="430">
        <v>1299</v>
      </c>
      <c r="C1157" s="570"/>
      <c r="D1157" s="576"/>
      <c r="E1157" s="570"/>
      <c r="F1157" s="578"/>
      <c r="G1157" s="570"/>
      <c r="H1157" s="421"/>
      <c r="I1157" s="158" t="s">
        <v>1351</v>
      </c>
      <c r="J1157" s="430"/>
      <c r="K1157" s="430"/>
      <c r="L1157" s="430">
        <v>100</v>
      </c>
      <c r="M1157" s="430"/>
      <c r="N1157" s="67"/>
      <c r="O1157" s="67"/>
      <c r="P1157" s="67">
        <v>15</v>
      </c>
      <c r="Q1157" s="67"/>
      <c r="R1157" s="67"/>
      <c r="S1157" s="67"/>
      <c r="T1157" s="67">
        <v>100.66</v>
      </c>
      <c r="U1157" s="67"/>
      <c r="V1157" s="99"/>
      <c r="W1157" s="100"/>
      <c r="X1157" s="100"/>
      <c r="Y1157" s="100"/>
      <c r="Z1157" s="100"/>
      <c r="AA1157" s="187"/>
      <c r="AB1157" s="187"/>
      <c r="AC1157" s="350"/>
      <c r="AD1157" s="187"/>
      <c r="AE1157" s="64"/>
    </row>
    <row r="1158" spans="1:31" s="22" customFormat="1" ht="75" hidden="1" x14ac:dyDescent="0.25">
      <c r="A1158" s="430"/>
      <c r="B1158" s="430">
        <v>1079</v>
      </c>
      <c r="C1158" s="570"/>
      <c r="D1158" s="576"/>
      <c r="E1158" s="570"/>
      <c r="F1158" s="578"/>
      <c r="G1158" s="570"/>
      <c r="H1158" s="421"/>
      <c r="I1158" s="158" t="s">
        <v>1735</v>
      </c>
      <c r="J1158" s="430"/>
      <c r="K1158" s="430"/>
      <c r="L1158" s="430">
        <v>160</v>
      </c>
      <c r="M1158" s="430"/>
      <c r="N1158" s="67"/>
      <c r="O1158" s="67"/>
      <c r="P1158" s="67">
        <v>15</v>
      </c>
      <c r="Q1158" s="67"/>
      <c r="R1158" s="67"/>
      <c r="S1158" s="67"/>
      <c r="T1158" s="67">
        <v>132.35</v>
      </c>
      <c r="U1158" s="67"/>
      <c r="V1158" s="99"/>
      <c r="W1158" s="100"/>
      <c r="X1158" s="100"/>
      <c r="Y1158" s="100"/>
      <c r="Z1158" s="100"/>
      <c r="AA1158" s="187"/>
      <c r="AB1158" s="187"/>
      <c r="AC1158" s="350"/>
      <c r="AD1158" s="187"/>
      <c r="AE1158" s="64"/>
    </row>
    <row r="1159" spans="1:31" s="22" customFormat="1" ht="75" hidden="1" x14ac:dyDescent="0.25">
      <c r="A1159" s="430"/>
      <c r="B1159" s="66" t="s">
        <v>1544</v>
      </c>
      <c r="C1159" s="570"/>
      <c r="D1159" s="576"/>
      <c r="E1159" s="570"/>
      <c r="F1159" s="578"/>
      <c r="G1159" s="570"/>
      <c r="H1159" s="421"/>
      <c r="I1159" s="158" t="s">
        <v>1352</v>
      </c>
      <c r="J1159" s="430"/>
      <c r="K1159" s="430"/>
      <c r="L1159" s="430">
        <v>70</v>
      </c>
      <c r="M1159" s="430"/>
      <c r="N1159" s="67"/>
      <c r="O1159" s="67"/>
      <c r="P1159" s="67">
        <v>15</v>
      </c>
      <c r="Q1159" s="67"/>
      <c r="R1159" s="67"/>
      <c r="S1159" s="67"/>
      <c r="T1159" s="67">
        <v>90.16</v>
      </c>
      <c r="U1159" s="67"/>
      <c r="V1159" s="99"/>
      <c r="W1159" s="100"/>
      <c r="X1159" s="100"/>
      <c r="Y1159" s="100"/>
      <c r="Z1159" s="100"/>
      <c r="AA1159" s="187"/>
      <c r="AB1159" s="187"/>
      <c r="AC1159" s="350"/>
      <c r="AD1159" s="187"/>
      <c r="AE1159" s="64"/>
    </row>
    <row r="1160" spans="1:31" s="22" customFormat="1" ht="60" hidden="1" x14ac:dyDescent="0.25">
      <c r="A1160" s="430"/>
      <c r="B1160" s="66" t="s">
        <v>1589</v>
      </c>
      <c r="C1160" s="570"/>
      <c r="D1160" s="576"/>
      <c r="E1160" s="570"/>
      <c r="F1160" s="578"/>
      <c r="G1160" s="570"/>
      <c r="H1160" s="421"/>
      <c r="I1160" s="158" t="s">
        <v>1353</v>
      </c>
      <c r="J1160" s="430"/>
      <c r="K1160" s="430"/>
      <c r="L1160" s="430">
        <v>250</v>
      </c>
      <c r="M1160" s="430"/>
      <c r="N1160" s="67"/>
      <c r="O1160" s="67"/>
      <c r="P1160" s="67">
        <v>5</v>
      </c>
      <c r="Q1160" s="67"/>
      <c r="R1160" s="67"/>
      <c r="S1160" s="67"/>
      <c r="T1160" s="67">
        <v>319.36</v>
      </c>
      <c r="U1160" s="67"/>
      <c r="V1160" s="99"/>
      <c r="W1160" s="100"/>
      <c r="X1160" s="100"/>
      <c r="Y1160" s="100"/>
      <c r="Z1160" s="100"/>
      <c r="AA1160" s="187"/>
      <c r="AB1160" s="187"/>
      <c r="AC1160" s="350"/>
      <c r="AD1160" s="187"/>
      <c r="AE1160" s="64"/>
    </row>
    <row r="1161" spans="1:31" s="22" customFormat="1" ht="75" hidden="1" x14ac:dyDescent="0.25">
      <c r="A1161" s="430"/>
      <c r="B1161" s="430">
        <v>1118</v>
      </c>
      <c r="C1161" s="570"/>
      <c r="D1161" s="576"/>
      <c r="E1161" s="570"/>
      <c r="F1161" s="578"/>
      <c r="G1161" s="570"/>
      <c r="H1161" s="421"/>
      <c r="I1161" s="158" t="s">
        <v>1354</v>
      </c>
      <c r="J1161" s="430"/>
      <c r="K1161" s="430"/>
      <c r="L1161" s="430">
        <v>100</v>
      </c>
      <c r="M1161" s="430"/>
      <c r="N1161" s="67"/>
      <c r="O1161" s="67"/>
      <c r="P1161" s="67">
        <v>15</v>
      </c>
      <c r="Q1161" s="67"/>
      <c r="R1161" s="67"/>
      <c r="S1161" s="67"/>
      <c r="T1161" s="67">
        <v>74.75</v>
      </c>
      <c r="U1161" s="67"/>
      <c r="V1161" s="99"/>
      <c r="W1161" s="100"/>
      <c r="X1161" s="100"/>
      <c r="Y1161" s="100"/>
      <c r="Z1161" s="100"/>
      <c r="AA1161" s="187"/>
      <c r="AB1161" s="187"/>
      <c r="AC1161" s="350"/>
      <c r="AD1161" s="187"/>
      <c r="AE1161" s="64"/>
    </row>
    <row r="1162" spans="1:31" s="22" customFormat="1" ht="75" hidden="1" x14ac:dyDescent="0.25">
      <c r="A1162" s="430"/>
      <c r="B1162" s="66" t="s">
        <v>1593</v>
      </c>
      <c r="C1162" s="570"/>
      <c r="D1162" s="576"/>
      <c r="E1162" s="570"/>
      <c r="F1162" s="578"/>
      <c r="G1162" s="570"/>
      <c r="H1162" s="421"/>
      <c r="I1162" s="158" t="s">
        <v>1355</v>
      </c>
      <c r="J1162" s="430"/>
      <c r="K1162" s="81"/>
      <c r="L1162" s="430">
        <v>170</v>
      </c>
      <c r="M1162" s="81"/>
      <c r="N1162" s="67"/>
      <c r="O1162" s="67"/>
      <c r="P1162" s="67">
        <v>7.5</v>
      </c>
      <c r="Q1162" s="67"/>
      <c r="R1162" s="67"/>
      <c r="S1162" s="67"/>
      <c r="T1162" s="67">
        <v>239.08</v>
      </c>
      <c r="U1162" s="67"/>
      <c r="V1162" s="99"/>
      <c r="W1162" s="100"/>
      <c r="X1162" s="100"/>
      <c r="Y1162" s="100"/>
      <c r="Z1162" s="100"/>
      <c r="AA1162" s="187"/>
      <c r="AB1162" s="187"/>
      <c r="AC1162" s="350"/>
      <c r="AD1162" s="187"/>
      <c r="AE1162" s="64"/>
    </row>
    <row r="1163" spans="1:31" s="22" customFormat="1" ht="75" hidden="1" x14ac:dyDescent="0.25">
      <c r="A1163" s="430"/>
      <c r="B1163" s="430">
        <v>1244</v>
      </c>
      <c r="C1163" s="570"/>
      <c r="D1163" s="576"/>
      <c r="E1163" s="570"/>
      <c r="F1163" s="578"/>
      <c r="G1163" s="570"/>
      <c r="H1163" s="421"/>
      <c r="I1163" s="158" t="s">
        <v>1356</v>
      </c>
      <c r="J1163" s="430"/>
      <c r="K1163" s="81"/>
      <c r="L1163" s="430">
        <v>49</v>
      </c>
      <c r="M1163" s="81"/>
      <c r="N1163" s="67"/>
      <c r="O1163" s="67"/>
      <c r="P1163" s="67">
        <v>15</v>
      </c>
      <c r="Q1163" s="67"/>
      <c r="R1163" s="67"/>
      <c r="S1163" s="67"/>
      <c r="T1163" s="67">
        <v>114.84</v>
      </c>
      <c r="U1163" s="67"/>
      <c r="V1163" s="99"/>
      <c r="W1163" s="100"/>
      <c r="X1163" s="100"/>
      <c r="Y1163" s="100"/>
      <c r="Z1163" s="100"/>
      <c r="AA1163" s="187"/>
      <c r="AB1163" s="187"/>
      <c r="AC1163" s="350"/>
      <c r="AD1163" s="187"/>
      <c r="AE1163" s="64"/>
    </row>
    <row r="1164" spans="1:31" s="22" customFormat="1" ht="60" hidden="1" x14ac:dyDescent="0.25">
      <c r="A1164" s="430"/>
      <c r="B1164" s="430">
        <v>2133</v>
      </c>
      <c r="C1164" s="570"/>
      <c r="D1164" s="576"/>
      <c r="E1164" s="570"/>
      <c r="F1164" s="578"/>
      <c r="G1164" s="570"/>
      <c r="H1164" s="421"/>
      <c r="I1164" s="158" t="s">
        <v>1357</v>
      </c>
      <c r="J1164" s="430"/>
      <c r="K1164" s="81"/>
      <c r="L1164" s="430">
        <v>150</v>
      </c>
      <c r="M1164" s="81"/>
      <c r="N1164" s="67"/>
      <c r="O1164" s="67"/>
      <c r="P1164" s="67">
        <v>15</v>
      </c>
      <c r="Q1164" s="67"/>
      <c r="R1164" s="67"/>
      <c r="S1164" s="67"/>
      <c r="T1164" s="67">
        <v>180.13</v>
      </c>
      <c r="U1164" s="67"/>
      <c r="V1164" s="99"/>
      <c r="W1164" s="100"/>
      <c r="X1164" s="100"/>
      <c r="Y1164" s="100"/>
      <c r="Z1164" s="100"/>
      <c r="AA1164" s="187"/>
      <c r="AB1164" s="187"/>
      <c r="AC1164" s="350"/>
      <c r="AD1164" s="187"/>
      <c r="AE1164" s="64"/>
    </row>
    <row r="1165" spans="1:31" s="22" customFormat="1" ht="75" hidden="1" x14ac:dyDescent="0.25">
      <c r="A1165" s="430"/>
      <c r="B1165" s="430">
        <v>1330</v>
      </c>
      <c r="C1165" s="570"/>
      <c r="D1165" s="576"/>
      <c r="E1165" s="570"/>
      <c r="F1165" s="578"/>
      <c r="G1165" s="570"/>
      <c r="H1165" s="421"/>
      <c r="I1165" s="158" t="s">
        <v>1736</v>
      </c>
      <c r="J1165" s="430"/>
      <c r="K1165" s="81"/>
      <c r="L1165" s="430">
        <v>30</v>
      </c>
      <c r="M1165" s="81"/>
      <c r="N1165" s="67"/>
      <c r="O1165" s="67"/>
      <c r="P1165" s="67">
        <v>15</v>
      </c>
      <c r="Q1165" s="67"/>
      <c r="R1165" s="67"/>
      <c r="S1165" s="67"/>
      <c r="T1165" s="67">
        <v>56.05</v>
      </c>
      <c r="U1165" s="67"/>
      <c r="V1165" s="99"/>
      <c r="W1165" s="100"/>
      <c r="X1165" s="100"/>
      <c r="Y1165" s="100"/>
      <c r="Z1165" s="100"/>
      <c r="AA1165" s="187"/>
      <c r="AB1165" s="187"/>
      <c r="AC1165" s="350"/>
      <c r="AD1165" s="187"/>
      <c r="AE1165" s="64"/>
    </row>
    <row r="1166" spans="1:31" s="22" customFormat="1" ht="75" hidden="1" x14ac:dyDescent="0.25">
      <c r="A1166" s="430"/>
      <c r="B1166" s="430">
        <v>1462</v>
      </c>
      <c r="C1166" s="570"/>
      <c r="D1166" s="576"/>
      <c r="E1166" s="570"/>
      <c r="F1166" s="578"/>
      <c r="G1166" s="570"/>
      <c r="H1166" s="421"/>
      <c r="I1166" s="158" t="s">
        <v>1358</v>
      </c>
      <c r="J1166" s="430"/>
      <c r="K1166" s="81"/>
      <c r="L1166" s="430">
        <v>90</v>
      </c>
      <c r="M1166" s="81"/>
      <c r="N1166" s="67"/>
      <c r="O1166" s="67"/>
      <c r="P1166" s="67">
        <v>15</v>
      </c>
      <c r="Q1166" s="67"/>
      <c r="R1166" s="67"/>
      <c r="S1166" s="67"/>
      <c r="T1166" s="67">
        <v>122.62</v>
      </c>
      <c r="U1166" s="67"/>
      <c r="V1166" s="99"/>
      <c r="W1166" s="100"/>
      <c r="X1166" s="100"/>
      <c r="Y1166" s="100"/>
      <c r="Z1166" s="100"/>
      <c r="AA1166" s="187"/>
      <c r="AB1166" s="187"/>
      <c r="AC1166" s="350"/>
      <c r="AD1166" s="187"/>
      <c r="AE1166" s="64"/>
    </row>
    <row r="1167" spans="1:31" s="22" customFormat="1" ht="75" hidden="1" x14ac:dyDescent="0.25">
      <c r="A1167" s="430"/>
      <c r="B1167" s="430">
        <v>2058</v>
      </c>
      <c r="C1167" s="570"/>
      <c r="D1167" s="576"/>
      <c r="E1167" s="570"/>
      <c r="F1167" s="578"/>
      <c r="G1167" s="570"/>
      <c r="H1167" s="421"/>
      <c r="I1167" s="158" t="s">
        <v>1737</v>
      </c>
      <c r="J1167" s="430"/>
      <c r="K1167" s="81"/>
      <c r="L1167" s="430">
        <v>300</v>
      </c>
      <c r="M1167" s="81"/>
      <c r="N1167" s="67"/>
      <c r="O1167" s="67"/>
      <c r="P1167" s="67">
        <v>15</v>
      </c>
      <c r="Q1167" s="67"/>
      <c r="R1167" s="67"/>
      <c r="S1167" s="67"/>
      <c r="T1167" s="67">
        <v>251.84</v>
      </c>
      <c r="U1167" s="67"/>
      <c r="V1167" s="99"/>
      <c r="W1167" s="100"/>
      <c r="X1167" s="100"/>
      <c r="Y1167" s="100"/>
      <c r="Z1167" s="100"/>
      <c r="AA1167" s="187"/>
      <c r="AB1167" s="187"/>
      <c r="AC1167" s="350"/>
      <c r="AD1167" s="187"/>
      <c r="AE1167" s="64"/>
    </row>
    <row r="1168" spans="1:31" s="22" customFormat="1" ht="75" hidden="1" x14ac:dyDescent="0.25">
      <c r="A1168" s="430"/>
      <c r="B1168" s="430">
        <v>1109</v>
      </c>
      <c r="C1168" s="570"/>
      <c r="D1168" s="576"/>
      <c r="E1168" s="570"/>
      <c r="F1168" s="578"/>
      <c r="G1168" s="570"/>
      <c r="H1168" s="421"/>
      <c r="I1168" s="158" t="s">
        <v>1359</v>
      </c>
      <c r="J1168" s="430"/>
      <c r="K1168" s="81"/>
      <c r="L1168" s="430">
        <v>105</v>
      </c>
      <c r="M1168" s="81"/>
      <c r="N1168" s="67"/>
      <c r="O1168" s="67"/>
      <c r="P1168" s="67">
        <v>15</v>
      </c>
      <c r="Q1168" s="67"/>
      <c r="R1168" s="67"/>
      <c r="S1168" s="67"/>
      <c r="T1168" s="67">
        <v>109.34</v>
      </c>
      <c r="U1168" s="67"/>
      <c r="V1168" s="99"/>
      <c r="W1168" s="100"/>
      <c r="X1168" s="100"/>
      <c r="Y1168" s="100"/>
      <c r="Z1168" s="100"/>
      <c r="AA1168" s="187"/>
      <c r="AB1168" s="187"/>
      <c r="AC1168" s="350"/>
      <c r="AD1168" s="187"/>
      <c r="AE1168" s="64"/>
    </row>
    <row r="1169" spans="1:31" s="22" customFormat="1" ht="60" hidden="1" x14ac:dyDescent="0.25">
      <c r="A1169" s="430"/>
      <c r="B1169" s="66" t="s">
        <v>1558</v>
      </c>
      <c r="C1169" s="570"/>
      <c r="D1169" s="576"/>
      <c r="E1169" s="570"/>
      <c r="F1169" s="578"/>
      <c r="G1169" s="570"/>
      <c r="H1169" s="421"/>
      <c r="I1169" s="158" t="s">
        <v>1360</v>
      </c>
      <c r="J1169" s="430"/>
      <c r="K1169" s="81"/>
      <c r="L1169" s="430">
        <v>105</v>
      </c>
      <c r="M1169" s="81"/>
      <c r="N1169" s="67"/>
      <c r="O1169" s="67"/>
      <c r="P1169" s="67">
        <v>15</v>
      </c>
      <c r="Q1169" s="67"/>
      <c r="R1169" s="67"/>
      <c r="S1169" s="67"/>
      <c r="T1169" s="67">
        <v>102.86</v>
      </c>
      <c r="U1169" s="67"/>
      <c r="V1169" s="99"/>
      <c r="W1169" s="100"/>
      <c r="X1169" s="100"/>
      <c r="Y1169" s="100"/>
      <c r="Z1169" s="100"/>
      <c r="AA1169" s="187"/>
      <c r="AB1169" s="187"/>
      <c r="AC1169" s="350"/>
      <c r="AD1169" s="187"/>
      <c r="AE1169" s="64"/>
    </row>
    <row r="1170" spans="1:31" s="22" customFormat="1" ht="60" hidden="1" x14ac:dyDescent="0.25">
      <c r="A1170" s="430"/>
      <c r="B1170" s="430">
        <v>1137</v>
      </c>
      <c r="C1170" s="570"/>
      <c r="D1170" s="576"/>
      <c r="E1170" s="570"/>
      <c r="F1170" s="578"/>
      <c r="G1170" s="570"/>
      <c r="H1170" s="421"/>
      <c r="I1170" s="158" t="s">
        <v>1361</v>
      </c>
      <c r="J1170" s="430"/>
      <c r="K1170" s="81"/>
      <c r="L1170" s="430">
        <v>60</v>
      </c>
      <c r="M1170" s="81"/>
      <c r="N1170" s="67"/>
      <c r="O1170" s="67"/>
      <c r="P1170" s="67">
        <v>15</v>
      </c>
      <c r="Q1170" s="67"/>
      <c r="R1170" s="67"/>
      <c r="S1170" s="67"/>
      <c r="T1170" s="67">
        <v>70.41</v>
      </c>
      <c r="U1170" s="67"/>
      <c r="V1170" s="99"/>
      <c r="W1170" s="100"/>
      <c r="X1170" s="100"/>
      <c r="Y1170" s="100"/>
      <c r="Z1170" s="100"/>
      <c r="AA1170" s="187"/>
      <c r="AB1170" s="187"/>
      <c r="AC1170" s="350"/>
      <c r="AD1170" s="187"/>
      <c r="AE1170" s="64"/>
    </row>
    <row r="1171" spans="1:31" s="22" customFormat="1" ht="90" hidden="1" x14ac:dyDescent="0.25">
      <c r="A1171" s="430"/>
      <c r="B1171" s="430">
        <v>1283</v>
      </c>
      <c r="C1171" s="570"/>
      <c r="D1171" s="576"/>
      <c r="E1171" s="570"/>
      <c r="F1171" s="578"/>
      <c r="G1171" s="570"/>
      <c r="H1171" s="421"/>
      <c r="I1171" s="158" t="s">
        <v>1362</v>
      </c>
      <c r="J1171" s="430"/>
      <c r="K1171" s="81"/>
      <c r="L1171" s="430">
        <v>120</v>
      </c>
      <c r="M1171" s="81"/>
      <c r="N1171" s="67"/>
      <c r="O1171" s="67"/>
      <c r="P1171" s="67">
        <v>15</v>
      </c>
      <c r="Q1171" s="67"/>
      <c r="R1171" s="67"/>
      <c r="S1171" s="67"/>
      <c r="T1171" s="67">
        <v>101.64</v>
      </c>
      <c r="U1171" s="67"/>
      <c r="V1171" s="99"/>
      <c r="W1171" s="100"/>
      <c r="X1171" s="100"/>
      <c r="Y1171" s="100"/>
      <c r="Z1171" s="100"/>
      <c r="AA1171" s="187"/>
      <c r="AB1171" s="187"/>
      <c r="AC1171" s="350"/>
      <c r="AD1171" s="187"/>
      <c r="AE1171" s="64"/>
    </row>
    <row r="1172" spans="1:31" s="22" customFormat="1" ht="90" hidden="1" x14ac:dyDescent="0.25">
      <c r="A1172" s="430"/>
      <c r="B1172" s="66" t="s">
        <v>1546</v>
      </c>
      <c r="C1172" s="570"/>
      <c r="D1172" s="576"/>
      <c r="E1172" s="570"/>
      <c r="F1172" s="578"/>
      <c r="G1172" s="570"/>
      <c r="H1172" s="421"/>
      <c r="I1172" s="158" t="s">
        <v>1363</v>
      </c>
      <c r="J1172" s="430"/>
      <c r="K1172" s="81"/>
      <c r="L1172" s="430">
        <v>90</v>
      </c>
      <c r="M1172" s="81"/>
      <c r="N1172" s="67"/>
      <c r="O1172" s="67"/>
      <c r="P1172" s="67">
        <v>30</v>
      </c>
      <c r="Q1172" s="67"/>
      <c r="R1172" s="67"/>
      <c r="S1172" s="67"/>
      <c r="T1172" s="67">
        <v>86.07</v>
      </c>
      <c r="U1172" s="67"/>
      <c r="V1172" s="99"/>
      <c r="W1172" s="100"/>
      <c r="X1172" s="100"/>
      <c r="Y1172" s="100"/>
      <c r="Z1172" s="100"/>
      <c r="AA1172" s="187"/>
      <c r="AB1172" s="187"/>
      <c r="AC1172" s="350"/>
      <c r="AD1172" s="187"/>
      <c r="AE1172" s="64"/>
    </row>
    <row r="1173" spans="1:31" s="22" customFormat="1" ht="90" hidden="1" x14ac:dyDescent="0.25">
      <c r="A1173" s="430"/>
      <c r="B1173" s="189" t="s">
        <v>1531</v>
      </c>
      <c r="C1173" s="570"/>
      <c r="D1173" s="576"/>
      <c r="E1173" s="570"/>
      <c r="F1173" s="578"/>
      <c r="G1173" s="570"/>
      <c r="H1173" s="421"/>
      <c r="I1173" s="158" t="s">
        <v>1364</v>
      </c>
      <c r="J1173" s="430"/>
      <c r="K1173" s="81"/>
      <c r="L1173" s="430">
        <v>175</v>
      </c>
      <c r="M1173" s="81"/>
      <c r="N1173" s="67"/>
      <c r="O1173" s="67"/>
      <c r="P1173" s="67">
        <v>30</v>
      </c>
      <c r="Q1173" s="67"/>
      <c r="R1173" s="67"/>
      <c r="S1173" s="67"/>
      <c r="T1173" s="67">
        <v>177.47</v>
      </c>
      <c r="U1173" s="67"/>
      <c r="V1173" s="99"/>
      <c r="W1173" s="100"/>
      <c r="X1173" s="100"/>
      <c r="Y1173" s="100"/>
      <c r="Z1173" s="100"/>
      <c r="AA1173" s="187"/>
      <c r="AB1173" s="187"/>
      <c r="AC1173" s="350"/>
      <c r="AD1173" s="187"/>
      <c r="AE1173" s="64"/>
    </row>
    <row r="1174" spans="1:31" s="22" customFormat="1" ht="75" hidden="1" x14ac:dyDescent="0.25">
      <c r="A1174" s="430"/>
      <c r="B1174" s="430">
        <v>1400</v>
      </c>
      <c r="C1174" s="570"/>
      <c r="D1174" s="576"/>
      <c r="E1174" s="570"/>
      <c r="F1174" s="578"/>
      <c r="G1174" s="570"/>
      <c r="H1174" s="421"/>
      <c r="I1174" s="158" t="s">
        <v>1365</v>
      </c>
      <c r="J1174" s="430"/>
      <c r="K1174" s="81"/>
      <c r="L1174" s="430">
        <v>240</v>
      </c>
      <c r="M1174" s="81"/>
      <c r="N1174" s="67"/>
      <c r="O1174" s="67"/>
      <c r="P1174" s="67">
        <v>15</v>
      </c>
      <c r="Q1174" s="67"/>
      <c r="R1174" s="67"/>
      <c r="S1174" s="67"/>
      <c r="T1174" s="67">
        <v>224.59</v>
      </c>
      <c r="U1174" s="67"/>
      <c r="V1174" s="99"/>
      <c r="W1174" s="100"/>
      <c r="X1174" s="100"/>
      <c r="Y1174" s="100"/>
      <c r="Z1174" s="100"/>
      <c r="AA1174" s="187"/>
      <c r="AB1174" s="187"/>
      <c r="AC1174" s="350"/>
      <c r="AD1174" s="187"/>
      <c r="AE1174" s="64"/>
    </row>
    <row r="1175" spans="1:31" s="22" customFormat="1" ht="75" hidden="1" x14ac:dyDescent="0.25">
      <c r="A1175" s="430"/>
      <c r="B1175" s="66" t="s">
        <v>1527</v>
      </c>
      <c r="C1175" s="570"/>
      <c r="D1175" s="576"/>
      <c r="E1175" s="570"/>
      <c r="F1175" s="578"/>
      <c r="G1175" s="570"/>
      <c r="H1175" s="421"/>
      <c r="I1175" s="158" t="s">
        <v>1366</v>
      </c>
      <c r="J1175" s="430"/>
      <c r="K1175" s="81"/>
      <c r="L1175" s="430">
        <v>215</v>
      </c>
      <c r="M1175" s="81"/>
      <c r="N1175" s="67"/>
      <c r="O1175" s="67"/>
      <c r="P1175" s="67">
        <v>7.5</v>
      </c>
      <c r="Q1175" s="67"/>
      <c r="R1175" s="67"/>
      <c r="S1175" s="67"/>
      <c r="T1175" s="67">
        <v>176.7</v>
      </c>
      <c r="U1175" s="67"/>
      <c r="V1175" s="99"/>
      <c r="W1175" s="100"/>
      <c r="X1175" s="100"/>
      <c r="Y1175" s="100"/>
      <c r="Z1175" s="100"/>
      <c r="AA1175" s="187"/>
      <c r="AB1175" s="187"/>
      <c r="AC1175" s="350"/>
      <c r="AD1175" s="187"/>
      <c r="AE1175" s="64"/>
    </row>
    <row r="1176" spans="1:31" s="22" customFormat="1" ht="60" hidden="1" x14ac:dyDescent="0.25">
      <c r="A1176" s="430"/>
      <c r="B1176" s="66" t="s">
        <v>1574</v>
      </c>
      <c r="C1176" s="570"/>
      <c r="D1176" s="576"/>
      <c r="E1176" s="570"/>
      <c r="F1176" s="578"/>
      <c r="G1176" s="570"/>
      <c r="H1176" s="421"/>
      <c r="I1176" s="158" t="s">
        <v>1367</v>
      </c>
      <c r="J1176" s="430"/>
      <c r="K1176" s="81"/>
      <c r="L1176" s="430">
        <v>492</v>
      </c>
      <c r="M1176" s="81"/>
      <c r="N1176" s="67"/>
      <c r="O1176" s="67"/>
      <c r="P1176" s="67">
        <v>15</v>
      </c>
      <c r="Q1176" s="67"/>
      <c r="R1176" s="67"/>
      <c r="S1176" s="67"/>
      <c r="T1176" s="67">
        <v>436.55</v>
      </c>
      <c r="U1176" s="67"/>
      <c r="V1176" s="99"/>
      <c r="W1176" s="100"/>
      <c r="X1176" s="100"/>
      <c r="Y1176" s="100"/>
      <c r="Z1176" s="100"/>
      <c r="AA1176" s="187"/>
      <c r="AB1176" s="187"/>
      <c r="AC1176" s="350"/>
      <c r="AD1176" s="187"/>
      <c r="AE1176" s="64"/>
    </row>
    <row r="1177" spans="1:31" s="22" customFormat="1" ht="60" hidden="1" x14ac:dyDescent="0.25">
      <c r="A1177" s="430"/>
      <c r="B1177" s="66" t="s">
        <v>1575</v>
      </c>
      <c r="C1177" s="570"/>
      <c r="D1177" s="576"/>
      <c r="E1177" s="570"/>
      <c r="F1177" s="578"/>
      <c r="G1177" s="570"/>
      <c r="H1177" s="421"/>
      <c r="I1177" s="158" t="s">
        <v>1368</v>
      </c>
      <c r="J1177" s="430"/>
      <c r="K1177" s="81"/>
      <c r="L1177" s="430">
        <v>144</v>
      </c>
      <c r="M1177" s="81"/>
      <c r="N1177" s="67"/>
      <c r="O1177" s="67"/>
      <c r="P1177" s="67">
        <v>15</v>
      </c>
      <c r="Q1177" s="67"/>
      <c r="R1177" s="67"/>
      <c r="S1177" s="67"/>
      <c r="T1177" s="67">
        <v>173.05</v>
      </c>
      <c r="U1177" s="67"/>
      <c r="V1177" s="99"/>
      <c r="W1177" s="100"/>
      <c r="X1177" s="100"/>
      <c r="Y1177" s="100"/>
      <c r="Z1177" s="100"/>
      <c r="AA1177" s="187"/>
      <c r="AB1177" s="187"/>
      <c r="AC1177" s="350"/>
      <c r="AD1177" s="187"/>
      <c r="AE1177" s="64"/>
    </row>
    <row r="1178" spans="1:31" s="22" customFormat="1" ht="75" hidden="1" x14ac:dyDescent="0.25">
      <c r="A1178" s="430"/>
      <c r="B1178" s="66" t="s">
        <v>1549</v>
      </c>
      <c r="C1178" s="570"/>
      <c r="D1178" s="576"/>
      <c r="E1178" s="570"/>
      <c r="F1178" s="578"/>
      <c r="G1178" s="570"/>
      <c r="H1178" s="421"/>
      <c r="I1178" s="158" t="s">
        <v>1768</v>
      </c>
      <c r="J1178" s="430"/>
      <c r="K1178" s="81"/>
      <c r="L1178" s="430">
        <v>200</v>
      </c>
      <c r="M1178" s="81"/>
      <c r="N1178" s="67"/>
      <c r="O1178" s="67"/>
      <c r="P1178" s="67">
        <v>30</v>
      </c>
      <c r="Q1178" s="67"/>
      <c r="R1178" s="67"/>
      <c r="S1178" s="67"/>
      <c r="T1178" s="67">
        <v>221.31</v>
      </c>
      <c r="U1178" s="67"/>
      <c r="V1178" s="99"/>
      <c r="W1178" s="100"/>
      <c r="X1178" s="100"/>
      <c r="Y1178" s="100"/>
      <c r="Z1178" s="100"/>
      <c r="AA1178" s="187"/>
      <c r="AB1178" s="187"/>
      <c r="AC1178" s="350"/>
      <c r="AD1178" s="187"/>
      <c r="AE1178" s="64"/>
    </row>
    <row r="1179" spans="1:31" s="22" customFormat="1" ht="60" hidden="1" x14ac:dyDescent="0.25">
      <c r="A1179" s="430"/>
      <c r="B1179" s="430">
        <v>1816</v>
      </c>
      <c r="C1179" s="570"/>
      <c r="D1179" s="576"/>
      <c r="E1179" s="570"/>
      <c r="F1179" s="578"/>
      <c r="G1179" s="570"/>
      <c r="H1179" s="421"/>
      <c r="I1179" s="158" t="s">
        <v>1415</v>
      </c>
      <c r="J1179" s="430"/>
      <c r="K1179" s="81"/>
      <c r="L1179" s="430">
        <v>274</v>
      </c>
      <c r="M1179" s="81"/>
      <c r="N1179" s="67"/>
      <c r="O1179" s="67"/>
      <c r="P1179" s="67">
        <v>7.5</v>
      </c>
      <c r="Q1179" s="67"/>
      <c r="R1179" s="67"/>
      <c r="S1179" s="67"/>
      <c r="T1179" s="67">
        <v>238.08</v>
      </c>
      <c r="U1179" s="67"/>
      <c r="V1179" s="99"/>
      <c r="W1179" s="100"/>
      <c r="X1179" s="100"/>
      <c r="Y1179" s="100"/>
      <c r="Z1179" s="100"/>
      <c r="AA1179" s="187"/>
      <c r="AB1179" s="187"/>
      <c r="AC1179" s="350"/>
      <c r="AD1179" s="187"/>
      <c r="AE1179" s="64"/>
    </row>
    <row r="1180" spans="1:31" s="22" customFormat="1" ht="75" hidden="1" x14ac:dyDescent="0.25">
      <c r="A1180" s="430"/>
      <c r="B1180" s="430">
        <v>1960</v>
      </c>
      <c r="C1180" s="570"/>
      <c r="D1180" s="576"/>
      <c r="E1180" s="570"/>
      <c r="F1180" s="578"/>
      <c r="G1180" s="570"/>
      <c r="H1180" s="421"/>
      <c r="I1180" s="158" t="s">
        <v>1416</v>
      </c>
      <c r="J1180" s="430"/>
      <c r="K1180" s="81"/>
      <c r="L1180" s="430">
        <v>576</v>
      </c>
      <c r="M1180" s="81"/>
      <c r="N1180" s="67"/>
      <c r="O1180" s="67"/>
      <c r="P1180" s="67">
        <v>15</v>
      </c>
      <c r="Q1180" s="67"/>
      <c r="R1180" s="67"/>
      <c r="S1180" s="67"/>
      <c r="T1180" s="67">
        <v>544.91999999999996</v>
      </c>
      <c r="U1180" s="67"/>
      <c r="V1180" s="99"/>
      <c r="W1180" s="100"/>
      <c r="X1180" s="100"/>
      <c r="Y1180" s="100"/>
      <c r="Z1180" s="100"/>
      <c r="AA1180" s="187"/>
      <c r="AB1180" s="187"/>
      <c r="AC1180" s="350"/>
      <c r="AD1180" s="187"/>
      <c r="AE1180" s="64"/>
    </row>
    <row r="1181" spans="1:31" s="22" customFormat="1" ht="60" hidden="1" x14ac:dyDescent="0.25">
      <c r="A1181" s="430"/>
      <c r="B1181" s="430">
        <v>74</v>
      </c>
      <c r="C1181" s="570"/>
      <c r="D1181" s="576"/>
      <c r="E1181" s="570"/>
      <c r="F1181" s="578"/>
      <c r="G1181" s="570"/>
      <c r="H1181" s="421"/>
      <c r="I1181" s="158" t="s">
        <v>1417</v>
      </c>
      <c r="J1181" s="430"/>
      <c r="K1181" s="81"/>
      <c r="L1181" s="430">
        <v>70</v>
      </c>
      <c r="M1181" s="81"/>
      <c r="N1181" s="67"/>
      <c r="O1181" s="67"/>
      <c r="P1181" s="67">
        <v>15</v>
      </c>
      <c r="Q1181" s="67"/>
      <c r="R1181" s="67"/>
      <c r="S1181" s="67"/>
      <c r="T1181" s="67">
        <v>84.48</v>
      </c>
      <c r="U1181" s="67"/>
      <c r="V1181" s="99"/>
      <c r="W1181" s="100"/>
      <c r="X1181" s="100"/>
      <c r="Y1181" s="100"/>
      <c r="Z1181" s="100"/>
      <c r="AA1181" s="187"/>
      <c r="AB1181" s="187"/>
      <c r="AC1181" s="350"/>
      <c r="AD1181" s="187"/>
      <c r="AE1181" s="64"/>
    </row>
    <row r="1182" spans="1:31" s="22" customFormat="1" ht="75" hidden="1" x14ac:dyDescent="0.25">
      <c r="A1182" s="430"/>
      <c r="B1182" s="66" t="s">
        <v>1557</v>
      </c>
      <c r="C1182" s="570"/>
      <c r="D1182" s="576"/>
      <c r="E1182" s="570"/>
      <c r="F1182" s="578"/>
      <c r="G1182" s="570"/>
      <c r="H1182" s="421"/>
      <c r="I1182" s="158" t="s">
        <v>1769</v>
      </c>
      <c r="J1182" s="430"/>
      <c r="K1182" s="81"/>
      <c r="L1182" s="430">
        <v>140</v>
      </c>
      <c r="M1182" s="81"/>
      <c r="N1182" s="67"/>
      <c r="O1182" s="67"/>
      <c r="P1182" s="67">
        <v>15</v>
      </c>
      <c r="Q1182" s="67"/>
      <c r="R1182" s="67"/>
      <c r="S1182" s="67"/>
      <c r="T1182" s="67">
        <v>124.51</v>
      </c>
      <c r="U1182" s="67"/>
      <c r="V1182" s="99"/>
      <c r="W1182" s="100"/>
      <c r="X1182" s="100"/>
      <c r="Y1182" s="100"/>
      <c r="Z1182" s="100"/>
      <c r="AA1182" s="187"/>
      <c r="AB1182" s="187"/>
      <c r="AC1182" s="350"/>
      <c r="AD1182" s="187"/>
      <c r="AE1182" s="64"/>
    </row>
    <row r="1183" spans="1:31" s="22" customFormat="1" ht="75" hidden="1" x14ac:dyDescent="0.25">
      <c r="A1183" s="430"/>
      <c r="B1183" s="66" t="s">
        <v>1562</v>
      </c>
      <c r="C1183" s="570"/>
      <c r="D1183" s="576"/>
      <c r="E1183" s="570"/>
      <c r="F1183" s="578"/>
      <c r="G1183" s="570"/>
      <c r="H1183" s="421"/>
      <c r="I1183" s="158" t="s">
        <v>1418</v>
      </c>
      <c r="J1183" s="430"/>
      <c r="K1183" s="81"/>
      <c r="L1183" s="430">
        <v>60</v>
      </c>
      <c r="M1183" s="81"/>
      <c r="N1183" s="67"/>
      <c r="O1183" s="67"/>
      <c r="P1183" s="67">
        <v>5</v>
      </c>
      <c r="Q1183" s="67"/>
      <c r="R1183" s="67"/>
      <c r="S1183" s="67"/>
      <c r="T1183" s="67">
        <v>101.41</v>
      </c>
      <c r="U1183" s="67"/>
      <c r="V1183" s="99"/>
      <c r="W1183" s="100"/>
      <c r="X1183" s="100"/>
      <c r="Y1183" s="100"/>
      <c r="Z1183" s="100"/>
      <c r="AA1183" s="187"/>
      <c r="AB1183" s="187"/>
      <c r="AC1183" s="350"/>
      <c r="AD1183" s="187"/>
      <c r="AE1183" s="64"/>
    </row>
    <row r="1184" spans="1:31" s="22" customFormat="1" ht="75" hidden="1" x14ac:dyDescent="0.25">
      <c r="A1184" s="430"/>
      <c r="B1184" s="66" t="s">
        <v>1553</v>
      </c>
      <c r="C1184" s="570"/>
      <c r="D1184" s="576"/>
      <c r="E1184" s="570"/>
      <c r="F1184" s="578"/>
      <c r="G1184" s="570"/>
      <c r="H1184" s="421"/>
      <c r="I1184" s="158" t="s">
        <v>1419</v>
      </c>
      <c r="J1184" s="430"/>
      <c r="K1184" s="81"/>
      <c r="L1184" s="430">
        <v>60</v>
      </c>
      <c r="M1184" s="81"/>
      <c r="N1184" s="67"/>
      <c r="O1184" s="67"/>
      <c r="P1184" s="67">
        <v>15</v>
      </c>
      <c r="Q1184" s="67"/>
      <c r="R1184" s="67"/>
      <c r="S1184" s="67"/>
      <c r="T1184" s="67">
        <v>95.92</v>
      </c>
      <c r="U1184" s="67"/>
      <c r="V1184" s="99"/>
      <c r="W1184" s="100"/>
      <c r="X1184" s="100"/>
      <c r="Y1184" s="100"/>
      <c r="Z1184" s="100"/>
      <c r="AA1184" s="187"/>
      <c r="AB1184" s="187"/>
      <c r="AC1184" s="350"/>
      <c r="AD1184" s="187"/>
      <c r="AE1184" s="64"/>
    </row>
    <row r="1185" spans="1:31" s="22" customFormat="1" ht="75" hidden="1" x14ac:dyDescent="0.25">
      <c r="A1185" s="430"/>
      <c r="B1185" s="430">
        <v>2516</v>
      </c>
      <c r="C1185" s="570"/>
      <c r="D1185" s="576"/>
      <c r="E1185" s="570"/>
      <c r="F1185" s="578"/>
      <c r="G1185" s="570"/>
      <c r="H1185" s="421"/>
      <c r="I1185" s="158" t="s">
        <v>1422</v>
      </c>
      <c r="J1185" s="430"/>
      <c r="K1185" s="81"/>
      <c r="L1185" s="430">
        <v>135</v>
      </c>
      <c r="M1185" s="81"/>
      <c r="N1185" s="67"/>
      <c r="O1185" s="67"/>
      <c r="P1185" s="67">
        <v>15</v>
      </c>
      <c r="Q1185" s="67"/>
      <c r="R1185" s="67"/>
      <c r="S1185" s="67"/>
      <c r="T1185" s="67">
        <v>120.07</v>
      </c>
      <c r="U1185" s="67"/>
      <c r="V1185" s="99"/>
      <c r="W1185" s="100"/>
      <c r="X1185" s="100"/>
      <c r="Y1185" s="100"/>
      <c r="Z1185" s="100"/>
      <c r="AA1185" s="187"/>
      <c r="AB1185" s="187"/>
      <c r="AC1185" s="350"/>
      <c r="AD1185" s="187"/>
      <c r="AE1185" s="64"/>
    </row>
    <row r="1186" spans="1:31" s="22" customFormat="1" ht="75" hidden="1" x14ac:dyDescent="0.25">
      <c r="A1186" s="430"/>
      <c r="B1186" s="66" t="s">
        <v>1595</v>
      </c>
      <c r="C1186" s="570"/>
      <c r="D1186" s="576"/>
      <c r="E1186" s="570"/>
      <c r="F1186" s="578"/>
      <c r="G1186" s="570"/>
      <c r="H1186" s="421"/>
      <c r="I1186" s="158" t="s">
        <v>1740</v>
      </c>
      <c r="J1186" s="430"/>
      <c r="K1186" s="81"/>
      <c r="L1186" s="430">
        <v>105</v>
      </c>
      <c r="M1186" s="81"/>
      <c r="N1186" s="67"/>
      <c r="O1186" s="67"/>
      <c r="P1186" s="67">
        <v>15</v>
      </c>
      <c r="Q1186" s="67"/>
      <c r="R1186" s="67"/>
      <c r="S1186" s="67"/>
      <c r="T1186" s="67">
        <v>105.45</v>
      </c>
      <c r="U1186" s="67"/>
      <c r="V1186" s="99"/>
      <c r="W1186" s="100"/>
      <c r="X1186" s="100"/>
      <c r="Y1186" s="100"/>
      <c r="Z1186" s="100"/>
      <c r="AA1186" s="187"/>
      <c r="AB1186" s="187"/>
      <c r="AC1186" s="350"/>
      <c r="AD1186" s="187"/>
      <c r="AE1186" s="64"/>
    </row>
    <row r="1187" spans="1:31" s="22" customFormat="1" ht="60" hidden="1" x14ac:dyDescent="0.25">
      <c r="A1187" s="430"/>
      <c r="B1187" s="66" t="s">
        <v>1560</v>
      </c>
      <c r="C1187" s="570"/>
      <c r="D1187" s="576"/>
      <c r="E1187" s="570"/>
      <c r="F1187" s="578"/>
      <c r="G1187" s="570"/>
      <c r="H1187" s="421"/>
      <c r="I1187" s="158" t="s">
        <v>1759</v>
      </c>
      <c r="J1187" s="430"/>
      <c r="K1187" s="81"/>
      <c r="L1187" s="430">
        <v>90</v>
      </c>
      <c r="M1187" s="81"/>
      <c r="N1187" s="67"/>
      <c r="O1187" s="67"/>
      <c r="P1187" s="67">
        <v>15</v>
      </c>
      <c r="Q1187" s="67"/>
      <c r="R1187" s="67"/>
      <c r="S1187" s="67"/>
      <c r="T1187" s="67">
        <v>109.85</v>
      </c>
      <c r="U1187" s="67"/>
      <c r="V1187" s="99"/>
      <c r="W1187" s="100"/>
      <c r="X1187" s="100"/>
      <c r="Y1187" s="100"/>
      <c r="Z1187" s="100"/>
      <c r="AA1187" s="187"/>
      <c r="AB1187" s="187"/>
      <c r="AC1187" s="350"/>
      <c r="AD1187" s="187"/>
      <c r="AE1187" s="64"/>
    </row>
    <row r="1188" spans="1:31" s="22" customFormat="1" ht="75" hidden="1" x14ac:dyDescent="0.25">
      <c r="A1188" s="430"/>
      <c r="B1188" s="430">
        <v>2713</v>
      </c>
      <c r="C1188" s="570"/>
      <c r="D1188" s="576"/>
      <c r="E1188" s="570"/>
      <c r="F1188" s="578"/>
      <c r="G1188" s="570"/>
      <c r="H1188" s="421"/>
      <c r="I1188" s="158" t="s">
        <v>1423</v>
      </c>
      <c r="J1188" s="430"/>
      <c r="K1188" s="81"/>
      <c r="L1188" s="430">
        <v>188</v>
      </c>
      <c r="M1188" s="81"/>
      <c r="N1188" s="67"/>
      <c r="O1188" s="67"/>
      <c r="P1188" s="67">
        <v>15</v>
      </c>
      <c r="Q1188" s="67"/>
      <c r="R1188" s="67"/>
      <c r="S1188" s="67"/>
      <c r="T1188" s="67">
        <v>130.96</v>
      </c>
      <c r="U1188" s="67"/>
      <c r="V1188" s="99"/>
      <c r="W1188" s="100"/>
      <c r="X1188" s="100"/>
      <c r="Y1188" s="100"/>
      <c r="Z1188" s="100"/>
      <c r="AA1188" s="187"/>
      <c r="AB1188" s="187"/>
      <c r="AC1188" s="350"/>
      <c r="AD1188" s="187"/>
      <c r="AE1188" s="64"/>
    </row>
    <row r="1189" spans="1:31" s="22" customFormat="1" ht="90" hidden="1" x14ac:dyDescent="0.25">
      <c r="A1189" s="430"/>
      <c r="B1189" s="66" t="s">
        <v>1535</v>
      </c>
      <c r="C1189" s="570"/>
      <c r="D1189" s="576"/>
      <c r="E1189" s="570"/>
      <c r="F1189" s="578"/>
      <c r="G1189" s="570"/>
      <c r="H1189" s="421"/>
      <c r="I1189" s="158" t="s">
        <v>1760</v>
      </c>
      <c r="J1189" s="430"/>
      <c r="K1189" s="81"/>
      <c r="L1189" s="430">
        <v>105</v>
      </c>
      <c r="M1189" s="81"/>
      <c r="N1189" s="67"/>
      <c r="O1189" s="67"/>
      <c r="P1189" s="67">
        <v>15</v>
      </c>
      <c r="Q1189" s="67"/>
      <c r="R1189" s="67"/>
      <c r="S1189" s="67"/>
      <c r="T1189" s="67">
        <v>92.14</v>
      </c>
      <c r="U1189" s="67"/>
      <c r="V1189" s="99"/>
      <c r="W1189" s="100"/>
      <c r="X1189" s="100"/>
      <c r="Y1189" s="100"/>
      <c r="Z1189" s="100"/>
      <c r="AA1189" s="187"/>
      <c r="AB1189" s="187"/>
      <c r="AC1189" s="350"/>
      <c r="AD1189" s="187"/>
      <c r="AE1189" s="64"/>
    </row>
    <row r="1190" spans="1:31" s="22" customFormat="1" ht="75" hidden="1" x14ac:dyDescent="0.25">
      <c r="A1190" s="430"/>
      <c r="B1190" s="430">
        <v>3865</v>
      </c>
      <c r="C1190" s="570"/>
      <c r="D1190" s="576"/>
      <c r="E1190" s="570"/>
      <c r="F1190" s="578"/>
      <c r="G1190" s="570"/>
      <c r="H1190" s="421"/>
      <c r="I1190" s="158" t="s">
        <v>1761</v>
      </c>
      <c r="J1190" s="430"/>
      <c r="K1190" s="81"/>
      <c r="L1190" s="430">
        <v>75</v>
      </c>
      <c r="M1190" s="81"/>
      <c r="N1190" s="67"/>
      <c r="O1190" s="67"/>
      <c r="P1190" s="67">
        <v>15</v>
      </c>
      <c r="Q1190" s="67"/>
      <c r="R1190" s="67"/>
      <c r="S1190" s="67"/>
      <c r="T1190" s="67">
        <v>93.4</v>
      </c>
      <c r="U1190" s="67"/>
      <c r="V1190" s="99"/>
      <c r="W1190" s="100"/>
      <c r="X1190" s="100"/>
      <c r="Y1190" s="100"/>
      <c r="Z1190" s="100"/>
      <c r="AA1190" s="187"/>
      <c r="AB1190" s="187"/>
      <c r="AC1190" s="350"/>
      <c r="AD1190" s="187"/>
      <c r="AE1190" s="64"/>
    </row>
    <row r="1191" spans="1:31" s="22" customFormat="1" ht="75" hidden="1" x14ac:dyDescent="0.25">
      <c r="A1191" s="430"/>
      <c r="B1191" s="66" t="s">
        <v>1573</v>
      </c>
      <c r="C1191" s="570"/>
      <c r="D1191" s="576"/>
      <c r="E1191" s="570"/>
      <c r="F1191" s="578"/>
      <c r="G1191" s="570"/>
      <c r="H1191" s="421"/>
      <c r="I1191" s="158" t="s">
        <v>1427</v>
      </c>
      <c r="J1191" s="430"/>
      <c r="K1191" s="81"/>
      <c r="L1191" s="430">
        <v>240</v>
      </c>
      <c r="M1191" s="81"/>
      <c r="N1191" s="67"/>
      <c r="O1191" s="67"/>
      <c r="P1191" s="67">
        <v>15</v>
      </c>
      <c r="Q1191" s="67"/>
      <c r="R1191" s="67"/>
      <c r="S1191" s="67"/>
      <c r="T1191" s="67">
        <v>290.57</v>
      </c>
      <c r="U1191" s="67"/>
      <c r="V1191" s="99"/>
      <c r="W1191" s="100"/>
      <c r="X1191" s="100"/>
      <c r="Y1191" s="100"/>
      <c r="Z1191" s="100"/>
      <c r="AA1191" s="187"/>
      <c r="AB1191" s="187"/>
      <c r="AC1191" s="350"/>
      <c r="AD1191" s="187"/>
      <c r="AE1191" s="64"/>
    </row>
    <row r="1192" spans="1:31" s="22" customFormat="1" ht="75" hidden="1" x14ac:dyDescent="0.25">
      <c r="A1192" s="430"/>
      <c r="B1192" s="66" t="s">
        <v>1569</v>
      </c>
      <c r="C1192" s="570"/>
      <c r="D1192" s="576"/>
      <c r="E1192" s="570"/>
      <c r="F1192" s="578"/>
      <c r="G1192" s="570"/>
      <c r="H1192" s="421"/>
      <c r="I1192" s="158" t="s">
        <v>1762</v>
      </c>
      <c r="J1192" s="430"/>
      <c r="K1192" s="81"/>
      <c r="L1192" s="430">
        <v>240</v>
      </c>
      <c r="M1192" s="81"/>
      <c r="N1192" s="67"/>
      <c r="O1192" s="67"/>
      <c r="P1192" s="67">
        <v>15</v>
      </c>
      <c r="Q1192" s="67"/>
      <c r="R1192" s="67"/>
      <c r="S1192" s="67"/>
      <c r="T1192" s="67">
        <v>216.82</v>
      </c>
      <c r="U1192" s="67"/>
      <c r="V1192" s="99"/>
      <c r="W1192" s="100"/>
      <c r="X1192" s="100"/>
      <c r="Y1192" s="100"/>
      <c r="Z1192" s="100"/>
      <c r="AA1192" s="187"/>
      <c r="AB1192" s="187"/>
      <c r="AC1192" s="350"/>
      <c r="AD1192" s="187"/>
      <c r="AE1192" s="64"/>
    </row>
    <row r="1193" spans="1:31" s="22" customFormat="1" ht="90" hidden="1" x14ac:dyDescent="0.25">
      <c r="A1193" s="430"/>
      <c r="B1193" s="189" t="s">
        <v>1528</v>
      </c>
      <c r="C1193" s="570"/>
      <c r="D1193" s="576"/>
      <c r="E1193" s="570"/>
      <c r="F1193" s="578"/>
      <c r="G1193" s="570"/>
      <c r="H1193" s="421"/>
      <c r="I1193" s="158" t="s">
        <v>1763</v>
      </c>
      <c r="J1193" s="430"/>
      <c r="K1193" s="81"/>
      <c r="L1193" s="430">
        <v>260</v>
      </c>
      <c r="M1193" s="81"/>
      <c r="N1193" s="67"/>
      <c r="O1193" s="67"/>
      <c r="P1193" s="67">
        <v>15</v>
      </c>
      <c r="Q1193" s="67"/>
      <c r="R1193" s="67"/>
      <c r="S1193" s="67"/>
      <c r="T1193" s="67">
        <v>226.42</v>
      </c>
      <c r="U1193" s="67"/>
      <c r="V1193" s="99"/>
      <c r="W1193" s="100"/>
      <c r="X1193" s="100"/>
      <c r="Y1193" s="100"/>
      <c r="Z1193" s="100"/>
      <c r="AA1193" s="187"/>
      <c r="AB1193" s="187"/>
      <c r="AC1193" s="350"/>
      <c r="AD1193" s="187"/>
      <c r="AE1193" s="64"/>
    </row>
    <row r="1194" spans="1:31" s="22" customFormat="1" ht="60" hidden="1" x14ac:dyDescent="0.25">
      <c r="A1194" s="430"/>
      <c r="B1194" s="430">
        <v>1995</v>
      </c>
      <c r="C1194" s="570"/>
      <c r="D1194" s="576"/>
      <c r="E1194" s="570"/>
      <c r="F1194" s="578"/>
      <c r="G1194" s="570"/>
      <c r="H1194" s="421"/>
      <c r="I1194" s="158" t="s">
        <v>1428</v>
      </c>
      <c r="J1194" s="430"/>
      <c r="K1194" s="81"/>
      <c r="L1194" s="430">
        <v>59</v>
      </c>
      <c r="M1194" s="81"/>
      <c r="N1194" s="67"/>
      <c r="O1194" s="67"/>
      <c r="P1194" s="67">
        <v>7.5</v>
      </c>
      <c r="Q1194" s="67"/>
      <c r="R1194" s="67"/>
      <c r="S1194" s="67"/>
      <c r="T1194" s="67">
        <v>165.17</v>
      </c>
      <c r="U1194" s="67"/>
      <c r="V1194" s="99"/>
      <c r="W1194" s="100"/>
      <c r="X1194" s="100"/>
      <c r="Y1194" s="100"/>
      <c r="Z1194" s="100"/>
      <c r="AA1194" s="187"/>
      <c r="AB1194" s="187"/>
      <c r="AC1194" s="350"/>
      <c r="AD1194" s="187"/>
      <c r="AE1194" s="64"/>
    </row>
    <row r="1195" spans="1:31" s="22" customFormat="1" ht="75" hidden="1" x14ac:dyDescent="0.25">
      <c r="A1195" s="430"/>
      <c r="B1195" s="66" t="s">
        <v>1524</v>
      </c>
      <c r="C1195" s="570"/>
      <c r="D1195" s="576"/>
      <c r="E1195" s="570"/>
      <c r="F1195" s="578"/>
      <c r="G1195" s="570"/>
      <c r="H1195" s="421"/>
      <c r="I1195" s="158" t="s">
        <v>1429</v>
      </c>
      <c r="J1195" s="430"/>
      <c r="K1195" s="81"/>
      <c r="L1195" s="430">
        <v>35</v>
      </c>
      <c r="M1195" s="81"/>
      <c r="N1195" s="67"/>
      <c r="O1195" s="67"/>
      <c r="P1195" s="67">
        <v>5</v>
      </c>
      <c r="Q1195" s="67"/>
      <c r="R1195" s="67"/>
      <c r="S1195" s="67"/>
      <c r="T1195" s="67">
        <v>83.47</v>
      </c>
      <c r="U1195" s="67"/>
      <c r="V1195" s="99"/>
      <c r="W1195" s="100"/>
      <c r="X1195" s="100"/>
      <c r="Y1195" s="100"/>
      <c r="Z1195" s="100"/>
      <c r="AA1195" s="187"/>
      <c r="AB1195" s="187"/>
      <c r="AC1195" s="350"/>
      <c r="AD1195" s="187"/>
      <c r="AE1195" s="64"/>
    </row>
    <row r="1196" spans="1:31" s="22" customFormat="1" ht="75" hidden="1" x14ac:dyDescent="0.25">
      <c r="A1196" s="430"/>
      <c r="B1196" s="66" t="s">
        <v>1542</v>
      </c>
      <c r="C1196" s="570"/>
      <c r="D1196" s="576"/>
      <c r="E1196" s="570"/>
      <c r="F1196" s="578"/>
      <c r="G1196" s="570"/>
      <c r="H1196" s="421"/>
      <c r="I1196" s="158" t="s">
        <v>1431</v>
      </c>
      <c r="J1196" s="430"/>
      <c r="K1196" s="81"/>
      <c r="L1196" s="430">
        <v>195</v>
      </c>
      <c r="M1196" s="81"/>
      <c r="N1196" s="67"/>
      <c r="O1196" s="67"/>
      <c r="P1196" s="67">
        <v>15</v>
      </c>
      <c r="Q1196" s="67"/>
      <c r="R1196" s="67"/>
      <c r="S1196" s="67"/>
      <c r="T1196" s="67">
        <v>153.18</v>
      </c>
      <c r="U1196" s="67"/>
      <c r="V1196" s="99"/>
      <c r="W1196" s="100"/>
      <c r="X1196" s="100"/>
      <c r="Y1196" s="100"/>
      <c r="Z1196" s="100"/>
      <c r="AA1196" s="187"/>
      <c r="AB1196" s="187"/>
      <c r="AC1196" s="350"/>
      <c r="AD1196" s="187"/>
      <c r="AE1196" s="64"/>
    </row>
    <row r="1197" spans="1:31" s="22" customFormat="1" ht="90" hidden="1" x14ac:dyDescent="0.25">
      <c r="A1197" s="430"/>
      <c r="B1197" s="66" t="s">
        <v>1537</v>
      </c>
      <c r="C1197" s="570"/>
      <c r="D1197" s="576"/>
      <c r="E1197" s="570"/>
      <c r="F1197" s="578"/>
      <c r="G1197" s="570"/>
      <c r="H1197" s="421"/>
      <c r="I1197" s="158" t="s">
        <v>1432</v>
      </c>
      <c r="J1197" s="430"/>
      <c r="K1197" s="81"/>
      <c r="L1197" s="430">
        <v>75</v>
      </c>
      <c r="M1197" s="81"/>
      <c r="N1197" s="67"/>
      <c r="O1197" s="67"/>
      <c r="P1197" s="67">
        <v>30</v>
      </c>
      <c r="Q1197" s="67"/>
      <c r="R1197" s="67"/>
      <c r="S1197" s="67"/>
      <c r="T1197" s="67">
        <v>142.49</v>
      </c>
      <c r="U1197" s="67"/>
      <c r="V1197" s="99"/>
      <c r="W1197" s="100"/>
      <c r="X1197" s="100"/>
      <c r="Y1197" s="100"/>
      <c r="Z1197" s="100"/>
      <c r="AA1197" s="187"/>
      <c r="AB1197" s="187"/>
      <c r="AC1197" s="350"/>
      <c r="AD1197" s="187"/>
      <c r="AE1197" s="64"/>
    </row>
    <row r="1198" spans="1:31" s="22" customFormat="1" ht="90" hidden="1" x14ac:dyDescent="0.25">
      <c r="A1198" s="430"/>
      <c r="B1198" s="430">
        <v>4701</v>
      </c>
      <c r="C1198" s="570"/>
      <c r="D1198" s="576"/>
      <c r="E1198" s="570"/>
      <c r="F1198" s="578"/>
      <c r="G1198" s="570"/>
      <c r="H1198" s="421"/>
      <c r="I1198" s="158" t="s">
        <v>1433</v>
      </c>
      <c r="J1198" s="430"/>
      <c r="K1198" s="81"/>
      <c r="L1198" s="430">
        <v>75</v>
      </c>
      <c r="M1198" s="81"/>
      <c r="N1198" s="67"/>
      <c r="O1198" s="67"/>
      <c r="P1198" s="67">
        <v>15</v>
      </c>
      <c r="Q1198" s="67"/>
      <c r="R1198" s="67"/>
      <c r="S1198" s="67"/>
      <c r="T1198" s="67">
        <v>142.49100000000001</v>
      </c>
      <c r="U1198" s="67"/>
      <c r="V1198" s="99"/>
      <c r="W1198" s="100"/>
      <c r="X1198" s="100"/>
      <c r="Y1198" s="100"/>
      <c r="Z1198" s="100"/>
      <c r="AA1198" s="187"/>
      <c r="AB1198" s="187"/>
      <c r="AC1198" s="352" t="e">
        <f t="shared" si="1"/>
        <v>#DIV/0!</v>
      </c>
      <c r="AD1198" s="187"/>
      <c r="AE1198" s="64"/>
    </row>
    <row r="1199" spans="1:31" s="22" customFormat="1" ht="75" hidden="1" x14ac:dyDescent="0.25">
      <c r="A1199" s="430"/>
      <c r="B1199" s="66" t="s">
        <v>1541</v>
      </c>
      <c r="C1199" s="570"/>
      <c r="D1199" s="576"/>
      <c r="E1199" s="570"/>
      <c r="F1199" s="578"/>
      <c r="G1199" s="570"/>
      <c r="H1199" s="421"/>
      <c r="I1199" s="158" t="s">
        <v>1434</v>
      </c>
      <c r="J1199" s="430"/>
      <c r="K1199" s="81"/>
      <c r="L1199" s="430">
        <v>53</v>
      </c>
      <c r="M1199" s="81"/>
      <c r="N1199" s="67"/>
      <c r="O1199" s="67"/>
      <c r="P1199" s="67">
        <v>15</v>
      </c>
      <c r="Q1199" s="67"/>
      <c r="R1199" s="67"/>
      <c r="S1199" s="67"/>
      <c r="T1199" s="67">
        <v>90.15</v>
      </c>
      <c r="U1199" s="67"/>
      <c r="V1199" s="99"/>
      <c r="W1199" s="100"/>
      <c r="X1199" s="100"/>
      <c r="Y1199" s="100"/>
      <c r="Z1199" s="100"/>
      <c r="AA1199" s="187"/>
      <c r="AB1199" s="187"/>
      <c r="AC1199" s="187"/>
      <c r="AD1199" s="187"/>
      <c r="AE1199" s="64"/>
    </row>
    <row r="1200" spans="1:31" s="22" customFormat="1" ht="75" hidden="1" x14ac:dyDescent="0.25">
      <c r="A1200" s="430"/>
      <c r="B1200" s="66" t="s">
        <v>1592</v>
      </c>
      <c r="C1200" s="570"/>
      <c r="D1200" s="576"/>
      <c r="E1200" s="570"/>
      <c r="F1200" s="578"/>
      <c r="G1200" s="570"/>
      <c r="H1200" s="421"/>
      <c r="I1200" s="158" t="s">
        <v>1764</v>
      </c>
      <c r="J1200" s="430"/>
      <c r="K1200" s="81"/>
      <c r="L1200" s="430">
        <v>20</v>
      </c>
      <c r="M1200" s="81"/>
      <c r="N1200" s="67"/>
      <c r="O1200" s="67"/>
      <c r="P1200" s="67">
        <v>15</v>
      </c>
      <c r="Q1200" s="67"/>
      <c r="R1200" s="67"/>
      <c r="S1200" s="67"/>
      <c r="T1200" s="67">
        <v>60.17</v>
      </c>
      <c r="U1200" s="67"/>
      <c r="V1200" s="99"/>
      <c r="W1200" s="100"/>
      <c r="X1200" s="100"/>
      <c r="Y1200" s="100"/>
      <c r="Z1200" s="100"/>
      <c r="AA1200" s="187"/>
      <c r="AB1200" s="187"/>
      <c r="AC1200" s="187"/>
      <c r="AD1200" s="187"/>
      <c r="AE1200" s="64"/>
    </row>
    <row r="1201" spans="1:31" s="22" customFormat="1" ht="75" hidden="1" x14ac:dyDescent="0.25">
      <c r="A1201" s="430"/>
      <c r="B1201" s="66" t="s">
        <v>1533</v>
      </c>
      <c r="C1201" s="570"/>
      <c r="D1201" s="576"/>
      <c r="E1201" s="570"/>
      <c r="F1201" s="578"/>
      <c r="G1201" s="570"/>
      <c r="H1201" s="421"/>
      <c r="I1201" s="158" t="s">
        <v>1755</v>
      </c>
      <c r="J1201" s="430"/>
      <c r="K1201" s="81"/>
      <c r="L1201" s="430">
        <v>60</v>
      </c>
      <c r="M1201" s="81"/>
      <c r="N1201" s="67"/>
      <c r="O1201" s="67"/>
      <c r="P1201" s="67">
        <v>15</v>
      </c>
      <c r="Q1201" s="67"/>
      <c r="R1201" s="67"/>
      <c r="S1201" s="67"/>
      <c r="T1201" s="67">
        <v>68.760000000000005</v>
      </c>
      <c r="U1201" s="67"/>
      <c r="V1201" s="99"/>
      <c r="W1201" s="100"/>
      <c r="X1201" s="100"/>
      <c r="Y1201" s="100"/>
      <c r="Z1201" s="100"/>
      <c r="AA1201" s="187"/>
      <c r="AB1201" s="187"/>
      <c r="AC1201" s="187"/>
      <c r="AD1201" s="187"/>
      <c r="AE1201" s="64"/>
    </row>
    <row r="1202" spans="1:31" s="22" customFormat="1" ht="60" hidden="1" x14ac:dyDescent="0.25">
      <c r="A1202" s="430"/>
      <c r="B1202" s="66" t="s">
        <v>1561</v>
      </c>
      <c r="C1202" s="570"/>
      <c r="D1202" s="576"/>
      <c r="E1202" s="570"/>
      <c r="F1202" s="578"/>
      <c r="G1202" s="570"/>
      <c r="H1202" s="421"/>
      <c r="I1202" s="158" t="s">
        <v>1756</v>
      </c>
      <c r="J1202" s="430"/>
      <c r="K1202" s="81"/>
      <c r="L1202" s="430">
        <v>225</v>
      </c>
      <c r="M1202" s="81"/>
      <c r="N1202" s="67"/>
      <c r="O1202" s="67"/>
      <c r="P1202" s="67">
        <v>15</v>
      </c>
      <c r="Q1202" s="67"/>
      <c r="R1202" s="67"/>
      <c r="S1202" s="67"/>
      <c r="T1202" s="67">
        <v>203.12</v>
      </c>
      <c r="U1202" s="67"/>
      <c r="V1202" s="99"/>
      <c r="W1202" s="100"/>
      <c r="X1202" s="100"/>
      <c r="Y1202" s="100"/>
      <c r="Z1202" s="100"/>
      <c r="AA1202" s="187"/>
      <c r="AB1202" s="187"/>
      <c r="AC1202" s="187"/>
      <c r="AD1202" s="187"/>
      <c r="AE1202" s="64"/>
    </row>
    <row r="1203" spans="1:31" s="22" customFormat="1" ht="75" hidden="1" x14ac:dyDescent="0.25">
      <c r="A1203" s="430"/>
      <c r="B1203" s="66" t="s">
        <v>1529</v>
      </c>
      <c r="C1203" s="570"/>
      <c r="D1203" s="576"/>
      <c r="E1203" s="570"/>
      <c r="F1203" s="578"/>
      <c r="G1203" s="570"/>
      <c r="H1203" s="421"/>
      <c r="I1203" s="158" t="s">
        <v>1757</v>
      </c>
      <c r="J1203" s="430"/>
      <c r="K1203" s="81"/>
      <c r="L1203" s="430">
        <v>75</v>
      </c>
      <c r="M1203" s="81"/>
      <c r="N1203" s="67"/>
      <c r="O1203" s="67"/>
      <c r="P1203" s="67">
        <v>15</v>
      </c>
      <c r="Q1203" s="67"/>
      <c r="R1203" s="67"/>
      <c r="S1203" s="67"/>
      <c r="T1203" s="67">
        <v>82.84</v>
      </c>
      <c r="U1203" s="67"/>
      <c r="V1203" s="99"/>
      <c r="W1203" s="100"/>
      <c r="X1203" s="100"/>
      <c r="Y1203" s="100"/>
      <c r="Z1203" s="100"/>
      <c r="AA1203" s="187"/>
      <c r="AB1203" s="187"/>
      <c r="AC1203" s="187"/>
      <c r="AD1203" s="187"/>
      <c r="AE1203" s="64"/>
    </row>
    <row r="1204" spans="1:31" s="22" customFormat="1" ht="75" hidden="1" x14ac:dyDescent="0.25">
      <c r="A1204" s="430"/>
      <c r="B1204" s="430">
        <v>5158</v>
      </c>
      <c r="C1204" s="570"/>
      <c r="D1204" s="576"/>
      <c r="E1204" s="570"/>
      <c r="F1204" s="578"/>
      <c r="G1204" s="570"/>
      <c r="H1204" s="421"/>
      <c r="I1204" s="158" t="s">
        <v>1435</v>
      </c>
      <c r="J1204" s="430"/>
      <c r="K1204" s="81"/>
      <c r="L1204" s="430">
        <v>90</v>
      </c>
      <c r="M1204" s="81"/>
      <c r="N1204" s="67"/>
      <c r="O1204" s="67"/>
      <c r="P1204" s="67">
        <v>30</v>
      </c>
      <c r="Q1204" s="67"/>
      <c r="R1204" s="67"/>
      <c r="S1204" s="67"/>
      <c r="T1204" s="67">
        <v>89.74</v>
      </c>
      <c r="U1204" s="67"/>
      <c r="V1204" s="99"/>
      <c r="W1204" s="100"/>
      <c r="X1204" s="100"/>
      <c r="Y1204" s="100"/>
      <c r="Z1204" s="100"/>
      <c r="AA1204" s="187"/>
      <c r="AB1204" s="187"/>
      <c r="AC1204" s="187"/>
      <c r="AD1204" s="187"/>
      <c r="AE1204" s="64"/>
    </row>
    <row r="1205" spans="1:31" s="22" customFormat="1" ht="75" hidden="1" x14ac:dyDescent="0.25">
      <c r="A1205" s="449"/>
      <c r="B1205" s="430" t="s">
        <v>1512</v>
      </c>
      <c r="C1205" s="604"/>
      <c r="D1205" s="605"/>
      <c r="E1205" s="604"/>
      <c r="F1205" s="599"/>
      <c r="G1205" s="604"/>
      <c r="H1205" s="410"/>
      <c r="I1205" s="411" t="s">
        <v>911</v>
      </c>
      <c r="J1205" s="412"/>
      <c r="K1205" s="412"/>
      <c r="L1205" s="412">
        <v>283</v>
      </c>
      <c r="M1205" s="412"/>
      <c r="N1205" s="413"/>
      <c r="O1205" s="413"/>
      <c r="P1205" s="413">
        <v>70</v>
      </c>
      <c r="Q1205" s="413"/>
      <c r="R1205" s="413"/>
      <c r="S1205" s="412"/>
      <c r="T1205" s="413">
        <v>335.13704000000001</v>
      </c>
      <c r="U1205" s="412"/>
      <c r="V1205" s="99"/>
      <c r="W1205" s="100"/>
      <c r="X1205" s="100"/>
      <c r="Y1205" s="100"/>
      <c r="Z1205" s="100"/>
      <c r="AA1205" s="187"/>
      <c r="AB1205" s="187"/>
      <c r="AC1205" s="187"/>
      <c r="AD1205" s="187"/>
      <c r="AE1205" s="64"/>
    </row>
    <row r="1206" spans="1:31" s="22" customFormat="1" hidden="1" x14ac:dyDescent="0.25">
      <c r="A1206" s="4"/>
      <c r="B1206" s="4"/>
      <c r="C1206" s="570"/>
      <c r="D1206" s="576"/>
      <c r="E1206" s="570"/>
      <c r="F1206" s="578"/>
      <c r="G1206" s="426" t="s">
        <v>61</v>
      </c>
      <c r="H1206" s="426"/>
      <c r="I1206" s="250"/>
      <c r="J1206" s="270"/>
      <c r="K1206" s="270"/>
      <c r="L1206" s="270"/>
      <c r="M1206" s="270"/>
      <c r="N1206" s="270"/>
      <c r="O1206" s="270"/>
      <c r="P1206" s="270"/>
      <c r="Q1206" s="270"/>
      <c r="R1206" s="366"/>
      <c r="S1206" s="366"/>
      <c r="T1206" s="366"/>
      <c r="U1206" s="366"/>
      <c r="V1206" s="184"/>
      <c r="W1206" s="4"/>
      <c r="X1206" s="4"/>
      <c r="Y1206" s="4"/>
      <c r="Z1206" s="4"/>
      <c r="AA1206" s="4"/>
      <c r="AB1206" s="442">
        <f t="shared" si="4"/>
        <v>0</v>
      </c>
      <c r="AC1206" s="4"/>
      <c r="AD1206" s="5"/>
    </row>
    <row r="1207" spans="1:31" s="22" customFormat="1" ht="15" hidden="1" customHeight="1" x14ac:dyDescent="0.25">
      <c r="A1207" s="4"/>
      <c r="B1207" s="4"/>
      <c r="C1207" s="570"/>
      <c r="D1207" s="576"/>
      <c r="E1207" s="570"/>
      <c r="F1207" s="578"/>
      <c r="G1207" s="426" t="s">
        <v>62</v>
      </c>
      <c r="H1207" s="426"/>
      <c r="I1207" s="250"/>
      <c r="J1207" s="270"/>
      <c r="K1207" s="270"/>
      <c r="L1207" s="270"/>
      <c r="M1207" s="270"/>
      <c r="N1207" s="270"/>
      <c r="O1207" s="270"/>
      <c r="P1207" s="270"/>
      <c r="Q1207" s="270"/>
      <c r="R1207" s="366"/>
      <c r="S1207" s="366"/>
      <c r="T1207" s="366"/>
      <c r="U1207" s="366"/>
      <c r="V1207" s="184"/>
      <c r="W1207" s="4"/>
      <c r="X1207" s="4"/>
      <c r="Y1207" s="4"/>
      <c r="Z1207" s="4"/>
      <c r="AA1207" s="4"/>
      <c r="AB1207" s="442">
        <f t="shared" si="4"/>
        <v>0</v>
      </c>
      <c r="AC1207" s="4"/>
      <c r="AD1207" s="5"/>
    </row>
    <row r="1208" spans="1:31" s="22" customFormat="1" ht="15" hidden="1" customHeight="1" x14ac:dyDescent="0.25">
      <c r="A1208" s="4"/>
      <c r="B1208" s="4"/>
      <c r="C1208" s="570"/>
      <c r="D1208" s="576"/>
      <c r="E1208" s="570"/>
      <c r="F1208" s="578"/>
      <c r="G1208" s="444" t="s">
        <v>63</v>
      </c>
      <c r="H1208" s="444"/>
      <c r="I1208" s="271"/>
      <c r="J1208" s="270"/>
      <c r="K1208" s="270"/>
      <c r="L1208" s="270"/>
      <c r="M1208" s="270"/>
      <c r="N1208" s="270"/>
      <c r="O1208" s="270"/>
      <c r="P1208" s="270"/>
      <c r="Q1208" s="270"/>
      <c r="R1208" s="366"/>
      <c r="S1208" s="366"/>
      <c r="T1208" s="366"/>
      <c r="U1208" s="366"/>
      <c r="V1208" s="184"/>
      <c r="W1208" s="4"/>
      <c r="X1208" s="4"/>
      <c r="Y1208" s="4"/>
      <c r="Z1208" s="4"/>
      <c r="AA1208" s="4"/>
      <c r="AB1208" s="442">
        <f t="shared" si="4"/>
        <v>0</v>
      </c>
      <c r="AC1208" s="4"/>
      <c r="AD1208" s="5"/>
    </row>
    <row r="1209" spans="1:31" s="22" customFormat="1" ht="15.75" hidden="1" customHeight="1" x14ac:dyDescent="0.25">
      <c r="A1209" s="4"/>
      <c r="B1209" s="4"/>
      <c r="C1209" s="570"/>
      <c r="D1209" s="576"/>
      <c r="E1209" s="570"/>
      <c r="F1209" s="578"/>
      <c r="G1209" s="444" t="s">
        <v>68</v>
      </c>
      <c r="H1209" s="444"/>
      <c r="I1209" s="271"/>
      <c r="J1209" s="270"/>
      <c r="K1209" s="270"/>
      <c r="L1209" s="270"/>
      <c r="M1209" s="270"/>
      <c r="N1209" s="270"/>
      <c r="O1209" s="270"/>
      <c r="P1209" s="270"/>
      <c r="Q1209" s="270"/>
      <c r="R1209" s="366"/>
      <c r="S1209" s="366"/>
      <c r="T1209" s="366"/>
      <c r="U1209" s="366"/>
      <c r="V1209" s="184"/>
      <c r="W1209" s="4"/>
      <c r="X1209" s="4"/>
      <c r="Y1209" s="4"/>
      <c r="Z1209" s="4"/>
      <c r="AA1209" s="4"/>
      <c r="AB1209" s="442">
        <f t="shared" si="4"/>
        <v>0</v>
      </c>
      <c r="AC1209" s="4"/>
      <c r="AD1209" s="5"/>
    </row>
    <row r="1210" spans="1:31" s="142" customFormat="1" ht="15" hidden="1" customHeight="1" x14ac:dyDescent="0.2">
      <c r="A1210" s="122"/>
      <c r="B1210" s="122"/>
      <c r="C1210" s="570"/>
      <c r="D1210" s="576"/>
      <c r="E1210" s="570" t="s">
        <v>67</v>
      </c>
      <c r="F1210" s="578" t="s">
        <v>64</v>
      </c>
      <c r="G1210" s="681" t="s">
        <v>59</v>
      </c>
      <c r="H1210" s="440"/>
      <c r="I1210" s="245"/>
      <c r="J1210" s="252">
        <f t="shared" ref="J1210:U1210" si="12">SUM(J1211:J1215)</f>
        <v>80</v>
      </c>
      <c r="K1210" s="252">
        <f t="shared" si="12"/>
        <v>40</v>
      </c>
      <c r="L1210" s="398">
        <f t="shared" si="12"/>
        <v>614</v>
      </c>
      <c r="M1210" s="252">
        <f t="shared" si="12"/>
        <v>0</v>
      </c>
      <c r="N1210" s="252">
        <f t="shared" si="12"/>
        <v>5</v>
      </c>
      <c r="O1210" s="252">
        <f t="shared" si="12"/>
        <v>1</v>
      </c>
      <c r="P1210" s="398">
        <f t="shared" si="12"/>
        <v>36</v>
      </c>
      <c r="Q1210" s="252">
        <f t="shared" si="12"/>
        <v>0</v>
      </c>
      <c r="R1210" s="299">
        <f t="shared" si="12"/>
        <v>11.353999999999999</v>
      </c>
      <c r="S1210" s="399">
        <f t="shared" si="12"/>
        <v>38.866999999999997</v>
      </c>
      <c r="T1210" s="399">
        <f t="shared" si="12"/>
        <v>425.79573000000005</v>
      </c>
      <c r="U1210" s="299">
        <f t="shared" si="12"/>
        <v>0</v>
      </c>
      <c r="V1210" s="272">
        <f t="shared" si="3"/>
        <v>689.39032410164452</v>
      </c>
      <c r="W1210" s="122"/>
      <c r="X1210" s="122"/>
      <c r="Y1210" s="122"/>
      <c r="Z1210" s="122"/>
      <c r="AA1210" s="118">
        <f>AA13</f>
        <v>1128.57476</v>
      </c>
      <c r="AB1210" s="122">
        <f t="shared" si="4"/>
        <v>1181.1413073763911</v>
      </c>
      <c r="AC1210" s="349">
        <f t="shared" si="1"/>
        <v>0.58366456223002827</v>
      </c>
      <c r="AD1210" s="123"/>
    </row>
    <row r="1211" spans="1:31" s="22" customFormat="1" ht="15" hidden="1" customHeight="1" x14ac:dyDescent="0.25">
      <c r="A1211" s="448" t="s">
        <v>170</v>
      </c>
      <c r="B1211" s="448"/>
      <c r="C1211" s="720"/>
      <c r="D1211" s="722"/>
      <c r="E1211" s="720"/>
      <c r="F1211" s="583"/>
      <c r="G1211" s="721"/>
      <c r="H1211" s="425"/>
      <c r="I1211" s="326" t="s">
        <v>797</v>
      </c>
      <c r="J1211" s="448">
        <v>80</v>
      </c>
      <c r="K1211" s="448"/>
      <c r="L1211" s="448"/>
      <c r="M1211" s="448"/>
      <c r="N1211" s="74">
        <v>5</v>
      </c>
      <c r="O1211" s="74"/>
      <c r="P1211" s="74"/>
      <c r="Q1211" s="74"/>
      <c r="R1211" s="74">
        <v>11.353999999999999</v>
      </c>
      <c r="S1211" s="74"/>
      <c r="T1211" s="74"/>
      <c r="U1211" s="74"/>
      <c r="V1211" s="99"/>
      <c r="W1211" s="100"/>
      <c r="X1211" s="100"/>
      <c r="Y1211" s="100"/>
      <c r="Z1211" s="100"/>
      <c r="AA1211" s="118"/>
      <c r="AB1211" s="187"/>
      <c r="AC1211" s="350"/>
      <c r="AD1211" s="187"/>
      <c r="AE1211" s="64"/>
    </row>
    <row r="1212" spans="1:31" s="22" customFormat="1" ht="15" hidden="1" customHeight="1" x14ac:dyDescent="0.25">
      <c r="A1212" s="430">
        <v>956</v>
      </c>
      <c r="B1212" s="430"/>
      <c r="C1212" s="570"/>
      <c r="D1212" s="576"/>
      <c r="E1212" s="570"/>
      <c r="F1212" s="578"/>
      <c r="G1212" s="681"/>
      <c r="H1212" s="421"/>
      <c r="I1212" s="158" t="s">
        <v>798</v>
      </c>
      <c r="J1212" s="430"/>
      <c r="K1212" s="430">
        <v>40</v>
      </c>
      <c r="L1212" s="430"/>
      <c r="M1212" s="430"/>
      <c r="N1212" s="67"/>
      <c r="O1212" s="67">
        <v>1</v>
      </c>
      <c r="P1212" s="67"/>
      <c r="Q1212" s="67"/>
      <c r="R1212" s="67"/>
      <c r="S1212" s="67">
        <v>38.866999999999997</v>
      </c>
      <c r="T1212" s="67"/>
      <c r="U1212" s="67"/>
      <c r="V1212" s="99"/>
      <c r="W1212" s="100"/>
      <c r="X1212" s="100"/>
      <c r="Y1212" s="100"/>
      <c r="Z1212" s="100"/>
      <c r="AA1212" s="118"/>
      <c r="AB1212" s="187"/>
      <c r="AC1212" s="350"/>
      <c r="AD1212" s="187"/>
      <c r="AE1212" s="64"/>
    </row>
    <row r="1213" spans="1:31" s="22" customFormat="1" ht="60" hidden="1" customHeight="1" x14ac:dyDescent="0.25">
      <c r="A1213" s="430"/>
      <c r="B1213" s="430">
        <v>1989</v>
      </c>
      <c r="C1213" s="570"/>
      <c r="D1213" s="576"/>
      <c r="E1213" s="570"/>
      <c r="F1213" s="578"/>
      <c r="G1213" s="681"/>
      <c r="H1213" s="421"/>
      <c r="I1213" s="158" t="s">
        <v>880</v>
      </c>
      <c r="J1213" s="430"/>
      <c r="K1213" s="430"/>
      <c r="L1213" s="430">
        <v>98</v>
      </c>
      <c r="M1213" s="430"/>
      <c r="N1213" s="67"/>
      <c r="O1213" s="67"/>
      <c r="P1213" s="67">
        <v>6</v>
      </c>
      <c r="Q1213" s="67"/>
      <c r="R1213" s="67"/>
      <c r="S1213" s="67"/>
      <c r="T1213" s="67">
        <v>66.405730000000005</v>
      </c>
      <c r="U1213" s="67"/>
      <c r="V1213" s="99"/>
      <c r="W1213" s="100"/>
      <c r="X1213" s="100"/>
      <c r="Y1213" s="100"/>
      <c r="Z1213" s="100"/>
      <c r="AA1213" s="118"/>
      <c r="AB1213" s="187"/>
      <c r="AC1213" s="350"/>
      <c r="AD1213" s="100"/>
      <c r="AE1213" s="64"/>
    </row>
    <row r="1214" spans="1:31" s="22" customFormat="1" ht="60" hidden="1" customHeight="1" x14ac:dyDescent="0.25">
      <c r="A1214" s="430"/>
      <c r="B1214" s="430">
        <v>1222</v>
      </c>
      <c r="C1214" s="570"/>
      <c r="D1214" s="576"/>
      <c r="E1214" s="570"/>
      <c r="F1214" s="578"/>
      <c r="G1214" s="681"/>
      <c r="H1214" s="421"/>
      <c r="I1214" s="158" t="s">
        <v>1369</v>
      </c>
      <c r="J1214" s="430"/>
      <c r="K1214" s="430"/>
      <c r="L1214" s="335">
        <v>60</v>
      </c>
      <c r="M1214" s="430"/>
      <c r="N1214" s="67"/>
      <c r="O1214" s="67"/>
      <c r="P1214" s="67">
        <v>15</v>
      </c>
      <c r="Q1214" s="67"/>
      <c r="R1214" s="67"/>
      <c r="S1214" s="67"/>
      <c r="T1214" s="275">
        <v>103.17</v>
      </c>
      <c r="U1214" s="67"/>
      <c r="V1214" s="99"/>
      <c r="W1214" s="100"/>
      <c r="X1214" s="100"/>
      <c r="Y1214" s="100"/>
      <c r="Z1214" s="100"/>
      <c r="AA1214" s="118"/>
      <c r="AB1214" s="187"/>
      <c r="AC1214" s="350"/>
      <c r="AD1214" s="100"/>
      <c r="AE1214" s="64"/>
    </row>
    <row r="1215" spans="1:31" s="22" customFormat="1" ht="60" hidden="1" customHeight="1" x14ac:dyDescent="0.25">
      <c r="A1215" s="449"/>
      <c r="B1215" s="449">
        <v>783</v>
      </c>
      <c r="C1215" s="604"/>
      <c r="D1215" s="605"/>
      <c r="E1215" s="604"/>
      <c r="F1215" s="599"/>
      <c r="G1215" s="714"/>
      <c r="H1215" s="423"/>
      <c r="I1215" s="175" t="s">
        <v>1370</v>
      </c>
      <c r="J1215" s="449"/>
      <c r="K1215" s="449"/>
      <c r="L1215" s="449">
        <v>456</v>
      </c>
      <c r="M1215" s="449"/>
      <c r="N1215" s="97"/>
      <c r="O1215" s="97"/>
      <c r="P1215" s="97">
        <v>15</v>
      </c>
      <c r="Q1215" s="97"/>
      <c r="R1215" s="97"/>
      <c r="S1215" s="97"/>
      <c r="T1215" s="97">
        <v>256.22000000000003</v>
      </c>
      <c r="U1215" s="97"/>
      <c r="V1215" s="99"/>
      <c r="W1215" s="100"/>
      <c r="X1215" s="100"/>
      <c r="Y1215" s="100"/>
      <c r="Z1215" s="100"/>
      <c r="AA1215" s="118"/>
      <c r="AB1215" s="187"/>
      <c r="AC1215" s="350"/>
      <c r="AD1215" s="100"/>
      <c r="AE1215" s="64"/>
    </row>
    <row r="1216" spans="1:31" s="120" customFormat="1" ht="15" hidden="1" customHeight="1" x14ac:dyDescent="0.2">
      <c r="A1216" s="128"/>
      <c r="B1216" s="128"/>
      <c r="C1216" s="570"/>
      <c r="D1216" s="576"/>
      <c r="E1216" s="570"/>
      <c r="F1216" s="578"/>
      <c r="G1216" s="656" t="s">
        <v>60</v>
      </c>
      <c r="H1216" s="440"/>
      <c r="I1216" s="327"/>
      <c r="J1216" s="252">
        <f t="shared" ref="J1216:U1216" si="13">SUM(J1217:J1218)</f>
        <v>174</v>
      </c>
      <c r="K1216" s="252">
        <f t="shared" si="13"/>
        <v>0</v>
      </c>
      <c r="L1216" s="252">
        <f t="shared" si="13"/>
        <v>0</v>
      </c>
      <c r="M1216" s="252">
        <f t="shared" si="13"/>
        <v>0</v>
      </c>
      <c r="N1216" s="252">
        <f t="shared" si="13"/>
        <v>30</v>
      </c>
      <c r="O1216" s="252">
        <f t="shared" si="13"/>
        <v>0</v>
      </c>
      <c r="P1216" s="252">
        <f t="shared" si="13"/>
        <v>0</v>
      </c>
      <c r="Q1216" s="252">
        <f t="shared" si="13"/>
        <v>0</v>
      </c>
      <c r="R1216" s="299">
        <f t="shared" si="13"/>
        <v>200.07706000000002</v>
      </c>
      <c r="S1216" s="299">
        <f t="shared" si="13"/>
        <v>0</v>
      </c>
      <c r="T1216" s="299">
        <f t="shared" si="13"/>
        <v>0</v>
      </c>
      <c r="U1216" s="299">
        <f t="shared" si="13"/>
        <v>0</v>
      </c>
      <c r="V1216" s="272">
        <f>((R1216*$W$13/100*$X$13/100)/(J1216/1000))/1*$Y$13/100*$Z$13/100</f>
        <v>1409.7362063341736</v>
      </c>
      <c r="W1216" s="128"/>
      <c r="X1216" s="128"/>
      <c r="Y1216" s="128"/>
      <c r="Z1216" s="128"/>
      <c r="AA1216" s="118">
        <f>AA13</f>
        <v>1128.57476</v>
      </c>
      <c r="AB1216" s="122">
        <f t="shared" si="4"/>
        <v>1181.1413073763911</v>
      </c>
      <c r="AC1216" s="349">
        <f t="shared" si="1"/>
        <v>1.1935372995002171</v>
      </c>
      <c r="AD1216" s="124"/>
    </row>
    <row r="1217" spans="1:31" s="22" customFormat="1" ht="15" hidden="1" customHeight="1" x14ac:dyDescent="0.25">
      <c r="A1217" s="430" t="s">
        <v>170</v>
      </c>
      <c r="B1217" s="430"/>
      <c r="C1217" s="570"/>
      <c r="D1217" s="576"/>
      <c r="E1217" s="570"/>
      <c r="F1217" s="578"/>
      <c r="G1217" s="656"/>
      <c r="H1217" s="421"/>
      <c r="I1217" s="158" t="s">
        <v>799</v>
      </c>
      <c r="J1217" s="430">
        <v>114</v>
      </c>
      <c r="K1217" s="430"/>
      <c r="L1217" s="430"/>
      <c r="M1217" s="430"/>
      <c r="N1217" s="67">
        <v>15</v>
      </c>
      <c r="O1217" s="67"/>
      <c r="P1217" s="67"/>
      <c r="Q1217" s="67"/>
      <c r="R1217" s="67">
        <v>140.78</v>
      </c>
      <c r="S1217" s="430"/>
      <c r="T1217" s="430"/>
      <c r="U1217" s="430"/>
      <c r="V1217" s="99"/>
      <c r="W1217" s="100"/>
      <c r="X1217" s="100"/>
      <c r="Y1217" s="100"/>
      <c r="Z1217" s="100"/>
      <c r="AA1217" s="187"/>
      <c r="AB1217" s="187"/>
      <c r="AC1217" s="350"/>
      <c r="AD1217" s="187"/>
      <c r="AE1217" s="64"/>
    </row>
    <row r="1218" spans="1:31" s="22" customFormat="1" ht="15" hidden="1" customHeight="1" x14ac:dyDescent="0.25">
      <c r="A1218" s="430" t="s">
        <v>170</v>
      </c>
      <c r="B1218" s="430"/>
      <c r="C1218" s="570"/>
      <c r="D1218" s="576"/>
      <c r="E1218" s="570"/>
      <c r="F1218" s="578"/>
      <c r="G1218" s="656"/>
      <c r="H1218" s="421"/>
      <c r="I1218" s="158" t="s">
        <v>800</v>
      </c>
      <c r="J1218" s="430">
        <v>60</v>
      </c>
      <c r="K1218" s="430"/>
      <c r="L1218" s="430"/>
      <c r="M1218" s="430"/>
      <c r="N1218" s="67">
        <v>15</v>
      </c>
      <c r="O1218" s="67"/>
      <c r="P1218" s="67"/>
      <c r="Q1218" s="67"/>
      <c r="R1218" s="67">
        <v>59.297060000000002</v>
      </c>
      <c r="S1218" s="430"/>
      <c r="T1218" s="430"/>
      <c r="U1218" s="430"/>
      <c r="V1218" s="99"/>
      <c r="W1218" s="100"/>
      <c r="X1218" s="100"/>
      <c r="Y1218" s="100"/>
      <c r="Z1218" s="100"/>
      <c r="AA1218" s="187"/>
      <c r="AB1218" s="187"/>
      <c r="AC1218" s="350"/>
      <c r="AD1218" s="187"/>
      <c r="AE1218" s="64"/>
    </row>
    <row r="1219" spans="1:31" s="22" customFormat="1" ht="15" hidden="1" customHeight="1" x14ac:dyDescent="0.25">
      <c r="A1219" s="4"/>
      <c r="B1219" s="4"/>
      <c r="C1219" s="570"/>
      <c r="D1219" s="576"/>
      <c r="E1219" s="570"/>
      <c r="F1219" s="578"/>
      <c r="G1219" s="426" t="s">
        <v>61</v>
      </c>
      <c r="H1219" s="426"/>
      <c r="I1219" s="250"/>
      <c r="J1219" s="270"/>
      <c r="K1219" s="270"/>
      <c r="L1219" s="270"/>
      <c r="M1219" s="270"/>
      <c r="N1219" s="270"/>
      <c r="O1219" s="270"/>
      <c r="P1219" s="270"/>
      <c r="Q1219" s="270"/>
      <c r="R1219" s="270"/>
      <c r="S1219" s="270"/>
      <c r="T1219" s="270"/>
      <c r="U1219" s="270"/>
      <c r="V1219" s="184"/>
      <c r="W1219" s="4"/>
      <c r="X1219" s="4"/>
      <c r="Y1219" s="4"/>
      <c r="Z1219" s="4"/>
      <c r="AA1219" s="4"/>
      <c r="AB1219" s="442">
        <f t="shared" si="4"/>
        <v>0</v>
      </c>
      <c r="AC1219" s="353"/>
      <c r="AD1219" s="5"/>
    </row>
    <row r="1220" spans="1:31" s="22" customFormat="1" ht="15" hidden="1" customHeight="1" x14ac:dyDescent="0.25">
      <c r="A1220" s="4"/>
      <c r="B1220" s="4"/>
      <c r="C1220" s="570"/>
      <c r="D1220" s="576"/>
      <c r="E1220" s="570"/>
      <c r="F1220" s="578"/>
      <c r="G1220" s="426" t="s">
        <v>62</v>
      </c>
      <c r="H1220" s="426"/>
      <c r="I1220" s="250"/>
      <c r="J1220" s="270"/>
      <c r="K1220" s="270"/>
      <c r="L1220" s="270"/>
      <c r="M1220" s="270"/>
      <c r="N1220" s="270"/>
      <c r="O1220" s="270"/>
      <c r="P1220" s="270"/>
      <c r="Q1220" s="270"/>
      <c r="R1220" s="270"/>
      <c r="S1220" s="270"/>
      <c r="T1220" s="270"/>
      <c r="U1220" s="270"/>
      <c r="V1220" s="184"/>
      <c r="W1220" s="4"/>
      <c r="X1220" s="4"/>
      <c r="Y1220" s="4"/>
      <c r="Z1220" s="4"/>
      <c r="AA1220" s="4"/>
      <c r="AB1220" s="442">
        <f t="shared" si="4"/>
        <v>0</v>
      </c>
      <c r="AC1220" s="353"/>
      <c r="AD1220" s="5"/>
    </row>
    <row r="1221" spans="1:31" s="22" customFormat="1" ht="15" hidden="1" customHeight="1" x14ac:dyDescent="0.25">
      <c r="A1221" s="4"/>
      <c r="B1221" s="4"/>
      <c r="C1221" s="570"/>
      <c r="D1221" s="576"/>
      <c r="E1221" s="570"/>
      <c r="F1221" s="578"/>
      <c r="G1221" s="444" t="s">
        <v>63</v>
      </c>
      <c r="H1221" s="444"/>
      <c r="I1221" s="271"/>
      <c r="J1221" s="270"/>
      <c r="K1221" s="270"/>
      <c r="L1221" s="270"/>
      <c r="M1221" s="270"/>
      <c r="N1221" s="270"/>
      <c r="O1221" s="270"/>
      <c r="P1221" s="270"/>
      <c r="Q1221" s="270"/>
      <c r="R1221" s="270"/>
      <c r="S1221" s="270"/>
      <c r="T1221" s="270"/>
      <c r="U1221" s="270"/>
      <c r="V1221" s="184"/>
      <c r="W1221" s="4"/>
      <c r="X1221" s="4"/>
      <c r="Y1221" s="4"/>
      <c r="Z1221" s="4"/>
      <c r="AA1221" s="4"/>
      <c r="AB1221" s="442">
        <f t="shared" si="4"/>
        <v>0</v>
      </c>
      <c r="AC1221" s="353"/>
      <c r="AD1221" s="5"/>
    </row>
    <row r="1222" spans="1:31" s="22" customFormat="1" ht="15.75" hidden="1" customHeight="1" x14ac:dyDescent="0.25">
      <c r="A1222" s="4"/>
      <c r="B1222" s="4"/>
      <c r="C1222" s="570"/>
      <c r="D1222" s="576"/>
      <c r="E1222" s="570"/>
      <c r="F1222" s="578"/>
      <c r="G1222" s="444" t="s">
        <v>68</v>
      </c>
      <c r="H1222" s="444"/>
      <c r="I1222" s="271"/>
      <c r="J1222" s="270"/>
      <c r="K1222" s="270"/>
      <c r="L1222" s="270"/>
      <c r="M1222" s="270"/>
      <c r="N1222" s="270"/>
      <c r="O1222" s="270"/>
      <c r="P1222" s="270"/>
      <c r="Q1222" s="270"/>
      <c r="R1222" s="270"/>
      <c r="S1222" s="270"/>
      <c r="T1222" s="270"/>
      <c r="U1222" s="270"/>
      <c r="V1222" s="184"/>
      <c r="W1222" s="4"/>
      <c r="X1222" s="4"/>
      <c r="Y1222" s="4"/>
      <c r="Z1222" s="4"/>
      <c r="AA1222" s="4"/>
      <c r="AB1222" s="442">
        <f t="shared" si="4"/>
        <v>0</v>
      </c>
      <c r="AC1222" s="353"/>
      <c r="AD1222" s="5"/>
    </row>
    <row r="1223" spans="1:31" s="22" customFormat="1" ht="15" hidden="1" customHeight="1" x14ac:dyDescent="0.25">
      <c r="A1223" s="4"/>
      <c r="B1223" s="4"/>
      <c r="C1223" s="570"/>
      <c r="D1223" s="576"/>
      <c r="E1223" s="570"/>
      <c r="F1223" s="578" t="s">
        <v>65</v>
      </c>
      <c r="G1223" s="426" t="s">
        <v>59</v>
      </c>
      <c r="H1223" s="426"/>
      <c r="I1223" s="250"/>
      <c r="J1223" s="270"/>
      <c r="K1223" s="270"/>
      <c r="L1223" s="270"/>
      <c r="M1223" s="270"/>
      <c r="N1223" s="270"/>
      <c r="O1223" s="270"/>
      <c r="P1223" s="270"/>
      <c r="Q1223" s="270"/>
      <c r="R1223" s="270"/>
      <c r="S1223" s="270"/>
      <c r="T1223" s="270"/>
      <c r="U1223" s="270"/>
      <c r="V1223" s="184"/>
      <c r="W1223" s="4"/>
      <c r="X1223" s="4"/>
      <c r="Y1223" s="4"/>
      <c r="Z1223" s="4"/>
      <c r="AA1223" s="4"/>
      <c r="AB1223" s="442">
        <f t="shared" si="4"/>
        <v>0</v>
      </c>
      <c r="AC1223" s="353"/>
      <c r="AD1223" s="5"/>
    </row>
    <row r="1224" spans="1:31" s="22" customFormat="1" ht="15" hidden="1" customHeight="1" x14ac:dyDescent="0.25">
      <c r="A1224" s="4"/>
      <c r="B1224" s="4"/>
      <c r="C1224" s="570"/>
      <c r="D1224" s="576"/>
      <c r="E1224" s="570"/>
      <c r="F1224" s="578"/>
      <c r="G1224" s="426" t="s">
        <v>60</v>
      </c>
      <c r="H1224" s="426"/>
      <c r="I1224" s="250"/>
      <c r="J1224" s="270"/>
      <c r="K1224" s="270"/>
      <c r="L1224" s="270"/>
      <c r="M1224" s="270"/>
      <c r="N1224" s="270"/>
      <c r="O1224" s="270"/>
      <c r="P1224" s="270"/>
      <c r="Q1224" s="270"/>
      <c r="R1224" s="270"/>
      <c r="S1224" s="270"/>
      <c r="T1224" s="270"/>
      <c r="U1224" s="270"/>
      <c r="V1224" s="184"/>
      <c r="W1224" s="4"/>
      <c r="X1224" s="4"/>
      <c r="Y1224" s="4"/>
      <c r="Z1224" s="4"/>
      <c r="AA1224" s="4"/>
      <c r="AB1224" s="442">
        <f t="shared" si="4"/>
        <v>0</v>
      </c>
      <c r="AC1224" s="353"/>
      <c r="AD1224" s="5"/>
    </row>
    <row r="1225" spans="1:31" s="22" customFormat="1" ht="15" hidden="1" customHeight="1" x14ac:dyDescent="0.25">
      <c r="A1225" s="4"/>
      <c r="B1225" s="4"/>
      <c r="C1225" s="570"/>
      <c r="D1225" s="576"/>
      <c r="E1225" s="570"/>
      <c r="F1225" s="578"/>
      <c r="G1225" s="426" t="s">
        <v>61</v>
      </c>
      <c r="H1225" s="426"/>
      <c r="I1225" s="250"/>
      <c r="J1225" s="270"/>
      <c r="K1225" s="270"/>
      <c r="L1225" s="270"/>
      <c r="M1225" s="270"/>
      <c r="N1225" s="270"/>
      <c r="O1225" s="270"/>
      <c r="P1225" s="270"/>
      <c r="Q1225" s="270"/>
      <c r="R1225" s="270"/>
      <c r="S1225" s="270"/>
      <c r="T1225" s="270"/>
      <c r="U1225" s="270"/>
      <c r="V1225" s="184"/>
      <c r="W1225" s="4"/>
      <c r="X1225" s="4"/>
      <c r="Y1225" s="4"/>
      <c r="Z1225" s="4"/>
      <c r="AA1225" s="4"/>
      <c r="AB1225" s="442">
        <f t="shared" si="4"/>
        <v>0</v>
      </c>
      <c r="AC1225" s="353"/>
      <c r="AD1225" s="5"/>
    </row>
    <row r="1226" spans="1:31" s="22" customFormat="1" ht="15" hidden="1" customHeight="1" x14ac:dyDescent="0.25">
      <c r="A1226" s="4"/>
      <c r="B1226" s="4"/>
      <c r="C1226" s="570"/>
      <c r="D1226" s="576"/>
      <c r="E1226" s="570"/>
      <c r="F1226" s="578"/>
      <c r="G1226" s="426" t="s">
        <v>62</v>
      </c>
      <c r="H1226" s="426"/>
      <c r="I1226" s="250"/>
      <c r="J1226" s="270"/>
      <c r="K1226" s="270"/>
      <c r="L1226" s="270"/>
      <c r="M1226" s="270"/>
      <c r="N1226" s="270"/>
      <c r="O1226" s="270"/>
      <c r="P1226" s="270"/>
      <c r="Q1226" s="270"/>
      <c r="R1226" s="270"/>
      <c r="S1226" s="270"/>
      <c r="T1226" s="270"/>
      <c r="U1226" s="270"/>
      <c r="V1226" s="184"/>
      <c r="W1226" s="4"/>
      <c r="X1226" s="4"/>
      <c r="Y1226" s="4"/>
      <c r="Z1226" s="4"/>
      <c r="AA1226" s="4"/>
      <c r="AB1226" s="4"/>
      <c r="AC1226" s="353"/>
      <c r="AD1226" s="5"/>
    </row>
    <row r="1227" spans="1:31" s="22" customFormat="1" ht="15" hidden="1" customHeight="1" x14ac:dyDescent="0.25">
      <c r="A1227" s="4"/>
      <c r="B1227" s="4"/>
      <c r="C1227" s="570"/>
      <c r="D1227" s="576"/>
      <c r="E1227" s="570"/>
      <c r="F1227" s="578"/>
      <c r="G1227" s="444" t="s">
        <v>63</v>
      </c>
      <c r="H1227" s="444"/>
      <c r="I1227" s="271"/>
      <c r="J1227" s="270"/>
      <c r="K1227" s="270"/>
      <c r="L1227" s="270"/>
      <c r="M1227" s="270"/>
      <c r="N1227" s="270"/>
      <c r="O1227" s="270"/>
      <c r="P1227" s="270"/>
      <c r="Q1227" s="270"/>
      <c r="R1227" s="270"/>
      <c r="S1227" s="270"/>
      <c r="T1227" s="270"/>
      <c r="U1227" s="270"/>
      <c r="V1227" s="184"/>
      <c r="W1227" s="4"/>
      <c r="X1227" s="4"/>
      <c r="Y1227" s="4"/>
      <c r="Z1227" s="4"/>
      <c r="AA1227" s="4"/>
      <c r="AB1227" s="4"/>
      <c r="AC1227" s="353"/>
      <c r="AD1227" s="5"/>
    </row>
    <row r="1228" spans="1:31" s="22" customFormat="1" ht="15.75" hidden="1" customHeight="1" x14ac:dyDescent="0.25">
      <c r="A1228" s="463"/>
      <c r="B1228" s="463"/>
      <c r="C1228" s="570"/>
      <c r="D1228" s="576"/>
      <c r="E1228" s="570"/>
      <c r="F1228" s="578"/>
      <c r="G1228" s="452" t="s">
        <v>68</v>
      </c>
      <c r="H1228" s="452"/>
      <c r="I1228" s="464"/>
      <c r="J1228" s="465"/>
      <c r="K1228" s="465"/>
      <c r="L1228" s="465"/>
      <c r="M1228" s="465"/>
      <c r="N1228" s="465"/>
      <c r="O1228" s="465"/>
      <c r="P1228" s="465"/>
      <c r="Q1228" s="465"/>
      <c r="R1228" s="465"/>
      <c r="S1228" s="465"/>
      <c r="T1228" s="465"/>
      <c r="U1228" s="465"/>
      <c r="V1228" s="466"/>
      <c r="W1228" s="463"/>
      <c r="X1228" s="463"/>
      <c r="Y1228" s="463"/>
      <c r="Z1228" s="463"/>
      <c r="AA1228" s="463"/>
      <c r="AB1228" s="463"/>
      <c r="AC1228" s="467"/>
      <c r="AD1228" s="5"/>
    </row>
    <row r="1229" spans="1:31" s="495" customFormat="1" ht="15" customHeight="1" x14ac:dyDescent="0.2">
      <c r="A1229" s="631" t="s">
        <v>1781</v>
      </c>
      <c r="B1229" s="632"/>
      <c r="G1229" s="501"/>
      <c r="H1229" s="501"/>
      <c r="I1229" s="501"/>
      <c r="J1229" s="376">
        <f t="shared" ref="J1229:U1229" si="14">J13+J154+J231+J251+J446+J618+J1006+J1210+J1216</f>
        <v>78492</v>
      </c>
      <c r="K1229" s="376">
        <f t="shared" si="14"/>
        <v>57170</v>
      </c>
      <c r="L1229" s="376">
        <f t="shared" si="14"/>
        <v>87542</v>
      </c>
      <c r="M1229" s="376">
        <f t="shared" si="14"/>
        <v>0</v>
      </c>
      <c r="N1229" s="376">
        <f t="shared" si="14"/>
        <v>5465.4</v>
      </c>
      <c r="O1229" s="376">
        <f t="shared" si="14"/>
        <v>4701.2690000000002</v>
      </c>
      <c r="P1229" s="376">
        <f t="shared" si="14"/>
        <v>8480.2950000000001</v>
      </c>
      <c r="Q1229" s="376">
        <f t="shared" si="14"/>
        <v>0</v>
      </c>
      <c r="R1229" s="376">
        <f t="shared" si="14"/>
        <v>62797.887224266669</v>
      </c>
      <c r="S1229" s="376">
        <f t="shared" si="14"/>
        <v>60733.383000000002</v>
      </c>
      <c r="T1229" s="376">
        <f t="shared" si="14"/>
        <v>96197.768349999984</v>
      </c>
      <c r="U1229" s="376">
        <f t="shared" si="14"/>
        <v>0</v>
      </c>
      <c r="V1229" s="376">
        <f>((R1229*$W$13/100*$X$13/100)/(J1229/1000)+(S1229*$X$13/100)/(K1229/1000)+T1229/(L1229/1000))/3*$Y$13/100*$Z$13/100</f>
        <v>1142.1451582237485</v>
      </c>
      <c r="AA1229" s="495">
        <f>AA1210</f>
        <v>1128.57476</v>
      </c>
      <c r="AC1229" s="505"/>
    </row>
    <row r="1230" spans="1:31" s="22" customFormat="1" ht="15.75" thickBot="1" x14ac:dyDescent="0.3">
      <c r="A1230" s="716"/>
      <c r="B1230" s="716"/>
      <c r="C1230" s="716"/>
      <c r="D1230" s="716"/>
      <c r="E1230" s="716"/>
      <c r="F1230" s="716"/>
      <c r="G1230" s="716"/>
      <c r="H1230" s="716"/>
      <c r="I1230" s="716"/>
      <c r="J1230" s="716"/>
      <c r="K1230" s="716"/>
      <c r="L1230" s="716"/>
      <c r="M1230" s="716"/>
      <c r="N1230" s="716"/>
      <c r="O1230" s="716"/>
      <c r="P1230" s="716"/>
      <c r="Q1230" s="716"/>
      <c r="R1230" s="716"/>
      <c r="S1230" s="716"/>
      <c r="T1230" s="716"/>
      <c r="U1230" s="169"/>
      <c r="V1230" s="461"/>
      <c r="W1230" s="5"/>
      <c r="X1230" s="5"/>
      <c r="Y1230" s="5"/>
      <c r="Z1230" s="5"/>
      <c r="AA1230" s="5"/>
      <c r="AB1230" s="5"/>
      <c r="AC1230" s="350"/>
      <c r="AD1230" s="5"/>
    </row>
    <row r="1231" spans="1:31" ht="28.5" customHeight="1" x14ac:dyDescent="0.25">
      <c r="A1231" s="717" t="s">
        <v>47</v>
      </c>
      <c r="B1231" s="718"/>
      <c r="C1231" s="718"/>
      <c r="D1231" s="718"/>
      <c r="E1231" s="718"/>
      <c r="F1231" s="718"/>
      <c r="G1231" s="718"/>
      <c r="H1231" s="718"/>
      <c r="I1231" s="718"/>
      <c r="J1231" s="718"/>
      <c r="K1231" s="718"/>
      <c r="L1231" s="718"/>
      <c r="M1231" s="718"/>
      <c r="N1231" s="718"/>
      <c r="O1231" s="718"/>
      <c r="P1231" s="718"/>
      <c r="Q1231" s="718"/>
      <c r="R1231" s="718"/>
      <c r="S1231" s="718"/>
      <c r="T1231" s="718"/>
      <c r="U1231" s="718"/>
      <c r="V1231" s="638" t="s">
        <v>141</v>
      </c>
      <c r="W1231" s="614" t="s">
        <v>130</v>
      </c>
      <c r="X1231" s="614"/>
      <c r="Y1231" s="614"/>
      <c r="Z1231" s="614"/>
      <c r="AA1231" s="634" t="s">
        <v>140</v>
      </c>
      <c r="AB1231" s="634" t="s">
        <v>138</v>
      </c>
      <c r="AC1231" s="634" t="s">
        <v>131</v>
      </c>
    </row>
    <row r="1232" spans="1:31" ht="53.45" customHeight="1" x14ac:dyDescent="0.25">
      <c r="A1232" s="582" t="str">
        <f>A10</f>
        <v>№ п/п
2016г.</v>
      </c>
      <c r="B1232" s="582" t="str">
        <f>B10</f>
        <v>№ п/п
2017г.</v>
      </c>
      <c r="C1232" s="578" t="s">
        <v>119</v>
      </c>
      <c r="D1232" s="570" t="s">
        <v>80</v>
      </c>
      <c r="E1232" s="578" t="s">
        <v>116</v>
      </c>
      <c r="F1232" s="578" t="s">
        <v>117</v>
      </c>
      <c r="G1232" s="578" t="s">
        <v>115</v>
      </c>
      <c r="H1232" s="578" t="s">
        <v>165</v>
      </c>
      <c r="I1232" s="587" t="s">
        <v>1780</v>
      </c>
      <c r="J1232" s="578" t="s">
        <v>128</v>
      </c>
      <c r="K1232" s="578"/>
      <c r="L1232" s="578"/>
      <c r="M1232" s="578"/>
      <c r="N1232" s="578" t="s">
        <v>110</v>
      </c>
      <c r="O1232" s="578"/>
      <c r="P1232" s="578"/>
      <c r="Q1232" s="578"/>
      <c r="R1232" s="578" t="s">
        <v>111</v>
      </c>
      <c r="S1232" s="578"/>
      <c r="T1232" s="578"/>
      <c r="U1232" s="719"/>
      <c r="V1232" s="638"/>
      <c r="W1232" s="614"/>
      <c r="X1232" s="614"/>
      <c r="Y1232" s="614"/>
      <c r="Z1232" s="614"/>
      <c r="AA1232" s="634"/>
      <c r="AB1232" s="634"/>
      <c r="AC1232" s="634"/>
    </row>
    <row r="1233" spans="1:31" s="22" customFormat="1" ht="62.25" customHeight="1" x14ac:dyDescent="0.25">
      <c r="A1233" s="575"/>
      <c r="B1233" s="575"/>
      <c r="C1233" s="578"/>
      <c r="D1233" s="570"/>
      <c r="E1233" s="578"/>
      <c r="F1233" s="578"/>
      <c r="G1233" s="578"/>
      <c r="H1233" s="578"/>
      <c r="I1233" s="587"/>
      <c r="J1233" s="428">
        <v>2015</v>
      </c>
      <c r="K1233" s="428">
        <v>2016</v>
      </c>
      <c r="L1233" s="428">
        <v>2017</v>
      </c>
      <c r="M1233" s="428" t="s">
        <v>169</v>
      </c>
      <c r="N1233" s="428">
        <f>J1233</f>
        <v>2015</v>
      </c>
      <c r="O1233" s="428">
        <f>K1233</f>
        <v>2016</v>
      </c>
      <c r="P1233" s="428">
        <f>L1233</f>
        <v>2017</v>
      </c>
      <c r="Q1233" s="428" t="str">
        <f>M1233</f>
        <v>План (в случае отсутствия фактических значений)</v>
      </c>
      <c r="R1233" s="428">
        <f>J1233</f>
        <v>2015</v>
      </c>
      <c r="S1233" s="428">
        <f>K1233</f>
        <v>2016</v>
      </c>
      <c r="T1233" s="428">
        <f>L1233</f>
        <v>2017</v>
      </c>
      <c r="U1233" s="428" t="str">
        <f>M1233</f>
        <v>План (в случае отсутствия фактических значений)</v>
      </c>
      <c r="V1233" s="24" t="s">
        <v>137</v>
      </c>
      <c r="W1233" s="432">
        <v>2016</v>
      </c>
      <c r="X1233" s="432">
        <v>2017</v>
      </c>
      <c r="Y1233" s="432">
        <v>2018</v>
      </c>
      <c r="Z1233" s="432">
        <v>2019</v>
      </c>
      <c r="AA1233" s="432">
        <v>2018</v>
      </c>
      <c r="AB1233" s="432" t="s">
        <v>139</v>
      </c>
      <c r="AC1233" s="353"/>
      <c r="AD1233" s="5"/>
    </row>
    <row r="1234" spans="1:31" x14ac:dyDescent="0.25">
      <c r="A1234" s="422">
        <v>1</v>
      </c>
      <c r="B1234" s="430"/>
      <c r="C1234" s="422">
        <v>2</v>
      </c>
      <c r="D1234" s="574">
        <v>3</v>
      </c>
      <c r="E1234" s="574"/>
      <c r="F1234" s="574"/>
      <c r="G1234" s="574"/>
      <c r="H1234" s="574"/>
      <c r="I1234" s="196">
        <v>4</v>
      </c>
      <c r="J1234" s="572">
        <v>5</v>
      </c>
      <c r="K1234" s="572"/>
      <c r="L1234" s="572"/>
      <c r="M1234" s="572"/>
      <c r="N1234" s="572">
        <v>6</v>
      </c>
      <c r="O1234" s="572"/>
      <c r="P1234" s="572"/>
      <c r="Q1234" s="572"/>
      <c r="R1234" s="572">
        <v>7</v>
      </c>
      <c r="S1234" s="572"/>
      <c r="T1234" s="572"/>
      <c r="U1234" s="572"/>
      <c r="V1234" s="457">
        <v>8</v>
      </c>
      <c r="AA1234" s="457">
        <v>10</v>
      </c>
      <c r="AB1234" s="457">
        <v>11</v>
      </c>
      <c r="AC1234" s="350"/>
    </row>
    <row r="1235" spans="1:31" s="142" customFormat="1" ht="14.25" hidden="1" customHeight="1" x14ac:dyDescent="0.2">
      <c r="A1235" s="122"/>
      <c r="B1235" s="122"/>
      <c r="C1235" s="570" t="s">
        <v>70</v>
      </c>
      <c r="D1235" s="576" t="s">
        <v>81</v>
      </c>
      <c r="E1235" s="570" t="s">
        <v>66</v>
      </c>
      <c r="F1235" s="578" t="s">
        <v>64</v>
      </c>
      <c r="G1235" s="656" t="s">
        <v>59</v>
      </c>
      <c r="H1235" s="440"/>
      <c r="I1235" s="245"/>
      <c r="J1235" s="246">
        <f t="shared" ref="J1235:U1235" si="15">SUM(J1236:J1249)</f>
        <v>0</v>
      </c>
      <c r="K1235" s="246">
        <f t="shared" si="15"/>
        <v>1917</v>
      </c>
      <c r="L1235" s="246">
        <f t="shared" si="15"/>
        <v>745</v>
      </c>
      <c r="M1235" s="246">
        <f t="shared" si="15"/>
        <v>0</v>
      </c>
      <c r="N1235" s="246">
        <f t="shared" si="15"/>
        <v>0</v>
      </c>
      <c r="O1235" s="246">
        <f t="shared" si="15"/>
        <v>316.25</v>
      </c>
      <c r="P1235" s="400">
        <f t="shared" si="15"/>
        <v>150.82999999999998</v>
      </c>
      <c r="Q1235" s="246">
        <f t="shared" si="15"/>
        <v>0</v>
      </c>
      <c r="R1235" s="273">
        <f t="shared" si="15"/>
        <v>0</v>
      </c>
      <c r="S1235" s="273">
        <f t="shared" si="15"/>
        <v>2337.348</v>
      </c>
      <c r="T1235" s="397">
        <f t="shared" si="15"/>
        <v>1135.39257</v>
      </c>
      <c r="U1235" s="273">
        <f t="shared" si="15"/>
        <v>0</v>
      </c>
      <c r="V1235" s="272">
        <f>((S1235*$X$13/100)/(K1235/1000)+T1235/(L1235/1000))/2*$Y$13/100*$Z$13/100</f>
        <v>1547.9386081893952</v>
      </c>
      <c r="W1235" s="122"/>
      <c r="X1235" s="122"/>
      <c r="Y1235" s="122"/>
      <c r="Z1235" s="122"/>
      <c r="AA1235" s="118">
        <v>1459.19588</v>
      </c>
      <c r="AB1235" s="118">
        <f>AA1235*$Z$13/100</f>
        <v>1527.162037029291</v>
      </c>
      <c r="AC1235" s="349">
        <f t="shared" ref="AC1235" si="16">V1235/AB1235</f>
        <v>1.0136046933176257</v>
      </c>
      <c r="AD1235" s="123"/>
    </row>
    <row r="1236" spans="1:31" s="22" customFormat="1" ht="145.5" hidden="1" customHeight="1" x14ac:dyDescent="0.25">
      <c r="A1236" s="430">
        <v>974</v>
      </c>
      <c r="B1236" s="430"/>
      <c r="C1236" s="570"/>
      <c r="D1236" s="576"/>
      <c r="E1236" s="570"/>
      <c r="F1236" s="578"/>
      <c r="G1236" s="656"/>
      <c r="H1236" s="421"/>
      <c r="I1236" s="158" t="s">
        <v>801</v>
      </c>
      <c r="J1236" s="428"/>
      <c r="K1236" s="91">
        <v>10</v>
      </c>
      <c r="L1236" s="91"/>
      <c r="M1236" s="91"/>
      <c r="N1236" s="68"/>
      <c r="O1236" s="68">
        <v>50</v>
      </c>
      <c r="P1236" s="247"/>
      <c r="Q1236" s="68"/>
      <c r="R1236" s="67"/>
      <c r="S1236" s="117">
        <v>95</v>
      </c>
      <c r="T1236" s="117"/>
      <c r="U1236" s="117"/>
      <c r="V1236" s="99"/>
      <c r="W1236" s="187"/>
      <c r="X1236" s="187"/>
      <c r="Y1236" s="187"/>
      <c r="Z1236" s="187"/>
      <c r="AA1236" s="187"/>
      <c r="AB1236" s="99"/>
      <c r="AC1236" s="350"/>
      <c r="AD1236" s="187"/>
      <c r="AE1236" s="64"/>
    </row>
    <row r="1237" spans="1:31" s="22" customFormat="1" ht="78.75" hidden="1" customHeight="1" x14ac:dyDescent="0.25">
      <c r="A1237" s="430">
        <v>975</v>
      </c>
      <c r="B1237" s="430"/>
      <c r="C1237" s="570"/>
      <c r="D1237" s="576"/>
      <c r="E1237" s="570"/>
      <c r="F1237" s="578"/>
      <c r="G1237" s="656"/>
      <c r="H1237" s="421"/>
      <c r="I1237" s="158" t="s">
        <v>802</v>
      </c>
      <c r="J1237" s="428"/>
      <c r="K1237" s="91">
        <v>270</v>
      </c>
      <c r="L1237" s="91"/>
      <c r="M1237" s="91"/>
      <c r="N1237" s="68"/>
      <c r="O1237" s="249">
        <v>25</v>
      </c>
      <c r="P1237" s="247"/>
      <c r="Q1237" s="68"/>
      <c r="R1237" s="67"/>
      <c r="S1237" s="117">
        <v>378</v>
      </c>
      <c r="T1237" s="117"/>
      <c r="U1237" s="117"/>
      <c r="V1237" s="99"/>
      <c r="W1237" s="187"/>
      <c r="X1237" s="187"/>
      <c r="Y1237" s="187"/>
      <c r="Z1237" s="187"/>
      <c r="AA1237" s="187"/>
      <c r="AB1237" s="99"/>
      <c r="AC1237" s="350"/>
      <c r="AD1237" s="187"/>
      <c r="AE1237" s="64"/>
    </row>
    <row r="1238" spans="1:31" s="22" customFormat="1" ht="62.25" hidden="1" customHeight="1" x14ac:dyDescent="0.25">
      <c r="A1238" s="430">
        <v>976</v>
      </c>
      <c r="B1238" s="430"/>
      <c r="C1238" s="570"/>
      <c r="D1238" s="576"/>
      <c r="E1238" s="570"/>
      <c r="F1238" s="578"/>
      <c r="G1238" s="656"/>
      <c r="H1238" s="421"/>
      <c r="I1238" s="158" t="s">
        <v>803</v>
      </c>
      <c r="J1238" s="428"/>
      <c r="K1238" s="428">
        <v>55</v>
      </c>
      <c r="L1238" s="428"/>
      <c r="M1238" s="428"/>
      <c r="N1238" s="68"/>
      <c r="O1238" s="249">
        <v>2.5</v>
      </c>
      <c r="P1238" s="247"/>
      <c r="Q1238" s="68"/>
      <c r="R1238" s="70"/>
      <c r="S1238" s="67">
        <v>85.32</v>
      </c>
      <c r="T1238" s="67"/>
      <c r="U1238" s="67"/>
      <c r="V1238" s="99"/>
      <c r="W1238" s="187"/>
      <c r="X1238" s="187"/>
      <c r="Y1238" s="187"/>
      <c r="Z1238" s="187"/>
      <c r="AA1238" s="187"/>
      <c r="AB1238" s="99"/>
      <c r="AC1238" s="350"/>
      <c r="AD1238" s="187"/>
      <c r="AE1238" s="64"/>
    </row>
    <row r="1239" spans="1:31" s="22" customFormat="1" ht="48.75" hidden="1" customHeight="1" x14ac:dyDescent="0.25">
      <c r="A1239" s="430">
        <v>977</v>
      </c>
      <c r="B1239" s="430"/>
      <c r="C1239" s="570"/>
      <c r="D1239" s="576"/>
      <c r="E1239" s="570"/>
      <c r="F1239" s="578"/>
      <c r="G1239" s="656"/>
      <c r="H1239" s="421"/>
      <c r="I1239" s="158" t="s">
        <v>804</v>
      </c>
      <c r="J1239" s="428"/>
      <c r="K1239" s="428">
        <v>200</v>
      </c>
      <c r="L1239" s="428"/>
      <c r="M1239" s="428"/>
      <c r="N1239" s="68"/>
      <c r="O1239" s="249">
        <v>100</v>
      </c>
      <c r="P1239" s="247"/>
      <c r="Q1239" s="68"/>
      <c r="R1239" s="70"/>
      <c r="S1239" s="67">
        <v>176.05</v>
      </c>
      <c r="T1239" s="67"/>
      <c r="U1239" s="67"/>
      <c r="V1239" s="99"/>
      <c r="W1239" s="187"/>
      <c r="X1239" s="187"/>
      <c r="Y1239" s="187"/>
      <c r="Z1239" s="187"/>
      <c r="AA1239" s="187"/>
      <c r="AB1239" s="99"/>
      <c r="AC1239" s="350"/>
      <c r="AD1239" s="187"/>
      <c r="AE1239" s="64"/>
    </row>
    <row r="1240" spans="1:31" s="22" customFormat="1" ht="48" hidden="1" customHeight="1" x14ac:dyDescent="0.25">
      <c r="A1240" s="430">
        <v>978</v>
      </c>
      <c r="B1240" s="430"/>
      <c r="C1240" s="570"/>
      <c r="D1240" s="576"/>
      <c r="E1240" s="570"/>
      <c r="F1240" s="578"/>
      <c r="G1240" s="656"/>
      <c r="H1240" s="421"/>
      <c r="I1240" s="158" t="s">
        <v>805</v>
      </c>
      <c r="J1240" s="428"/>
      <c r="K1240" s="428">
        <v>1350</v>
      </c>
      <c r="L1240" s="428"/>
      <c r="M1240" s="428"/>
      <c r="N1240" s="68"/>
      <c r="O1240" s="249">
        <v>3.75</v>
      </c>
      <c r="P1240" s="247"/>
      <c r="Q1240" s="68"/>
      <c r="R1240" s="70"/>
      <c r="S1240" s="67">
        <v>1430.63</v>
      </c>
      <c r="T1240" s="67"/>
      <c r="U1240" s="67"/>
      <c r="V1240" s="99"/>
      <c r="W1240" s="187"/>
      <c r="X1240" s="187"/>
      <c r="Y1240" s="187"/>
      <c r="Z1240" s="187"/>
      <c r="AA1240" s="187"/>
      <c r="AB1240" s="99"/>
      <c r="AC1240" s="350"/>
      <c r="AD1240" s="187"/>
      <c r="AE1240" s="64"/>
    </row>
    <row r="1241" spans="1:31" s="22" customFormat="1" ht="51" hidden="1" customHeight="1" x14ac:dyDescent="0.25">
      <c r="A1241" s="430">
        <v>131</v>
      </c>
      <c r="B1241" s="430"/>
      <c r="C1241" s="570"/>
      <c r="D1241" s="576"/>
      <c r="E1241" s="570"/>
      <c r="F1241" s="578"/>
      <c r="G1241" s="656"/>
      <c r="H1241" s="421"/>
      <c r="I1241" s="158" t="s">
        <v>293</v>
      </c>
      <c r="J1241" s="428"/>
      <c r="K1241" s="428">
        <v>20</v>
      </c>
      <c r="L1241" s="428"/>
      <c r="M1241" s="428"/>
      <c r="N1241" s="68"/>
      <c r="O1241" s="249">
        <v>15</v>
      </c>
      <c r="P1241" s="247"/>
      <c r="Q1241" s="68"/>
      <c r="R1241" s="67"/>
      <c r="S1241" s="67">
        <v>99.808000000000007</v>
      </c>
      <c r="T1241" s="67"/>
      <c r="U1241" s="67"/>
      <c r="V1241" s="99"/>
      <c r="W1241" s="187"/>
      <c r="X1241" s="187"/>
      <c r="Y1241" s="187"/>
      <c r="Z1241" s="187"/>
      <c r="AA1241" s="187"/>
      <c r="AB1241" s="99"/>
      <c r="AC1241" s="350"/>
      <c r="AD1241" s="187"/>
      <c r="AE1241" s="64"/>
    </row>
    <row r="1242" spans="1:31" s="22" customFormat="1" ht="35.25" hidden="1" customHeight="1" x14ac:dyDescent="0.25">
      <c r="A1242" s="430">
        <v>980</v>
      </c>
      <c r="B1242" s="430"/>
      <c r="C1242" s="570"/>
      <c r="D1242" s="576"/>
      <c r="E1242" s="570"/>
      <c r="F1242" s="578"/>
      <c r="G1242" s="656"/>
      <c r="H1242" s="421"/>
      <c r="I1242" s="158" t="s">
        <v>806</v>
      </c>
      <c r="J1242" s="428"/>
      <c r="K1242" s="428">
        <v>12</v>
      </c>
      <c r="L1242" s="428"/>
      <c r="M1242" s="428"/>
      <c r="N1242" s="68"/>
      <c r="O1242" s="249">
        <v>120</v>
      </c>
      <c r="P1242" s="247"/>
      <c r="Q1242" s="68"/>
      <c r="R1242" s="67"/>
      <c r="S1242" s="67">
        <v>72.540000000000006</v>
      </c>
      <c r="T1242" s="67"/>
      <c r="U1242" s="67"/>
      <c r="V1242" s="99"/>
      <c r="W1242" s="187"/>
      <c r="X1242" s="187"/>
      <c r="Y1242" s="187"/>
      <c r="Z1242" s="187"/>
      <c r="AA1242" s="187"/>
      <c r="AB1242" s="99"/>
      <c r="AC1242" s="350"/>
      <c r="AD1242" s="187"/>
      <c r="AE1242" s="187"/>
    </row>
    <row r="1243" spans="1:31" s="22" customFormat="1" ht="60.75" hidden="1" customHeight="1" x14ac:dyDescent="0.25">
      <c r="A1243" s="430"/>
      <c r="B1243" s="430">
        <v>1013</v>
      </c>
      <c r="C1243" s="570"/>
      <c r="D1243" s="576"/>
      <c r="E1243" s="570"/>
      <c r="F1243" s="578"/>
      <c r="G1243" s="656"/>
      <c r="H1243" s="421"/>
      <c r="I1243" s="158" t="s">
        <v>1093</v>
      </c>
      <c r="J1243" s="428"/>
      <c r="K1243" s="428"/>
      <c r="L1243" s="428">
        <v>40</v>
      </c>
      <c r="M1243" s="428"/>
      <c r="N1243" s="68"/>
      <c r="O1243" s="68"/>
      <c r="P1243" s="247">
        <v>7.5</v>
      </c>
      <c r="Q1243" s="68"/>
      <c r="R1243" s="67"/>
      <c r="S1243" s="67"/>
      <c r="T1243" s="67">
        <v>89</v>
      </c>
      <c r="U1243" s="67"/>
      <c r="V1243" s="99"/>
      <c r="W1243" s="187"/>
      <c r="X1243" s="187"/>
      <c r="Y1243" s="187"/>
      <c r="Z1243" s="187"/>
      <c r="AA1243" s="160"/>
      <c r="AB1243" s="99"/>
      <c r="AC1243" s="350"/>
      <c r="AD1243" s="100"/>
      <c r="AE1243" s="187"/>
    </row>
    <row r="1244" spans="1:31" s="22" customFormat="1" ht="93" hidden="1" customHeight="1" x14ac:dyDescent="0.25">
      <c r="A1244" s="430"/>
      <c r="B1244" s="189" t="s">
        <v>1608</v>
      </c>
      <c r="C1244" s="570"/>
      <c r="D1244" s="576"/>
      <c r="E1244" s="570"/>
      <c r="F1244" s="578"/>
      <c r="G1244" s="656"/>
      <c r="H1244" s="421"/>
      <c r="I1244" s="158" t="s">
        <v>1094</v>
      </c>
      <c r="J1244" s="428"/>
      <c r="K1244" s="428"/>
      <c r="L1244" s="428">
        <v>50</v>
      </c>
      <c r="M1244" s="428"/>
      <c r="N1244" s="68"/>
      <c r="O1244" s="68"/>
      <c r="P1244" s="68">
        <v>50</v>
      </c>
      <c r="Q1244" s="68"/>
      <c r="R1244" s="67"/>
      <c r="S1244" s="67"/>
      <c r="T1244" s="67">
        <v>137</v>
      </c>
      <c r="U1244" s="67"/>
      <c r="V1244" s="99"/>
      <c r="W1244" s="100"/>
      <c r="X1244" s="100"/>
      <c r="Y1244" s="187"/>
      <c r="Z1244" s="187"/>
      <c r="AA1244" s="160"/>
      <c r="AB1244" s="99"/>
      <c r="AC1244" s="350"/>
      <c r="AD1244" s="100"/>
      <c r="AE1244" s="187"/>
    </row>
    <row r="1245" spans="1:31" s="22" customFormat="1" ht="60.75" hidden="1" customHeight="1" x14ac:dyDescent="0.25">
      <c r="A1245" s="430"/>
      <c r="B1245" s="430">
        <v>5793</v>
      </c>
      <c r="C1245" s="570"/>
      <c r="D1245" s="576"/>
      <c r="E1245" s="570"/>
      <c r="F1245" s="578"/>
      <c r="G1245" s="656"/>
      <c r="H1245" s="421"/>
      <c r="I1245" s="158" t="s">
        <v>1095</v>
      </c>
      <c r="J1245" s="428"/>
      <c r="K1245" s="428"/>
      <c r="L1245" s="428">
        <v>10</v>
      </c>
      <c r="M1245" s="428"/>
      <c r="N1245" s="68"/>
      <c r="O1245" s="68"/>
      <c r="P1245" s="68">
        <v>27.5</v>
      </c>
      <c r="Q1245" s="68"/>
      <c r="R1245" s="67"/>
      <c r="S1245" s="67"/>
      <c r="T1245" s="67">
        <v>32</v>
      </c>
      <c r="U1245" s="67"/>
      <c r="V1245" s="99"/>
      <c r="W1245" s="187"/>
      <c r="X1245" s="187"/>
      <c r="Y1245" s="187"/>
      <c r="Z1245" s="187"/>
      <c r="AA1245" s="160"/>
      <c r="AB1245" s="99"/>
      <c r="AC1245" s="350"/>
      <c r="AD1245" s="100"/>
      <c r="AE1245" s="187"/>
    </row>
    <row r="1246" spans="1:31" s="22" customFormat="1" ht="119.25" hidden="1" customHeight="1" x14ac:dyDescent="0.25">
      <c r="A1246" s="430"/>
      <c r="B1246" s="430">
        <v>5792</v>
      </c>
      <c r="C1246" s="570"/>
      <c r="D1246" s="576"/>
      <c r="E1246" s="570"/>
      <c r="F1246" s="578"/>
      <c r="G1246" s="656"/>
      <c r="H1246" s="421"/>
      <c r="I1246" s="158" t="s">
        <v>1092</v>
      </c>
      <c r="J1246" s="428"/>
      <c r="K1246" s="428"/>
      <c r="L1246" s="428">
        <v>140</v>
      </c>
      <c r="M1246" s="428"/>
      <c r="N1246" s="68"/>
      <c r="O1246" s="68"/>
      <c r="P1246" s="68">
        <v>33.33</v>
      </c>
      <c r="Q1246" s="68"/>
      <c r="R1246" s="67"/>
      <c r="S1246" s="67"/>
      <c r="T1246" s="391">
        <v>171.39257000000001</v>
      </c>
      <c r="U1246" s="67"/>
      <c r="V1246" s="99"/>
      <c r="W1246" s="187"/>
      <c r="X1246" s="187"/>
      <c r="Y1246" s="187"/>
      <c r="Z1246" s="187"/>
      <c r="AA1246" s="160"/>
      <c r="AB1246" s="99"/>
      <c r="AC1246" s="350"/>
      <c r="AD1246" s="100"/>
      <c r="AE1246" s="187"/>
    </row>
    <row r="1247" spans="1:31" s="22" customFormat="1" ht="75" hidden="1" x14ac:dyDescent="0.25">
      <c r="A1247" s="430"/>
      <c r="B1247" s="430">
        <v>2504</v>
      </c>
      <c r="C1247" s="570"/>
      <c r="D1247" s="576"/>
      <c r="E1247" s="570"/>
      <c r="F1247" s="578"/>
      <c r="G1247" s="656"/>
      <c r="H1247" s="421"/>
      <c r="I1247" s="261" t="s">
        <v>1296</v>
      </c>
      <c r="J1247" s="428"/>
      <c r="K1247" s="428"/>
      <c r="L1247" s="190">
        <v>16</v>
      </c>
      <c r="M1247" s="428"/>
      <c r="N1247" s="68"/>
      <c r="O1247" s="68"/>
      <c r="P1247" s="68">
        <v>2.5</v>
      </c>
      <c r="Q1247" s="68"/>
      <c r="R1247" s="67"/>
      <c r="S1247" s="67"/>
      <c r="T1247" s="67">
        <v>124</v>
      </c>
      <c r="U1247" s="67"/>
      <c r="V1247" s="99"/>
      <c r="W1247" s="187"/>
      <c r="X1247" s="187"/>
      <c r="Y1247" s="187"/>
      <c r="Z1247" s="187"/>
      <c r="AA1247" s="160"/>
      <c r="AB1247" s="99"/>
      <c r="AC1247" s="350"/>
      <c r="AD1247" s="100"/>
      <c r="AE1247" s="187"/>
    </row>
    <row r="1248" spans="1:31" s="22" customFormat="1" ht="75" hidden="1" x14ac:dyDescent="0.25">
      <c r="A1248" s="430"/>
      <c r="B1248" s="66" t="s">
        <v>1699</v>
      </c>
      <c r="C1248" s="570"/>
      <c r="D1248" s="576"/>
      <c r="E1248" s="570"/>
      <c r="F1248" s="578"/>
      <c r="G1248" s="656"/>
      <c r="H1248" s="421"/>
      <c r="I1248" s="261" t="s">
        <v>1295</v>
      </c>
      <c r="J1248" s="428"/>
      <c r="K1248" s="428"/>
      <c r="L1248" s="190">
        <v>473</v>
      </c>
      <c r="M1248" s="428"/>
      <c r="N1248" s="68"/>
      <c r="O1248" s="68"/>
      <c r="P1248" s="68">
        <v>15</v>
      </c>
      <c r="Q1248" s="68"/>
      <c r="R1248" s="67"/>
      <c r="S1248" s="67"/>
      <c r="T1248" s="67">
        <v>516</v>
      </c>
      <c r="U1248" s="67"/>
      <c r="V1248" s="99"/>
      <c r="W1248" s="100"/>
      <c r="X1248" s="100"/>
      <c r="Y1248" s="187"/>
      <c r="Z1248" s="187"/>
      <c r="AA1248" s="160"/>
      <c r="AB1248" s="99"/>
      <c r="AC1248" s="350"/>
      <c r="AD1248" s="100"/>
      <c r="AE1248" s="187"/>
    </row>
    <row r="1249" spans="1:31" s="22" customFormat="1" ht="53.25" hidden="1" customHeight="1" x14ac:dyDescent="0.25">
      <c r="A1249" s="430"/>
      <c r="B1249" s="430">
        <v>2069</v>
      </c>
      <c r="C1249" s="570"/>
      <c r="D1249" s="576"/>
      <c r="E1249" s="570"/>
      <c r="F1249" s="578"/>
      <c r="G1249" s="656"/>
      <c r="H1249" s="421"/>
      <c r="I1249" s="261" t="s">
        <v>1297</v>
      </c>
      <c r="J1249" s="428"/>
      <c r="K1249" s="428"/>
      <c r="L1249" s="190">
        <v>16</v>
      </c>
      <c r="M1249" s="428"/>
      <c r="N1249" s="68"/>
      <c r="O1249" s="68"/>
      <c r="P1249" s="68">
        <v>15</v>
      </c>
      <c r="Q1249" s="68"/>
      <c r="R1249" s="67"/>
      <c r="S1249" s="67"/>
      <c r="T1249" s="67">
        <v>66</v>
      </c>
      <c r="U1249" s="67"/>
      <c r="V1249" s="99"/>
      <c r="W1249" s="187"/>
      <c r="X1249" s="187"/>
      <c r="Y1249" s="187"/>
      <c r="Z1249" s="187"/>
      <c r="AA1249" s="160"/>
      <c r="AB1249" s="99"/>
      <c r="AC1249" s="350"/>
      <c r="AD1249" s="100"/>
      <c r="AE1249" s="187"/>
    </row>
    <row r="1250" spans="1:31" s="142" customFormat="1" ht="14.25" hidden="1" customHeight="1" x14ac:dyDescent="0.2">
      <c r="A1250" s="122"/>
      <c r="B1250" s="122"/>
      <c r="C1250" s="570"/>
      <c r="D1250" s="576"/>
      <c r="E1250" s="570"/>
      <c r="F1250" s="578"/>
      <c r="G1250" s="656" t="s">
        <v>60</v>
      </c>
      <c r="H1250" s="440"/>
      <c r="I1250" s="245"/>
      <c r="J1250" s="246">
        <f t="shared" ref="J1250:P1250" si="17">SUM(J1251:J1273)</f>
        <v>683</v>
      </c>
      <c r="K1250" s="400">
        <f t="shared" si="17"/>
        <v>9604</v>
      </c>
      <c r="L1250" s="400">
        <f t="shared" si="17"/>
        <v>934</v>
      </c>
      <c r="M1250" s="400">
        <f t="shared" si="17"/>
        <v>0</v>
      </c>
      <c r="N1250" s="400">
        <f t="shared" si="17"/>
        <v>369</v>
      </c>
      <c r="O1250" s="400">
        <f t="shared" si="17"/>
        <v>1846.67</v>
      </c>
      <c r="P1250" s="400">
        <f t="shared" si="17"/>
        <v>337</v>
      </c>
      <c r="Q1250" s="400">
        <f t="shared" ref="Q1250:U1250" si="18">SUM(Q1251:Q1273)</f>
        <v>0</v>
      </c>
      <c r="R1250" s="417">
        <f t="shared" si="18"/>
        <v>1312.9570000000001</v>
      </c>
      <c r="S1250" s="417">
        <f t="shared" si="18"/>
        <v>10222.563999999998</v>
      </c>
      <c r="T1250" s="417">
        <f t="shared" si="18"/>
        <v>1364.5199599999999</v>
      </c>
      <c r="U1250" s="400">
        <f t="shared" si="18"/>
        <v>0</v>
      </c>
      <c r="V1250" s="272">
        <f t="shared" ref="V1250:V1438" si="19">((R1250*$W$13/100*$X$13/100)/(J1250/1000)+(S1250*$X$13/100)/(K1250/1000)+T1250/(L1250/1000))/3*$Y$13/100*$Z$13/100</f>
        <v>1734.3167371187983</v>
      </c>
      <c r="W1250" s="122"/>
      <c r="X1250" s="122"/>
      <c r="Y1250" s="122"/>
      <c r="Z1250" s="122"/>
      <c r="AA1250" s="272">
        <f>AA1235</f>
        <v>1459.19588</v>
      </c>
      <c r="AB1250" s="272">
        <f t="shared" ref="AB1250:AB1466" si="20">AA1250*$Z$13/100</f>
        <v>1527.162037029291</v>
      </c>
      <c r="AC1250" s="349">
        <f t="shared" ref="AC1250" si="21">V1250/AB1250</f>
        <v>1.1356468371178703</v>
      </c>
      <c r="AD1250" s="123"/>
    </row>
    <row r="1251" spans="1:31" s="22" customFormat="1" ht="45" hidden="1" x14ac:dyDescent="0.25">
      <c r="A1251" s="430" t="s">
        <v>170</v>
      </c>
      <c r="B1251" s="430"/>
      <c r="C1251" s="570"/>
      <c r="D1251" s="576"/>
      <c r="E1251" s="570"/>
      <c r="F1251" s="578"/>
      <c r="G1251" s="656"/>
      <c r="H1251" s="421"/>
      <c r="I1251" s="158" t="s">
        <v>222</v>
      </c>
      <c r="J1251" s="428">
        <v>683</v>
      </c>
      <c r="K1251" s="428"/>
      <c r="L1251" s="428"/>
      <c r="M1251" s="428"/>
      <c r="N1251" s="68">
        <v>369</v>
      </c>
      <c r="O1251" s="68"/>
      <c r="P1251" s="68"/>
      <c r="Q1251" s="68"/>
      <c r="R1251" s="67">
        <v>1312.9570000000001</v>
      </c>
      <c r="S1251" s="67"/>
      <c r="T1251" s="67"/>
      <c r="U1251" s="67"/>
      <c r="V1251" s="99"/>
      <c r="W1251" s="100"/>
      <c r="X1251" s="100"/>
      <c r="Y1251" s="100"/>
      <c r="Z1251" s="100"/>
      <c r="AA1251" s="187"/>
      <c r="AB1251" s="99"/>
      <c r="AC1251" s="350"/>
      <c r="AD1251" s="187"/>
      <c r="AE1251" s="187"/>
    </row>
    <row r="1252" spans="1:31" s="22" customFormat="1" ht="60" hidden="1" x14ac:dyDescent="0.25">
      <c r="A1252" s="430">
        <v>985</v>
      </c>
      <c r="B1252" s="430"/>
      <c r="C1252" s="570"/>
      <c r="D1252" s="576"/>
      <c r="E1252" s="570"/>
      <c r="F1252" s="578"/>
      <c r="G1252" s="656"/>
      <c r="H1252" s="421"/>
      <c r="I1252" s="158" t="s">
        <v>807</v>
      </c>
      <c r="J1252" s="428"/>
      <c r="K1252" s="428">
        <v>110</v>
      </c>
      <c r="L1252" s="428"/>
      <c r="M1252" s="428"/>
      <c r="N1252" s="68"/>
      <c r="O1252" s="68">
        <v>49.75</v>
      </c>
      <c r="P1252" s="68"/>
      <c r="Q1252" s="68"/>
      <c r="R1252" s="92"/>
      <c r="S1252" s="67">
        <v>218.22</v>
      </c>
      <c r="T1252" s="67"/>
      <c r="U1252" s="67"/>
      <c r="V1252" s="99"/>
      <c r="W1252" s="187"/>
      <c r="X1252" s="187"/>
      <c r="Y1252" s="187"/>
      <c r="Z1252" s="187"/>
      <c r="AA1252" s="187"/>
      <c r="AB1252" s="99"/>
      <c r="AC1252" s="350"/>
      <c r="AD1252" s="187"/>
      <c r="AE1252" s="187"/>
    </row>
    <row r="1253" spans="1:31" s="22" customFormat="1" ht="60" hidden="1" x14ac:dyDescent="0.25">
      <c r="A1253" s="430">
        <v>66</v>
      </c>
      <c r="B1253" s="430"/>
      <c r="C1253" s="570"/>
      <c r="D1253" s="576"/>
      <c r="E1253" s="570"/>
      <c r="F1253" s="578"/>
      <c r="G1253" s="656"/>
      <c r="H1253" s="421"/>
      <c r="I1253" s="158" t="s">
        <v>230</v>
      </c>
      <c r="J1253" s="428"/>
      <c r="K1253" s="428">
        <v>19</v>
      </c>
      <c r="L1253" s="428"/>
      <c r="M1253" s="428"/>
      <c r="N1253" s="68"/>
      <c r="O1253" s="68">
        <v>6.67</v>
      </c>
      <c r="P1253" s="68"/>
      <c r="Q1253" s="68"/>
      <c r="R1253" s="92"/>
      <c r="S1253" s="67">
        <v>68.11</v>
      </c>
      <c r="T1253" s="67"/>
      <c r="U1253" s="67"/>
      <c r="V1253" s="99"/>
      <c r="W1253" s="187"/>
      <c r="X1253" s="187"/>
      <c r="Y1253" s="187"/>
      <c r="Z1253" s="187"/>
      <c r="AA1253" s="187"/>
      <c r="AB1253" s="99"/>
      <c r="AC1253" s="350"/>
      <c r="AD1253" s="187"/>
      <c r="AE1253" s="187"/>
    </row>
    <row r="1254" spans="1:31" s="22" customFormat="1" ht="90" hidden="1" x14ac:dyDescent="0.25">
      <c r="A1254" s="430">
        <v>987</v>
      </c>
      <c r="B1254" s="430"/>
      <c r="C1254" s="570"/>
      <c r="D1254" s="576"/>
      <c r="E1254" s="570"/>
      <c r="F1254" s="578"/>
      <c r="G1254" s="656"/>
      <c r="H1254" s="421"/>
      <c r="I1254" s="158" t="s">
        <v>808</v>
      </c>
      <c r="J1254" s="428"/>
      <c r="K1254" s="428">
        <v>12</v>
      </c>
      <c r="L1254" s="428"/>
      <c r="M1254" s="428"/>
      <c r="N1254" s="68"/>
      <c r="O1254" s="68">
        <v>17.5</v>
      </c>
      <c r="P1254" s="68"/>
      <c r="Q1254" s="68"/>
      <c r="R1254" s="92"/>
      <c r="S1254" s="67">
        <v>44.01</v>
      </c>
      <c r="T1254" s="67"/>
      <c r="U1254" s="67"/>
      <c r="V1254" s="99"/>
      <c r="W1254" s="187"/>
      <c r="X1254" s="187"/>
      <c r="Y1254" s="187"/>
      <c r="Z1254" s="187"/>
      <c r="AA1254" s="187"/>
      <c r="AB1254" s="99"/>
      <c r="AC1254" s="350"/>
      <c r="AD1254" s="187"/>
      <c r="AE1254" s="187"/>
    </row>
    <row r="1255" spans="1:31" s="22" customFormat="1" ht="60" hidden="1" x14ac:dyDescent="0.25">
      <c r="A1255" s="430">
        <v>988</v>
      </c>
      <c r="B1255" s="430"/>
      <c r="C1255" s="570"/>
      <c r="D1255" s="576"/>
      <c r="E1255" s="570"/>
      <c r="F1255" s="578"/>
      <c r="G1255" s="656"/>
      <c r="H1255" s="421"/>
      <c r="I1255" s="158" t="s">
        <v>809</v>
      </c>
      <c r="J1255" s="428"/>
      <c r="K1255" s="428">
        <v>27</v>
      </c>
      <c r="L1255" s="428"/>
      <c r="M1255" s="428"/>
      <c r="N1255" s="68"/>
      <c r="O1255" s="68">
        <v>3.75</v>
      </c>
      <c r="P1255" s="68"/>
      <c r="Q1255" s="68"/>
      <c r="R1255" s="92"/>
      <c r="S1255" s="67">
        <v>33.71</v>
      </c>
      <c r="T1255" s="67"/>
      <c r="U1255" s="67"/>
      <c r="V1255" s="99"/>
      <c r="W1255" s="187"/>
      <c r="X1255" s="187"/>
      <c r="Y1255" s="187"/>
      <c r="Z1255" s="187"/>
      <c r="AA1255" s="187"/>
      <c r="AB1255" s="99"/>
      <c r="AC1255" s="350"/>
      <c r="AD1255" s="187"/>
      <c r="AE1255" s="187"/>
    </row>
    <row r="1256" spans="1:31" s="22" customFormat="1" ht="75" hidden="1" x14ac:dyDescent="0.25">
      <c r="A1256" s="430">
        <v>989</v>
      </c>
      <c r="B1256" s="430"/>
      <c r="C1256" s="570"/>
      <c r="D1256" s="576"/>
      <c r="E1256" s="570"/>
      <c r="F1256" s="578"/>
      <c r="G1256" s="656"/>
      <c r="H1256" s="421"/>
      <c r="I1256" s="158" t="s">
        <v>810</v>
      </c>
      <c r="J1256" s="428"/>
      <c r="K1256" s="428">
        <v>80</v>
      </c>
      <c r="L1256" s="428"/>
      <c r="M1256" s="428"/>
      <c r="N1256" s="68"/>
      <c r="O1256" s="68">
        <v>630</v>
      </c>
      <c r="P1256" s="68"/>
      <c r="Q1256" s="68"/>
      <c r="R1256" s="92"/>
      <c r="S1256" s="67">
        <v>103.67</v>
      </c>
      <c r="T1256" s="67"/>
      <c r="U1256" s="67"/>
      <c r="V1256" s="99"/>
      <c r="W1256" s="187"/>
      <c r="X1256" s="187"/>
      <c r="Y1256" s="187"/>
      <c r="Z1256" s="187"/>
      <c r="AA1256" s="187"/>
      <c r="AB1256" s="99"/>
      <c r="AC1256" s="350"/>
      <c r="AD1256" s="187"/>
      <c r="AE1256" s="187"/>
    </row>
    <row r="1257" spans="1:31" s="22" customFormat="1" ht="60" hidden="1" x14ac:dyDescent="0.25">
      <c r="A1257" s="430">
        <v>990</v>
      </c>
      <c r="B1257" s="430"/>
      <c r="C1257" s="570"/>
      <c r="D1257" s="576"/>
      <c r="E1257" s="570"/>
      <c r="F1257" s="578"/>
      <c r="G1257" s="656"/>
      <c r="H1257" s="421"/>
      <c r="I1257" s="158" t="s">
        <v>811</v>
      </c>
      <c r="J1257" s="428"/>
      <c r="K1257" s="428">
        <v>1066</v>
      </c>
      <c r="L1257" s="428"/>
      <c r="M1257" s="428"/>
      <c r="N1257" s="68"/>
      <c r="O1257" s="68">
        <v>7.5</v>
      </c>
      <c r="P1257" s="68"/>
      <c r="Q1257" s="68"/>
      <c r="R1257" s="92"/>
      <c r="S1257" s="67">
        <v>1301.6500000000001</v>
      </c>
      <c r="T1257" s="67"/>
      <c r="U1257" s="67"/>
      <c r="V1257" s="99"/>
      <c r="W1257" s="187"/>
      <c r="X1257" s="187"/>
      <c r="Y1257" s="187"/>
      <c r="Z1257" s="187"/>
      <c r="AA1257" s="187"/>
      <c r="AB1257" s="99"/>
      <c r="AC1257" s="350"/>
      <c r="AD1257" s="187"/>
      <c r="AE1257" s="187"/>
    </row>
    <row r="1258" spans="1:31" s="22" customFormat="1" ht="60" hidden="1" x14ac:dyDescent="0.25">
      <c r="A1258" s="430">
        <v>991</v>
      </c>
      <c r="B1258" s="430"/>
      <c r="C1258" s="570"/>
      <c r="D1258" s="576"/>
      <c r="E1258" s="570"/>
      <c r="F1258" s="578"/>
      <c r="G1258" s="656"/>
      <c r="H1258" s="421"/>
      <c r="I1258" s="158" t="s">
        <v>812</v>
      </c>
      <c r="J1258" s="428"/>
      <c r="K1258" s="428">
        <v>472</v>
      </c>
      <c r="L1258" s="428"/>
      <c r="M1258" s="428"/>
      <c r="N1258" s="68"/>
      <c r="O1258" s="68">
        <v>600</v>
      </c>
      <c r="P1258" s="68"/>
      <c r="Q1258" s="68"/>
      <c r="R1258" s="92"/>
      <c r="S1258" s="67">
        <v>892.34</v>
      </c>
      <c r="T1258" s="67"/>
      <c r="U1258" s="67"/>
      <c r="V1258" s="99"/>
      <c r="W1258" s="187"/>
      <c r="X1258" s="187"/>
      <c r="Y1258" s="187"/>
      <c r="Z1258" s="187"/>
      <c r="AA1258" s="187"/>
      <c r="AB1258" s="99"/>
      <c r="AC1258" s="350"/>
      <c r="AD1258" s="187"/>
      <c r="AE1258" s="187"/>
    </row>
    <row r="1259" spans="1:31" s="22" customFormat="1" ht="60" hidden="1" x14ac:dyDescent="0.25">
      <c r="A1259" s="430">
        <v>992</v>
      </c>
      <c r="B1259" s="430"/>
      <c r="C1259" s="570"/>
      <c r="D1259" s="576"/>
      <c r="E1259" s="570"/>
      <c r="F1259" s="578"/>
      <c r="G1259" s="656"/>
      <c r="H1259" s="421"/>
      <c r="I1259" s="158" t="s">
        <v>813</v>
      </c>
      <c r="J1259" s="428"/>
      <c r="K1259" s="428">
        <v>1643</v>
      </c>
      <c r="L1259" s="428"/>
      <c r="M1259" s="428"/>
      <c r="N1259" s="68"/>
      <c r="O1259" s="68">
        <v>250</v>
      </c>
      <c r="P1259" s="68"/>
      <c r="Q1259" s="68"/>
      <c r="R1259" s="92"/>
      <c r="S1259" s="67">
        <v>1753.26</v>
      </c>
      <c r="T1259" s="67"/>
      <c r="U1259" s="67"/>
      <c r="V1259" s="99"/>
      <c r="W1259" s="187"/>
      <c r="X1259" s="187"/>
      <c r="Y1259" s="187"/>
      <c r="Z1259" s="187"/>
      <c r="AA1259" s="187"/>
      <c r="AB1259" s="99"/>
      <c r="AC1259" s="350"/>
      <c r="AD1259" s="187"/>
      <c r="AE1259" s="187"/>
    </row>
    <row r="1260" spans="1:31" s="22" customFormat="1" ht="75" hidden="1" x14ac:dyDescent="0.25">
      <c r="A1260" s="430">
        <v>993</v>
      </c>
      <c r="B1260" s="430"/>
      <c r="C1260" s="570"/>
      <c r="D1260" s="576"/>
      <c r="E1260" s="570"/>
      <c r="F1260" s="578"/>
      <c r="G1260" s="656"/>
      <c r="H1260" s="421"/>
      <c r="I1260" s="158" t="s">
        <v>814</v>
      </c>
      <c r="J1260" s="428"/>
      <c r="K1260" s="428">
        <v>5122</v>
      </c>
      <c r="L1260" s="428"/>
      <c r="M1260" s="428"/>
      <c r="N1260" s="68"/>
      <c r="O1260" s="68">
        <v>9.9</v>
      </c>
      <c r="P1260" s="68"/>
      <c r="Q1260" s="68"/>
      <c r="R1260" s="92"/>
      <c r="S1260" s="67">
        <v>4221.9399999999996</v>
      </c>
      <c r="T1260" s="67"/>
      <c r="U1260" s="67"/>
      <c r="V1260" s="99"/>
      <c r="W1260" s="187"/>
      <c r="X1260" s="187"/>
      <c r="Y1260" s="187"/>
      <c r="Z1260" s="187"/>
      <c r="AA1260" s="187"/>
      <c r="AB1260" s="99"/>
      <c r="AC1260" s="350"/>
      <c r="AD1260" s="187"/>
      <c r="AE1260" s="187"/>
    </row>
    <row r="1261" spans="1:31" s="22" customFormat="1" ht="45" hidden="1" x14ac:dyDescent="0.25">
      <c r="A1261" s="430">
        <v>994</v>
      </c>
      <c r="B1261" s="430"/>
      <c r="C1261" s="570"/>
      <c r="D1261" s="576"/>
      <c r="E1261" s="570"/>
      <c r="F1261" s="578"/>
      <c r="G1261" s="656"/>
      <c r="H1261" s="421"/>
      <c r="I1261" s="158" t="s">
        <v>815</v>
      </c>
      <c r="J1261" s="428"/>
      <c r="K1261" s="428">
        <v>344</v>
      </c>
      <c r="L1261" s="428"/>
      <c r="M1261" s="428"/>
      <c r="N1261" s="68"/>
      <c r="O1261" s="68">
        <v>100</v>
      </c>
      <c r="P1261" s="68"/>
      <c r="Q1261" s="68"/>
      <c r="R1261" s="92"/>
      <c r="S1261" s="67">
        <v>299.89999999999998</v>
      </c>
      <c r="T1261" s="67"/>
      <c r="U1261" s="67"/>
      <c r="V1261" s="99"/>
      <c r="W1261" s="187"/>
      <c r="X1261" s="187"/>
      <c r="Y1261" s="187"/>
      <c r="Z1261" s="187"/>
      <c r="AA1261" s="187"/>
      <c r="AB1261" s="99"/>
      <c r="AC1261" s="350"/>
      <c r="AD1261" s="187"/>
      <c r="AE1261" s="187"/>
    </row>
    <row r="1262" spans="1:31" s="22" customFormat="1" ht="45" hidden="1" x14ac:dyDescent="0.25">
      <c r="A1262" s="430">
        <v>995</v>
      </c>
      <c r="B1262" s="430"/>
      <c r="C1262" s="570"/>
      <c r="D1262" s="576"/>
      <c r="E1262" s="570"/>
      <c r="F1262" s="578"/>
      <c r="G1262" s="656"/>
      <c r="H1262" s="421"/>
      <c r="I1262" s="158" t="s">
        <v>816</v>
      </c>
      <c r="J1262" s="428"/>
      <c r="K1262" s="428">
        <v>30</v>
      </c>
      <c r="L1262" s="428"/>
      <c r="M1262" s="428"/>
      <c r="N1262" s="68"/>
      <c r="O1262" s="68">
        <v>25</v>
      </c>
      <c r="P1262" s="68"/>
      <c r="Q1262" s="68"/>
      <c r="R1262" s="92"/>
      <c r="S1262" s="67">
        <v>51.23</v>
      </c>
      <c r="T1262" s="67"/>
      <c r="U1262" s="67"/>
      <c r="V1262" s="99"/>
      <c r="W1262" s="187"/>
      <c r="X1262" s="187"/>
      <c r="Y1262" s="187"/>
      <c r="Z1262" s="187"/>
      <c r="AA1262" s="187"/>
      <c r="AB1262" s="99"/>
      <c r="AC1262" s="350"/>
      <c r="AD1262" s="187"/>
      <c r="AE1262" s="187"/>
    </row>
    <row r="1263" spans="1:31" s="22" customFormat="1" ht="75" hidden="1" x14ac:dyDescent="0.25">
      <c r="A1263" s="430">
        <v>996</v>
      </c>
      <c r="B1263" s="430"/>
      <c r="C1263" s="570"/>
      <c r="D1263" s="576"/>
      <c r="E1263" s="570"/>
      <c r="F1263" s="578"/>
      <c r="G1263" s="656"/>
      <c r="H1263" s="421"/>
      <c r="I1263" s="158" t="s">
        <v>817</v>
      </c>
      <c r="J1263" s="428"/>
      <c r="K1263" s="388">
        <v>50</v>
      </c>
      <c r="L1263" s="428"/>
      <c r="M1263" s="428"/>
      <c r="N1263" s="68"/>
      <c r="O1263" s="68">
        <v>75</v>
      </c>
      <c r="P1263" s="68"/>
      <c r="Q1263" s="68"/>
      <c r="R1263" s="67"/>
      <c r="S1263" s="67">
        <v>56.034999999999997</v>
      </c>
      <c r="T1263" s="67"/>
      <c r="U1263" s="67"/>
      <c r="V1263" s="99"/>
      <c r="W1263" s="100"/>
      <c r="X1263" s="100"/>
      <c r="Y1263" s="100"/>
      <c r="Z1263" s="100"/>
      <c r="AA1263" s="187"/>
      <c r="AB1263" s="99"/>
      <c r="AC1263" s="350"/>
      <c r="AD1263" s="187"/>
      <c r="AE1263" s="187"/>
    </row>
    <row r="1264" spans="1:31" s="22" customFormat="1" ht="60" hidden="1" x14ac:dyDescent="0.25">
      <c r="A1264" s="430">
        <v>111</v>
      </c>
      <c r="B1264" s="430"/>
      <c r="C1264" s="570"/>
      <c r="D1264" s="576"/>
      <c r="E1264" s="570"/>
      <c r="F1264" s="578"/>
      <c r="G1264" s="656"/>
      <c r="H1264" s="421"/>
      <c r="I1264" s="158" t="s">
        <v>274</v>
      </c>
      <c r="J1264" s="428"/>
      <c r="K1264" s="428">
        <v>5</v>
      </c>
      <c r="L1264" s="428"/>
      <c r="M1264" s="428"/>
      <c r="N1264" s="68"/>
      <c r="O1264" s="68">
        <v>46.6</v>
      </c>
      <c r="P1264" s="68"/>
      <c r="Q1264" s="68"/>
      <c r="R1264" s="67"/>
      <c r="S1264" s="67">
        <v>69.808999999999997</v>
      </c>
      <c r="T1264" s="67"/>
      <c r="U1264" s="67"/>
      <c r="V1264" s="99"/>
      <c r="W1264" s="100"/>
      <c r="X1264" s="100"/>
      <c r="Y1264" s="100"/>
      <c r="Z1264" s="100"/>
      <c r="AA1264" s="187"/>
      <c r="AB1264" s="99"/>
      <c r="AC1264" s="350"/>
      <c r="AD1264" s="187"/>
      <c r="AE1264" s="187"/>
    </row>
    <row r="1265" spans="1:31" s="22" customFormat="1" ht="75" hidden="1" x14ac:dyDescent="0.25">
      <c r="A1265" s="430">
        <v>113</v>
      </c>
      <c r="B1265" s="430"/>
      <c r="C1265" s="570"/>
      <c r="D1265" s="576"/>
      <c r="E1265" s="570"/>
      <c r="F1265" s="578"/>
      <c r="G1265" s="656"/>
      <c r="H1265" s="421"/>
      <c r="I1265" s="158" t="s">
        <v>276</v>
      </c>
      <c r="J1265" s="428"/>
      <c r="K1265" s="428">
        <v>437</v>
      </c>
      <c r="L1265" s="428"/>
      <c r="M1265" s="428"/>
      <c r="N1265" s="68"/>
      <c r="O1265" s="68">
        <v>20</v>
      </c>
      <c r="P1265" s="68"/>
      <c r="Q1265" s="68"/>
      <c r="R1265" s="67"/>
      <c r="S1265" s="67">
        <v>846.12300000000005</v>
      </c>
      <c r="T1265" s="67"/>
      <c r="U1265" s="67"/>
      <c r="V1265" s="99"/>
      <c r="W1265" s="100"/>
      <c r="X1265" s="100"/>
      <c r="Y1265" s="100"/>
      <c r="Z1265" s="100"/>
      <c r="AA1265" s="187"/>
      <c r="AB1265" s="99"/>
      <c r="AC1265" s="350"/>
      <c r="AD1265" s="187"/>
      <c r="AE1265" s="187"/>
    </row>
    <row r="1266" spans="1:31" s="22" customFormat="1" ht="45" hidden="1" x14ac:dyDescent="0.25">
      <c r="A1266" s="430">
        <v>124</v>
      </c>
      <c r="B1266" s="430"/>
      <c r="C1266" s="570"/>
      <c r="D1266" s="576"/>
      <c r="E1266" s="570"/>
      <c r="F1266" s="578"/>
      <c r="G1266" s="656"/>
      <c r="H1266" s="421"/>
      <c r="I1266" s="158" t="s">
        <v>287</v>
      </c>
      <c r="J1266" s="428"/>
      <c r="K1266" s="428">
        <v>187</v>
      </c>
      <c r="L1266" s="428"/>
      <c r="M1266" s="428"/>
      <c r="N1266" s="68"/>
      <c r="O1266" s="68">
        <v>5</v>
      </c>
      <c r="P1266" s="68"/>
      <c r="Q1266" s="68"/>
      <c r="R1266" s="67"/>
      <c r="S1266" s="67">
        <v>262.55700000000002</v>
      </c>
      <c r="T1266" s="67"/>
      <c r="U1266" s="67"/>
      <c r="V1266" s="99"/>
      <c r="W1266" s="100"/>
      <c r="X1266" s="100"/>
      <c r="Y1266" s="100"/>
      <c r="Z1266" s="100"/>
      <c r="AA1266" s="187"/>
      <c r="AB1266" s="99"/>
      <c r="AC1266" s="350"/>
      <c r="AD1266" s="187"/>
      <c r="AE1266" s="187"/>
    </row>
    <row r="1267" spans="1:31" s="22" customFormat="1" ht="60" hidden="1" x14ac:dyDescent="0.25">
      <c r="A1267" s="430"/>
      <c r="B1267" s="66" t="s">
        <v>1504</v>
      </c>
      <c r="C1267" s="570"/>
      <c r="D1267" s="576"/>
      <c r="E1267" s="570"/>
      <c r="F1267" s="578"/>
      <c r="G1267" s="656"/>
      <c r="H1267" s="421"/>
      <c r="I1267" s="158" t="s">
        <v>922</v>
      </c>
      <c r="J1267" s="428"/>
      <c r="K1267" s="428"/>
      <c r="L1267" s="428">
        <v>217</v>
      </c>
      <c r="M1267" s="428"/>
      <c r="N1267" s="68"/>
      <c r="O1267" s="68"/>
      <c r="P1267" s="68">
        <v>40</v>
      </c>
      <c r="Q1267" s="68"/>
      <c r="R1267" s="67"/>
      <c r="S1267" s="67"/>
      <c r="T1267" s="67">
        <v>576.18737999999996</v>
      </c>
      <c r="U1267" s="67"/>
      <c r="V1267" s="99"/>
      <c r="W1267" s="100"/>
      <c r="X1267" s="100"/>
      <c r="Y1267" s="100"/>
      <c r="Z1267" s="100"/>
      <c r="AA1267" s="160"/>
      <c r="AB1267" s="99"/>
      <c r="AC1267" s="350"/>
      <c r="AD1267" s="100"/>
      <c r="AE1267" s="187"/>
    </row>
    <row r="1268" spans="1:31" s="22" customFormat="1" ht="60" hidden="1" x14ac:dyDescent="0.25">
      <c r="A1268" s="430"/>
      <c r="B1268" s="66" t="s">
        <v>1505</v>
      </c>
      <c r="C1268" s="570"/>
      <c r="D1268" s="576"/>
      <c r="E1268" s="570"/>
      <c r="F1268" s="578"/>
      <c r="G1268" s="656"/>
      <c r="H1268" s="421"/>
      <c r="I1268" s="158" t="s">
        <v>923</v>
      </c>
      <c r="J1268" s="428"/>
      <c r="K1268" s="428"/>
      <c r="L1268" s="428">
        <v>420</v>
      </c>
      <c r="M1268" s="428"/>
      <c r="N1268" s="68"/>
      <c r="O1268" s="68"/>
      <c r="P1268" s="68">
        <v>75</v>
      </c>
      <c r="Q1268" s="68"/>
      <c r="R1268" s="67"/>
      <c r="S1268" s="67"/>
      <c r="T1268" s="67">
        <v>325.96458000000001</v>
      </c>
      <c r="U1268" s="67"/>
      <c r="V1268" s="99"/>
      <c r="W1268" s="100"/>
      <c r="X1268" s="100"/>
      <c r="Y1268" s="100"/>
      <c r="Z1268" s="100"/>
      <c r="AA1268" s="160"/>
      <c r="AB1268" s="99"/>
      <c r="AC1268" s="350"/>
      <c r="AD1268" s="100"/>
      <c r="AE1268" s="187"/>
    </row>
    <row r="1269" spans="1:31" s="22" customFormat="1" ht="45" hidden="1" x14ac:dyDescent="0.25">
      <c r="A1269" s="430"/>
      <c r="B1269" s="430">
        <v>2717</v>
      </c>
      <c r="C1269" s="570"/>
      <c r="D1269" s="576"/>
      <c r="E1269" s="570"/>
      <c r="F1269" s="578"/>
      <c r="G1269" s="656"/>
      <c r="H1269" s="421"/>
      <c r="I1269" s="158" t="s">
        <v>1074</v>
      </c>
      <c r="J1269" s="428"/>
      <c r="K1269" s="428"/>
      <c r="L1269" s="428">
        <v>20</v>
      </c>
      <c r="M1269" s="428"/>
      <c r="N1269" s="68"/>
      <c r="O1269" s="68"/>
      <c r="P1269" s="68">
        <v>50</v>
      </c>
      <c r="Q1269" s="68"/>
      <c r="R1269" s="67"/>
      <c r="S1269" s="67"/>
      <c r="T1269" s="67">
        <v>40.381999999999998</v>
      </c>
      <c r="U1269" s="67"/>
      <c r="V1269" s="99"/>
      <c r="W1269" s="100"/>
      <c r="X1269" s="100"/>
      <c r="Y1269" s="100"/>
      <c r="Z1269" s="100"/>
      <c r="AA1269" s="160"/>
      <c r="AB1269" s="99"/>
      <c r="AC1269" s="350"/>
      <c r="AD1269" s="100"/>
      <c r="AE1269" s="187"/>
    </row>
    <row r="1270" spans="1:31" s="22" customFormat="1" ht="45" hidden="1" x14ac:dyDescent="0.25">
      <c r="A1270" s="430"/>
      <c r="B1270" s="66" t="s">
        <v>1663</v>
      </c>
      <c r="C1270" s="570"/>
      <c r="D1270" s="576"/>
      <c r="E1270" s="570"/>
      <c r="F1270" s="578"/>
      <c r="G1270" s="656"/>
      <c r="H1270" s="421"/>
      <c r="I1270" s="158" t="s">
        <v>1232</v>
      </c>
      <c r="J1270" s="428"/>
      <c r="K1270" s="428"/>
      <c r="L1270" s="428">
        <v>7</v>
      </c>
      <c r="M1270" s="428"/>
      <c r="N1270" s="68"/>
      <c r="O1270" s="68"/>
      <c r="P1270" s="68">
        <v>27</v>
      </c>
      <c r="Q1270" s="68"/>
      <c r="R1270" s="67"/>
      <c r="S1270" s="67"/>
      <c r="T1270" s="67">
        <v>67.825999999999993</v>
      </c>
      <c r="U1270" s="67"/>
      <c r="V1270" s="99"/>
      <c r="W1270" s="100"/>
      <c r="X1270" s="100"/>
      <c r="Y1270" s="100"/>
      <c r="Z1270" s="100"/>
      <c r="AA1270" s="160"/>
      <c r="AB1270" s="99"/>
      <c r="AC1270" s="350"/>
      <c r="AD1270" s="100"/>
      <c r="AE1270" s="187"/>
    </row>
    <row r="1271" spans="1:31" s="22" customFormat="1" ht="60" hidden="1" x14ac:dyDescent="0.25">
      <c r="A1271" s="430"/>
      <c r="B1271" s="66" t="s">
        <v>1579</v>
      </c>
      <c r="C1271" s="570"/>
      <c r="D1271" s="576"/>
      <c r="E1271" s="570"/>
      <c r="F1271" s="578"/>
      <c r="G1271" s="656"/>
      <c r="H1271" s="421"/>
      <c r="I1271" s="158" t="s">
        <v>1437</v>
      </c>
      <c r="J1271" s="428"/>
      <c r="K1271" s="428"/>
      <c r="L1271" s="428">
        <v>270</v>
      </c>
      <c r="M1271" s="428"/>
      <c r="N1271" s="68"/>
      <c r="O1271" s="68"/>
      <c r="P1271" s="68">
        <v>145</v>
      </c>
      <c r="Q1271" s="68"/>
      <c r="R1271" s="68"/>
      <c r="S1271" s="68"/>
      <c r="T1271" s="68">
        <v>354.16</v>
      </c>
      <c r="U1271" s="68"/>
      <c r="V1271" s="99"/>
      <c r="W1271" s="100"/>
      <c r="X1271" s="100"/>
      <c r="Y1271" s="100"/>
      <c r="Z1271" s="100"/>
      <c r="AA1271" s="160"/>
      <c r="AB1271" s="99"/>
      <c r="AC1271" s="350"/>
      <c r="AD1271" s="100"/>
      <c r="AE1271" s="187"/>
    </row>
    <row r="1272" spans="1:31" s="120" customFormat="1" ht="15.75" hidden="1" customHeight="1" x14ac:dyDescent="0.2">
      <c r="A1272" s="111" t="s">
        <v>170</v>
      </c>
      <c r="B1272" s="111"/>
      <c r="C1272" s="570"/>
      <c r="D1272" s="576"/>
      <c r="E1272" s="570"/>
      <c r="F1272" s="578"/>
      <c r="G1272" s="570" t="s">
        <v>61</v>
      </c>
      <c r="H1272" s="329"/>
      <c r="I1272" s="317"/>
      <c r="J1272" s="83">
        <f t="shared" ref="J1272:S1272" si="22">SUM(J1273)</f>
        <v>0</v>
      </c>
      <c r="K1272" s="83">
        <f t="shared" si="22"/>
        <v>0</v>
      </c>
      <c r="L1272" s="83"/>
      <c r="M1272" s="83"/>
      <c r="N1272" s="313">
        <f t="shared" si="22"/>
        <v>0</v>
      </c>
      <c r="O1272" s="313">
        <f t="shared" si="22"/>
        <v>0</v>
      </c>
      <c r="P1272" s="313"/>
      <c r="Q1272" s="313"/>
      <c r="R1272" s="118">
        <f t="shared" si="22"/>
        <v>0</v>
      </c>
      <c r="S1272" s="118">
        <f t="shared" si="22"/>
        <v>0</v>
      </c>
      <c r="T1272" s="118"/>
      <c r="U1272" s="118"/>
      <c r="V1272" s="272"/>
      <c r="W1272" s="119"/>
      <c r="X1272" s="119"/>
      <c r="Y1272" s="119"/>
      <c r="Z1272" s="119"/>
      <c r="AA1272" s="118"/>
      <c r="AB1272" s="118"/>
      <c r="AC1272" s="349"/>
      <c r="AD1272" s="163"/>
      <c r="AE1272" s="104"/>
    </row>
    <row r="1273" spans="1:31" s="22" customFormat="1" ht="29.25" hidden="1" customHeight="1" x14ac:dyDescent="0.25">
      <c r="A1273" s="430" t="s">
        <v>170</v>
      </c>
      <c r="B1273" s="430"/>
      <c r="C1273" s="570"/>
      <c r="D1273" s="576"/>
      <c r="E1273" s="570"/>
      <c r="F1273" s="578"/>
      <c r="G1273" s="570"/>
      <c r="H1273" s="421"/>
      <c r="I1273" s="140"/>
      <c r="J1273" s="428"/>
      <c r="K1273" s="428"/>
      <c r="L1273" s="428"/>
      <c r="M1273" s="428"/>
      <c r="N1273" s="68"/>
      <c r="O1273" s="68"/>
      <c r="P1273" s="68"/>
      <c r="Q1273" s="68"/>
      <c r="R1273" s="67"/>
      <c r="S1273" s="67"/>
      <c r="T1273" s="67"/>
      <c r="U1273" s="67"/>
      <c r="V1273" s="99"/>
      <c r="W1273" s="100"/>
      <c r="X1273" s="100"/>
      <c r="Y1273" s="100"/>
      <c r="Z1273" s="100"/>
      <c r="AA1273" s="187"/>
      <c r="AB1273" s="99"/>
      <c r="AC1273" s="350"/>
      <c r="AD1273" s="187"/>
      <c r="AE1273" s="64"/>
    </row>
    <row r="1274" spans="1:31" s="22" customFormat="1" ht="15.75" hidden="1" customHeight="1" x14ac:dyDescent="0.25">
      <c r="A1274" s="430" t="s">
        <v>170</v>
      </c>
      <c r="B1274" s="430"/>
      <c r="C1274" s="570"/>
      <c r="D1274" s="576"/>
      <c r="E1274" s="570"/>
      <c r="F1274" s="578"/>
      <c r="G1274" s="635" t="s">
        <v>63</v>
      </c>
      <c r="H1274" s="246"/>
      <c r="I1274" s="309"/>
      <c r="J1274" s="246">
        <f t="shared" ref="J1274:S1274" si="23">SUM(J1275)</f>
        <v>0</v>
      </c>
      <c r="K1274" s="246">
        <f t="shared" si="23"/>
        <v>45</v>
      </c>
      <c r="L1274" s="246"/>
      <c r="M1274" s="246"/>
      <c r="N1274" s="273">
        <f t="shared" si="23"/>
        <v>0</v>
      </c>
      <c r="O1274" s="273">
        <f t="shared" si="23"/>
        <v>15</v>
      </c>
      <c r="P1274" s="273"/>
      <c r="Q1274" s="273"/>
      <c r="R1274" s="273">
        <f t="shared" si="23"/>
        <v>0</v>
      </c>
      <c r="S1274" s="273">
        <f t="shared" si="23"/>
        <v>150</v>
      </c>
      <c r="T1274" s="273"/>
      <c r="U1274" s="273"/>
      <c r="V1274" s="272">
        <f>((S1274*$X$13/100)/(K1274/1000))/1*$Y$13/100*$Z$13/100</f>
        <v>3881.7063146978126</v>
      </c>
      <c r="W1274" s="66">
        <f>W13</f>
        <v>105.28</v>
      </c>
      <c r="X1274" s="66">
        <f>X13</f>
        <v>105.89</v>
      </c>
      <c r="Y1274" s="66">
        <f>Y13</f>
        <v>105.079368872825</v>
      </c>
      <c r="Z1274" s="66">
        <f>Z13</f>
        <v>104.657781587849</v>
      </c>
      <c r="AA1274" s="118">
        <f>AA1235</f>
        <v>1459.19588</v>
      </c>
      <c r="AB1274" s="118">
        <f t="shared" si="20"/>
        <v>1527.162037029291</v>
      </c>
      <c r="AC1274" s="349">
        <f t="shared" ref="AC1274" si="24">V1274/AB1274</f>
        <v>2.5417776375902417</v>
      </c>
      <c r="AD1274" s="187"/>
      <c r="AE1274" s="64"/>
    </row>
    <row r="1275" spans="1:31" s="22" customFormat="1" ht="94.5" hidden="1" customHeight="1" x14ac:dyDescent="0.25">
      <c r="A1275" s="430">
        <v>1004</v>
      </c>
      <c r="B1275" s="430"/>
      <c r="C1275" s="570"/>
      <c r="D1275" s="576"/>
      <c r="E1275" s="570"/>
      <c r="F1275" s="578"/>
      <c r="G1275" s="635"/>
      <c r="H1275" s="428"/>
      <c r="I1275" s="158" t="s">
        <v>818</v>
      </c>
      <c r="J1275" s="93"/>
      <c r="K1275" s="91">
        <v>45</v>
      </c>
      <c r="L1275" s="91"/>
      <c r="M1275" s="91"/>
      <c r="N1275" s="68"/>
      <c r="O1275" s="68">
        <v>15</v>
      </c>
      <c r="P1275" s="68"/>
      <c r="Q1275" s="68"/>
      <c r="R1275" s="77"/>
      <c r="S1275" s="117">
        <v>150</v>
      </c>
      <c r="T1275" s="117"/>
      <c r="U1275" s="117"/>
      <c r="V1275" s="99"/>
      <c r="W1275" s="187"/>
      <c r="X1275" s="187"/>
      <c r="Y1275" s="187"/>
      <c r="Z1275" s="187"/>
      <c r="AA1275" s="187"/>
      <c r="AB1275" s="99"/>
      <c r="AC1275" s="350"/>
      <c r="AD1275" s="187"/>
      <c r="AE1275" s="64"/>
    </row>
    <row r="1276" spans="1:31" s="22" customFormat="1" hidden="1" x14ac:dyDescent="0.25">
      <c r="A1276" s="4"/>
      <c r="B1276" s="4"/>
      <c r="C1276" s="570"/>
      <c r="D1276" s="576"/>
      <c r="E1276" s="570"/>
      <c r="F1276" s="578" t="s">
        <v>65</v>
      </c>
      <c r="G1276" s="426" t="s">
        <v>59</v>
      </c>
      <c r="H1276" s="426"/>
      <c r="I1276" s="250"/>
      <c r="J1276" s="444"/>
      <c r="K1276" s="444"/>
      <c r="L1276" s="444"/>
      <c r="M1276" s="444"/>
      <c r="N1276" s="444"/>
      <c r="O1276" s="444"/>
      <c r="P1276" s="444"/>
      <c r="Q1276" s="444"/>
      <c r="R1276" s="366"/>
      <c r="S1276" s="366"/>
      <c r="T1276" s="366"/>
      <c r="U1276" s="366"/>
      <c r="V1276" s="184"/>
      <c r="W1276" s="4"/>
      <c r="X1276" s="4"/>
      <c r="Y1276" s="4"/>
      <c r="Z1276" s="4"/>
      <c r="AA1276" s="442"/>
      <c r="AB1276" s="184"/>
      <c r="AC1276" s="350"/>
      <c r="AD1276" s="5"/>
    </row>
    <row r="1277" spans="1:31" s="22" customFormat="1" hidden="1" x14ac:dyDescent="0.25">
      <c r="A1277" s="4"/>
      <c r="B1277" s="4"/>
      <c r="C1277" s="570"/>
      <c r="D1277" s="576"/>
      <c r="E1277" s="570"/>
      <c r="F1277" s="578"/>
      <c r="G1277" s="426" t="s">
        <v>60</v>
      </c>
      <c r="H1277" s="426"/>
      <c r="I1277" s="250"/>
      <c r="J1277" s="444"/>
      <c r="K1277" s="444"/>
      <c r="L1277" s="444"/>
      <c r="M1277" s="444"/>
      <c r="N1277" s="444"/>
      <c r="O1277" s="444"/>
      <c r="P1277" s="444"/>
      <c r="Q1277" s="444"/>
      <c r="R1277" s="366"/>
      <c r="S1277" s="366"/>
      <c r="T1277" s="366"/>
      <c r="U1277" s="366"/>
      <c r="V1277" s="184"/>
      <c r="W1277" s="4"/>
      <c r="X1277" s="4"/>
      <c r="Y1277" s="4"/>
      <c r="Z1277" s="4"/>
      <c r="AA1277" s="442"/>
      <c r="AB1277" s="184"/>
      <c r="AC1277" s="350"/>
      <c r="AD1277" s="5"/>
    </row>
    <row r="1278" spans="1:31" s="22" customFormat="1" hidden="1" x14ac:dyDescent="0.25">
      <c r="A1278" s="4"/>
      <c r="B1278" s="4"/>
      <c r="C1278" s="570"/>
      <c r="D1278" s="576"/>
      <c r="E1278" s="570"/>
      <c r="F1278" s="578"/>
      <c r="G1278" s="426" t="s">
        <v>61</v>
      </c>
      <c r="H1278" s="426"/>
      <c r="I1278" s="250"/>
      <c r="J1278" s="444"/>
      <c r="K1278" s="444"/>
      <c r="L1278" s="444"/>
      <c r="M1278" s="444"/>
      <c r="N1278" s="444"/>
      <c r="O1278" s="444"/>
      <c r="P1278" s="444"/>
      <c r="Q1278" s="444"/>
      <c r="R1278" s="366"/>
      <c r="S1278" s="366"/>
      <c r="T1278" s="366"/>
      <c r="U1278" s="366"/>
      <c r="V1278" s="184"/>
      <c r="W1278" s="4"/>
      <c r="X1278" s="4"/>
      <c r="Y1278" s="4"/>
      <c r="Z1278" s="4"/>
      <c r="AA1278" s="442"/>
      <c r="AB1278" s="184"/>
      <c r="AC1278" s="350"/>
      <c r="AD1278" s="5"/>
    </row>
    <row r="1279" spans="1:31" s="22" customFormat="1" hidden="1" x14ac:dyDescent="0.25">
      <c r="A1279" s="4"/>
      <c r="B1279" s="4"/>
      <c r="C1279" s="570"/>
      <c r="D1279" s="576"/>
      <c r="E1279" s="570"/>
      <c r="F1279" s="578"/>
      <c r="G1279" s="426" t="s">
        <v>62</v>
      </c>
      <c r="H1279" s="426"/>
      <c r="I1279" s="250"/>
      <c r="J1279" s="276"/>
      <c r="K1279" s="276"/>
      <c r="L1279" s="276"/>
      <c r="M1279" s="276"/>
      <c r="N1279" s="276"/>
      <c r="O1279" s="276"/>
      <c r="P1279" s="270"/>
      <c r="Q1279" s="270"/>
      <c r="R1279" s="366"/>
      <c r="S1279" s="366"/>
      <c r="T1279" s="366"/>
      <c r="U1279" s="366"/>
      <c r="V1279" s="184"/>
      <c r="W1279" s="4"/>
      <c r="X1279" s="4"/>
      <c r="Y1279" s="4"/>
      <c r="Z1279" s="4"/>
      <c r="AA1279" s="442"/>
      <c r="AB1279" s="184"/>
      <c r="AC1279" s="350"/>
      <c r="AD1279" s="5"/>
    </row>
    <row r="1280" spans="1:31" s="22" customFormat="1" hidden="1" x14ac:dyDescent="0.25">
      <c r="A1280" s="4"/>
      <c r="B1280" s="4"/>
      <c r="C1280" s="570"/>
      <c r="D1280" s="576"/>
      <c r="E1280" s="570"/>
      <c r="F1280" s="578"/>
      <c r="G1280" s="444" t="s">
        <v>63</v>
      </c>
      <c r="H1280" s="444"/>
      <c r="I1280" s="271"/>
      <c r="J1280" s="276"/>
      <c r="K1280" s="276"/>
      <c r="L1280" s="276"/>
      <c r="M1280" s="276"/>
      <c r="N1280" s="276"/>
      <c r="O1280" s="276"/>
      <c r="P1280" s="270"/>
      <c r="Q1280" s="270"/>
      <c r="R1280" s="366"/>
      <c r="S1280" s="366"/>
      <c r="T1280" s="366"/>
      <c r="U1280" s="366"/>
      <c r="V1280" s="184"/>
      <c r="W1280" s="4"/>
      <c r="X1280" s="4"/>
      <c r="Y1280" s="4"/>
      <c r="Z1280" s="4"/>
      <c r="AA1280" s="442"/>
      <c r="AB1280" s="184"/>
      <c r="AC1280" s="350"/>
      <c r="AD1280" s="5"/>
    </row>
    <row r="1281" spans="1:31" s="22" customFormat="1" hidden="1" x14ac:dyDescent="0.25">
      <c r="A1281" s="4"/>
      <c r="B1281" s="4"/>
      <c r="C1281" s="570"/>
      <c r="D1281" s="576"/>
      <c r="E1281" s="570"/>
      <c r="F1281" s="578"/>
      <c r="G1281" s="444" t="s">
        <v>68</v>
      </c>
      <c r="H1281" s="444"/>
      <c r="I1281" s="271"/>
      <c r="J1281" s="276"/>
      <c r="K1281" s="276"/>
      <c r="L1281" s="276"/>
      <c r="M1281" s="276"/>
      <c r="N1281" s="276"/>
      <c r="O1281" s="276"/>
      <c r="P1281" s="270"/>
      <c r="Q1281" s="270"/>
      <c r="R1281" s="366"/>
      <c r="S1281" s="366"/>
      <c r="T1281" s="366"/>
      <c r="U1281" s="366"/>
      <c r="V1281" s="184"/>
      <c r="W1281" s="4"/>
      <c r="X1281" s="4"/>
      <c r="Y1281" s="4"/>
      <c r="Z1281" s="4"/>
      <c r="AA1281" s="442"/>
      <c r="AB1281" s="184"/>
      <c r="AC1281" s="350"/>
      <c r="AD1281" s="5"/>
    </row>
    <row r="1282" spans="1:31" s="142" customFormat="1" ht="14.25" hidden="1" x14ac:dyDescent="0.2">
      <c r="A1282" s="122"/>
      <c r="B1282" s="122"/>
      <c r="C1282" s="570"/>
      <c r="D1282" s="576"/>
      <c r="E1282" s="570" t="s">
        <v>67</v>
      </c>
      <c r="F1282" s="578" t="s">
        <v>64</v>
      </c>
      <c r="G1282" s="656" t="s">
        <v>59</v>
      </c>
      <c r="H1282" s="440"/>
      <c r="I1282" s="245"/>
      <c r="J1282" s="251">
        <f>SUM(J1283:J1286)</f>
        <v>0</v>
      </c>
      <c r="K1282" s="251">
        <f t="shared" ref="K1282:U1282" si="25">SUM(K1283:K1286)</f>
        <v>2732</v>
      </c>
      <c r="L1282" s="251">
        <f t="shared" si="25"/>
        <v>2433</v>
      </c>
      <c r="M1282" s="251">
        <f t="shared" si="25"/>
        <v>0</v>
      </c>
      <c r="N1282" s="251">
        <f t="shared" si="25"/>
        <v>0</v>
      </c>
      <c r="O1282" s="251">
        <f t="shared" si="25"/>
        <v>40</v>
      </c>
      <c r="P1282" s="251">
        <f t="shared" si="25"/>
        <v>50</v>
      </c>
      <c r="Q1282" s="251">
        <f t="shared" si="25"/>
        <v>0</v>
      </c>
      <c r="R1282" s="357">
        <f t="shared" si="25"/>
        <v>0</v>
      </c>
      <c r="S1282" s="357">
        <f t="shared" si="25"/>
        <v>2497.8510000000001</v>
      </c>
      <c r="T1282" s="357">
        <f t="shared" si="25"/>
        <v>1674</v>
      </c>
      <c r="U1282" s="357">
        <f t="shared" si="25"/>
        <v>0</v>
      </c>
      <c r="V1282" s="272">
        <f>((S1282*$X$13/100)/(K1282/1000)+T1282/(L1282/1000))/2*$Y$13/100*$Z$13/100</f>
        <v>910.6844241938561</v>
      </c>
      <c r="W1282" s="122"/>
      <c r="X1282" s="122"/>
      <c r="Y1282" s="122"/>
      <c r="Z1282" s="122"/>
      <c r="AA1282" s="272">
        <f>AA1235</f>
        <v>1459.19588</v>
      </c>
      <c r="AB1282" s="272">
        <f t="shared" si="20"/>
        <v>1527.162037029291</v>
      </c>
      <c r="AC1282" s="349">
        <f t="shared" ref="AC1282" si="26">V1282/AB1282</f>
        <v>0.5963246873038851</v>
      </c>
      <c r="AD1282" s="123"/>
    </row>
    <row r="1283" spans="1:31" s="22" customFormat="1" ht="48" hidden="1" customHeight="1" x14ac:dyDescent="0.25">
      <c r="A1283" s="430">
        <v>23</v>
      </c>
      <c r="B1283" s="430"/>
      <c r="C1283" s="570"/>
      <c r="D1283" s="576"/>
      <c r="E1283" s="570"/>
      <c r="F1283" s="578"/>
      <c r="G1283" s="656"/>
      <c r="H1283" s="421"/>
      <c r="I1283" s="158" t="s">
        <v>188</v>
      </c>
      <c r="J1283" s="421"/>
      <c r="K1283" s="324">
        <v>378</v>
      </c>
      <c r="L1283" s="73"/>
      <c r="M1283" s="73"/>
      <c r="N1283" s="78"/>
      <c r="O1283" s="67">
        <v>10</v>
      </c>
      <c r="P1283" s="67"/>
      <c r="Q1283" s="67"/>
      <c r="R1283" s="67"/>
      <c r="S1283" s="70">
        <v>656</v>
      </c>
      <c r="T1283" s="70"/>
      <c r="U1283" s="70"/>
      <c r="V1283" s="99"/>
      <c r="W1283" s="187"/>
      <c r="X1283" s="187"/>
      <c r="Y1283" s="187"/>
      <c r="Z1283" s="187"/>
      <c r="AA1283" s="187"/>
      <c r="AB1283" s="187"/>
      <c r="AC1283" s="350"/>
      <c r="AD1283" s="187"/>
      <c r="AE1283" s="64"/>
    </row>
    <row r="1284" spans="1:31" s="22" customFormat="1" ht="45.75" hidden="1" customHeight="1" x14ac:dyDescent="0.25">
      <c r="A1284" s="430">
        <v>1013</v>
      </c>
      <c r="B1284" s="430"/>
      <c r="C1284" s="570"/>
      <c r="D1284" s="576"/>
      <c r="E1284" s="570"/>
      <c r="F1284" s="578"/>
      <c r="G1284" s="656"/>
      <c r="H1284" s="421"/>
      <c r="I1284" s="158" t="s">
        <v>819</v>
      </c>
      <c r="J1284" s="81"/>
      <c r="K1284" s="81">
        <v>60</v>
      </c>
      <c r="L1284" s="81"/>
      <c r="M1284" s="81"/>
      <c r="N1284" s="67"/>
      <c r="O1284" s="67">
        <v>15</v>
      </c>
      <c r="P1284" s="67"/>
      <c r="Q1284" s="67"/>
      <c r="R1284" s="67"/>
      <c r="S1284" s="67">
        <v>151</v>
      </c>
      <c r="T1284" s="67"/>
      <c r="U1284" s="67"/>
      <c r="V1284" s="99"/>
      <c r="W1284" s="187"/>
      <c r="X1284" s="187"/>
      <c r="Y1284" s="187"/>
      <c r="Z1284" s="187"/>
      <c r="AA1284" s="187"/>
      <c r="AB1284" s="187"/>
      <c r="AC1284" s="350"/>
      <c r="AD1284" s="187"/>
      <c r="AE1284" s="64"/>
    </row>
    <row r="1285" spans="1:31" s="22" customFormat="1" ht="50.25" hidden="1" customHeight="1" x14ac:dyDescent="0.25">
      <c r="A1285" s="430">
        <v>1014</v>
      </c>
      <c r="B1285" s="430"/>
      <c r="C1285" s="570"/>
      <c r="D1285" s="576"/>
      <c r="E1285" s="570"/>
      <c r="F1285" s="578"/>
      <c r="G1285" s="656"/>
      <c r="H1285" s="421"/>
      <c r="I1285" s="158" t="s">
        <v>820</v>
      </c>
      <c r="J1285" s="421"/>
      <c r="K1285" s="428">
        <v>2294</v>
      </c>
      <c r="L1285" s="428"/>
      <c r="M1285" s="428"/>
      <c r="N1285" s="68"/>
      <c r="O1285" s="68">
        <v>15</v>
      </c>
      <c r="P1285" s="68"/>
      <c r="Q1285" s="68"/>
      <c r="R1285" s="67"/>
      <c r="S1285" s="67">
        <v>1690.8510000000001</v>
      </c>
      <c r="T1285" s="67"/>
      <c r="U1285" s="67"/>
      <c r="V1285" s="99"/>
      <c r="W1285" s="187"/>
      <c r="X1285" s="187"/>
      <c r="Y1285" s="187"/>
      <c r="Z1285" s="187"/>
      <c r="AA1285" s="187"/>
      <c r="AB1285" s="187"/>
      <c r="AC1285" s="350"/>
      <c r="AD1285" s="187"/>
      <c r="AE1285" s="64"/>
    </row>
    <row r="1286" spans="1:31" s="22" customFormat="1" ht="105" hidden="1" x14ac:dyDescent="0.25">
      <c r="A1286" s="430"/>
      <c r="B1286" s="189" t="s">
        <v>1607</v>
      </c>
      <c r="C1286" s="570"/>
      <c r="D1286" s="576"/>
      <c r="E1286" s="570"/>
      <c r="F1286" s="578"/>
      <c r="G1286" s="656"/>
      <c r="H1286" s="421"/>
      <c r="I1286" s="158" t="s">
        <v>1096</v>
      </c>
      <c r="J1286" s="421"/>
      <c r="K1286" s="428"/>
      <c r="L1286" s="421">
        <v>2433</v>
      </c>
      <c r="M1286" s="428"/>
      <c r="N1286" s="68"/>
      <c r="O1286" s="68"/>
      <c r="P1286" s="68">
        <v>50</v>
      </c>
      <c r="Q1286" s="68"/>
      <c r="R1286" s="67"/>
      <c r="S1286" s="67"/>
      <c r="T1286" s="67">
        <v>1674</v>
      </c>
      <c r="U1286" s="67"/>
      <c r="V1286" s="99"/>
      <c r="W1286" s="100"/>
      <c r="X1286" s="100"/>
      <c r="Y1286" s="187"/>
      <c r="Z1286" s="187"/>
      <c r="AA1286" s="187"/>
      <c r="AB1286" s="187"/>
      <c r="AC1286" s="350"/>
      <c r="AD1286" s="100"/>
      <c r="AE1286" s="64"/>
    </row>
    <row r="1287" spans="1:31" s="22" customFormat="1" hidden="1" x14ac:dyDescent="0.25">
      <c r="A1287" s="4"/>
      <c r="B1287" s="4"/>
      <c r="C1287" s="570"/>
      <c r="D1287" s="576"/>
      <c r="E1287" s="570"/>
      <c r="F1287" s="578"/>
      <c r="G1287" s="656" t="s">
        <v>60</v>
      </c>
      <c r="H1287" s="426"/>
      <c r="I1287" s="250"/>
      <c r="J1287" s="251">
        <f>J1288</f>
        <v>0</v>
      </c>
      <c r="K1287" s="251">
        <f t="shared" ref="K1287:U1287" si="27">K1288</f>
        <v>682</v>
      </c>
      <c r="L1287" s="251">
        <f t="shared" si="27"/>
        <v>0</v>
      </c>
      <c r="M1287" s="251">
        <f t="shared" si="27"/>
        <v>0</v>
      </c>
      <c r="N1287" s="251">
        <f t="shared" si="27"/>
        <v>0</v>
      </c>
      <c r="O1287" s="251">
        <f t="shared" si="27"/>
        <v>7.5</v>
      </c>
      <c r="P1287" s="251">
        <f t="shared" si="27"/>
        <v>0</v>
      </c>
      <c r="Q1287" s="251">
        <f t="shared" si="27"/>
        <v>0</v>
      </c>
      <c r="R1287" s="357">
        <f t="shared" si="27"/>
        <v>0</v>
      </c>
      <c r="S1287" s="357">
        <f t="shared" si="27"/>
        <v>811</v>
      </c>
      <c r="T1287" s="357">
        <f t="shared" si="27"/>
        <v>0</v>
      </c>
      <c r="U1287" s="357">
        <f t="shared" si="27"/>
        <v>0</v>
      </c>
      <c r="V1287" s="272">
        <f>((S1287*$X$13/100)/(K1287/1000))/1*$Y$13/100*$Z$13/100</f>
        <v>1384.778806988237</v>
      </c>
      <c r="W1287" s="4"/>
      <c r="X1287" s="4"/>
      <c r="Y1287" s="4"/>
      <c r="Z1287" s="4"/>
      <c r="AA1287" s="272">
        <f>AA1235</f>
        <v>1459.19588</v>
      </c>
      <c r="AB1287" s="272">
        <f t="shared" si="20"/>
        <v>1527.162037029291</v>
      </c>
      <c r="AC1287" s="349">
        <f t="shared" ref="AC1287" si="28">V1287/AB1287</f>
        <v>0.90676612789692912</v>
      </c>
      <c r="AD1287" s="5"/>
    </row>
    <row r="1288" spans="1:31" s="22" customFormat="1" ht="45.75" hidden="1" customHeight="1" x14ac:dyDescent="0.25">
      <c r="A1288" s="430">
        <v>62</v>
      </c>
      <c r="B1288" s="430"/>
      <c r="C1288" s="570"/>
      <c r="D1288" s="576"/>
      <c r="E1288" s="570"/>
      <c r="F1288" s="578"/>
      <c r="G1288" s="656"/>
      <c r="H1288" s="421"/>
      <c r="I1288" s="212" t="s">
        <v>226</v>
      </c>
      <c r="J1288" s="421"/>
      <c r="K1288" s="324">
        <v>682</v>
      </c>
      <c r="L1288" s="73"/>
      <c r="M1288" s="73"/>
      <c r="N1288" s="78"/>
      <c r="O1288" s="67">
        <v>7.5</v>
      </c>
      <c r="P1288" s="67"/>
      <c r="Q1288" s="67"/>
      <c r="R1288" s="67"/>
      <c r="S1288" s="67">
        <v>811</v>
      </c>
      <c r="T1288" s="70"/>
      <c r="U1288" s="70"/>
      <c r="V1288" s="99"/>
      <c r="W1288" s="187"/>
      <c r="X1288" s="187"/>
      <c r="Y1288" s="187"/>
      <c r="Z1288" s="187"/>
      <c r="AA1288" s="187"/>
      <c r="AB1288" s="187"/>
      <c r="AC1288" s="350"/>
      <c r="AD1288" s="187"/>
      <c r="AE1288" s="64"/>
    </row>
    <row r="1289" spans="1:31" s="22" customFormat="1" hidden="1" x14ac:dyDescent="0.25">
      <c r="A1289" s="4"/>
      <c r="B1289" s="4"/>
      <c r="C1289" s="570"/>
      <c r="D1289" s="576"/>
      <c r="E1289" s="570"/>
      <c r="F1289" s="578"/>
      <c r="G1289" s="426" t="s">
        <v>61</v>
      </c>
      <c r="H1289" s="426"/>
      <c r="I1289" s="250"/>
      <c r="J1289" s="276"/>
      <c r="K1289" s="276"/>
      <c r="L1289" s="276"/>
      <c r="M1289" s="276"/>
      <c r="N1289" s="276"/>
      <c r="O1289" s="276"/>
      <c r="P1289" s="270"/>
      <c r="Q1289" s="270"/>
      <c r="R1289" s="366"/>
      <c r="S1289" s="366"/>
      <c r="T1289" s="366"/>
      <c r="U1289" s="366"/>
      <c r="V1289" s="184"/>
      <c r="W1289" s="4"/>
      <c r="X1289" s="4"/>
      <c r="Y1289" s="4"/>
      <c r="Z1289" s="4"/>
      <c r="AA1289" s="442"/>
      <c r="AB1289" s="442">
        <v>0</v>
      </c>
      <c r="AC1289" s="350"/>
      <c r="AD1289" s="5"/>
    </row>
    <row r="1290" spans="1:31" s="22" customFormat="1" hidden="1" x14ac:dyDescent="0.25">
      <c r="A1290" s="4"/>
      <c r="B1290" s="4"/>
      <c r="C1290" s="570"/>
      <c r="D1290" s="576"/>
      <c r="E1290" s="570"/>
      <c r="F1290" s="578"/>
      <c r="G1290" s="426" t="s">
        <v>62</v>
      </c>
      <c r="H1290" s="426"/>
      <c r="I1290" s="250"/>
      <c r="J1290" s="276"/>
      <c r="K1290" s="276"/>
      <c r="L1290" s="276"/>
      <c r="M1290" s="276"/>
      <c r="N1290" s="276"/>
      <c r="O1290" s="276"/>
      <c r="P1290" s="270"/>
      <c r="Q1290" s="270"/>
      <c r="R1290" s="366"/>
      <c r="S1290" s="366"/>
      <c r="T1290" s="366"/>
      <c r="U1290" s="366"/>
      <c r="V1290" s="184"/>
      <c r="W1290" s="4"/>
      <c r="X1290" s="4"/>
      <c r="Y1290" s="4"/>
      <c r="Z1290" s="4"/>
      <c r="AA1290" s="442"/>
      <c r="AB1290" s="442">
        <f t="shared" si="20"/>
        <v>0</v>
      </c>
      <c r="AC1290" s="350"/>
      <c r="AD1290" s="5"/>
    </row>
    <row r="1291" spans="1:31" s="22" customFormat="1" hidden="1" x14ac:dyDescent="0.25">
      <c r="A1291" s="4"/>
      <c r="B1291" s="4"/>
      <c r="C1291" s="570"/>
      <c r="D1291" s="576"/>
      <c r="E1291" s="570"/>
      <c r="F1291" s="578"/>
      <c r="G1291" s="444" t="s">
        <v>63</v>
      </c>
      <c r="H1291" s="444"/>
      <c r="I1291" s="271"/>
      <c r="J1291" s="278"/>
      <c r="K1291" s="278"/>
      <c r="L1291" s="278"/>
      <c r="M1291" s="278"/>
      <c r="N1291" s="278"/>
      <c r="O1291" s="278"/>
      <c r="P1291" s="270"/>
      <c r="Q1291" s="270"/>
      <c r="R1291" s="366"/>
      <c r="S1291" s="366"/>
      <c r="T1291" s="366"/>
      <c r="U1291" s="366"/>
      <c r="V1291" s="184"/>
      <c r="W1291" s="4"/>
      <c r="X1291" s="4"/>
      <c r="Y1291" s="4"/>
      <c r="Z1291" s="4"/>
      <c r="AA1291" s="442"/>
      <c r="AB1291" s="442">
        <f t="shared" si="20"/>
        <v>0</v>
      </c>
      <c r="AC1291" s="350"/>
      <c r="AD1291" s="5"/>
    </row>
    <row r="1292" spans="1:31" s="22" customFormat="1" hidden="1" x14ac:dyDescent="0.25">
      <c r="A1292" s="4"/>
      <c r="B1292" s="4"/>
      <c r="C1292" s="570"/>
      <c r="D1292" s="576"/>
      <c r="E1292" s="570"/>
      <c r="F1292" s="578"/>
      <c r="G1292" s="444" t="s">
        <v>68</v>
      </c>
      <c r="H1292" s="444"/>
      <c r="I1292" s="271"/>
      <c r="J1292" s="270"/>
      <c r="K1292" s="270"/>
      <c r="L1292" s="270"/>
      <c r="M1292" s="270"/>
      <c r="N1292" s="270"/>
      <c r="O1292" s="270"/>
      <c r="P1292" s="270"/>
      <c r="Q1292" s="270"/>
      <c r="R1292" s="366"/>
      <c r="S1292" s="366"/>
      <c r="T1292" s="366"/>
      <c r="U1292" s="366"/>
      <c r="V1292" s="184"/>
      <c r="W1292" s="4"/>
      <c r="X1292" s="4"/>
      <c r="Y1292" s="4"/>
      <c r="Z1292" s="4"/>
      <c r="AA1292" s="442"/>
      <c r="AB1292" s="442">
        <f t="shared" si="20"/>
        <v>0</v>
      </c>
      <c r="AC1292" s="350"/>
      <c r="AD1292" s="5"/>
    </row>
    <row r="1293" spans="1:31" s="22" customFormat="1" hidden="1" x14ac:dyDescent="0.25">
      <c r="A1293" s="4"/>
      <c r="B1293" s="4"/>
      <c r="C1293" s="570"/>
      <c r="D1293" s="576"/>
      <c r="E1293" s="570"/>
      <c r="F1293" s="578" t="s">
        <v>65</v>
      </c>
      <c r="G1293" s="656" t="s">
        <v>59</v>
      </c>
      <c r="H1293" s="440"/>
      <c r="I1293" s="245"/>
      <c r="J1293" s="252">
        <f>SUM(J1294:J1295)</f>
        <v>0</v>
      </c>
      <c r="K1293" s="252">
        <f t="shared" ref="K1293:U1293" si="29">SUM(K1294:K1295)</f>
        <v>933</v>
      </c>
      <c r="L1293" s="252">
        <f t="shared" si="29"/>
        <v>19</v>
      </c>
      <c r="M1293" s="252">
        <f t="shared" si="29"/>
        <v>0</v>
      </c>
      <c r="N1293" s="252">
        <f t="shared" si="29"/>
        <v>0</v>
      </c>
      <c r="O1293" s="252">
        <f t="shared" si="29"/>
        <v>9</v>
      </c>
      <c r="P1293" s="252">
        <f t="shared" si="29"/>
        <v>7.5</v>
      </c>
      <c r="Q1293" s="252">
        <f t="shared" si="29"/>
        <v>0</v>
      </c>
      <c r="R1293" s="299">
        <f t="shared" si="29"/>
        <v>0</v>
      </c>
      <c r="S1293" s="299">
        <f t="shared" si="29"/>
        <v>837</v>
      </c>
      <c r="T1293" s="299">
        <f t="shared" si="29"/>
        <v>96</v>
      </c>
      <c r="U1293" s="299">
        <f t="shared" si="29"/>
        <v>0</v>
      </c>
      <c r="V1293" s="272">
        <f>((S1293*$X$13/100)/(K1293/1000)+T1293/(L1293/1000))/2*$Y$13/100*$Z$13/100</f>
        <v>3300.6292335874314</v>
      </c>
      <c r="W1293" s="4"/>
      <c r="X1293" s="4"/>
      <c r="Y1293" s="4"/>
      <c r="Z1293" s="4"/>
      <c r="AA1293" s="442"/>
      <c r="AB1293" s="442">
        <f t="shared" si="20"/>
        <v>0</v>
      </c>
      <c r="AC1293" s="350"/>
      <c r="AD1293" s="5"/>
    </row>
    <row r="1294" spans="1:31" s="22" customFormat="1" ht="74.25" hidden="1" customHeight="1" x14ac:dyDescent="0.25">
      <c r="A1294" s="430">
        <v>1022</v>
      </c>
      <c r="B1294" s="430"/>
      <c r="C1294" s="570"/>
      <c r="D1294" s="576"/>
      <c r="E1294" s="570"/>
      <c r="F1294" s="578"/>
      <c r="G1294" s="656"/>
      <c r="H1294" s="421"/>
      <c r="I1294" s="158" t="s">
        <v>821</v>
      </c>
      <c r="J1294" s="430"/>
      <c r="K1294" s="94">
        <v>933</v>
      </c>
      <c r="L1294" s="94"/>
      <c r="M1294" s="94"/>
      <c r="N1294" s="67"/>
      <c r="O1294" s="67">
        <v>9</v>
      </c>
      <c r="P1294" s="67"/>
      <c r="Q1294" s="67"/>
      <c r="R1294" s="67"/>
      <c r="S1294" s="117">
        <v>837</v>
      </c>
      <c r="T1294" s="117"/>
      <c r="U1294" s="117"/>
      <c r="V1294" s="99"/>
      <c r="W1294" s="187"/>
      <c r="X1294" s="187"/>
      <c r="Y1294" s="187"/>
      <c r="Z1294" s="187"/>
      <c r="AA1294" s="187"/>
      <c r="AB1294" s="187"/>
      <c r="AC1294" s="350"/>
      <c r="AD1294" s="187"/>
      <c r="AE1294" s="64"/>
    </row>
    <row r="1295" spans="1:31" s="22" customFormat="1" ht="38.25" hidden="1" customHeight="1" x14ac:dyDescent="0.25">
      <c r="A1295" s="430"/>
      <c r="B1295" s="430">
        <v>2809</v>
      </c>
      <c r="C1295" s="570"/>
      <c r="D1295" s="576"/>
      <c r="E1295" s="570"/>
      <c r="F1295" s="578"/>
      <c r="G1295" s="656"/>
      <c r="H1295" s="421"/>
      <c r="I1295" s="261" t="s">
        <v>1298</v>
      </c>
      <c r="J1295" s="428"/>
      <c r="K1295" s="428"/>
      <c r="L1295" s="190">
        <v>19</v>
      </c>
      <c r="M1295" s="428"/>
      <c r="N1295" s="68"/>
      <c r="O1295" s="68"/>
      <c r="P1295" s="68">
        <v>7.5</v>
      </c>
      <c r="Q1295" s="68"/>
      <c r="R1295" s="68"/>
      <c r="S1295" s="68"/>
      <c r="T1295" s="68">
        <v>96</v>
      </c>
      <c r="U1295" s="67"/>
      <c r="V1295" s="99"/>
      <c r="W1295" s="187"/>
      <c r="X1295" s="187"/>
      <c r="Y1295" s="187"/>
      <c r="Z1295" s="187"/>
      <c r="AA1295" s="187"/>
      <c r="AB1295" s="187"/>
      <c r="AC1295" s="350"/>
      <c r="AD1295" s="100"/>
      <c r="AE1295" s="64"/>
    </row>
    <row r="1296" spans="1:31" s="22" customFormat="1" hidden="1" x14ac:dyDescent="0.25">
      <c r="A1296" s="4"/>
      <c r="B1296" s="4"/>
      <c r="C1296" s="570"/>
      <c r="D1296" s="576"/>
      <c r="E1296" s="570"/>
      <c r="F1296" s="578"/>
      <c r="G1296" s="426" t="s">
        <v>60</v>
      </c>
      <c r="H1296" s="426"/>
      <c r="I1296" s="250"/>
      <c r="J1296" s="270"/>
      <c r="K1296" s="270"/>
      <c r="L1296" s="270"/>
      <c r="M1296" s="270"/>
      <c r="N1296" s="270"/>
      <c r="O1296" s="270"/>
      <c r="P1296" s="270"/>
      <c r="Q1296" s="270"/>
      <c r="R1296" s="366"/>
      <c r="S1296" s="366"/>
      <c r="T1296" s="366"/>
      <c r="U1296" s="366"/>
      <c r="V1296" s="184"/>
      <c r="W1296" s="4"/>
      <c r="X1296" s="4"/>
      <c r="Y1296" s="4"/>
      <c r="Z1296" s="4"/>
      <c r="AA1296" s="442"/>
      <c r="AB1296" s="442">
        <f t="shared" si="20"/>
        <v>0</v>
      </c>
      <c r="AC1296" s="350"/>
      <c r="AD1296" s="5"/>
    </row>
    <row r="1297" spans="1:31" s="22" customFormat="1" hidden="1" x14ac:dyDescent="0.25">
      <c r="A1297" s="4"/>
      <c r="B1297" s="4"/>
      <c r="C1297" s="570"/>
      <c r="D1297" s="576"/>
      <c r="E1297" s="570"/>
      <c r="F1297" s="578"/>
      <c r="G1297" s="426" t="s">
        <v>61</v>
      </c>
      <c r="H1297" s="426"/>
      <c r="I1297" s="250"/>
      <c r="J1297" s="270"/>
      <c r="K1297" s="270"/>
      <c r="L1297" s="270"/>
      <c r="M1297" s="270"/>
      <c r="N1297" s="270"/>
      <c r="O1297" s="270"/>
      <c r="P1297" s="270"/>
      <c r="Q1297" s="270"/>
      <c r="R1297" s="366"/>
      <c r="S1297" s="366"/>
      <c r="T1297" s="366"/>
      <c r="U1297" s="366"/>
      <c r="V1297" s="184"/>
      <c r="W1297" s="4"/>
      <c r="X1297" s="4"/>
      <c r="Y1297" s="4"/>
      <c r="Z1297" s="4"/>
      <c r="AA1297" s="442"/>
      <c r="AB1297" s="442">
        <f t="shared" si="20"/>
        <v>0</v>
      </c>
      <c r="AC1297" s="350"/>
      <c r="AD1297" s="5"/>
    </row>
    <row r="1298" spans="1:31" s="22" customFormat="1" hidden="1" x14ac:dyDescent="0.25">
      <c r="A1298" s="4"/>
      <c r="B1298" s="4"/>
      <c r="C1298" s="570"/>
      <c r="D1298" s="576"/>
      <c r="E1298" s="570"/>
      <c r="F1298" s="578"/>
      <c r="G1298" s="426" t="s">
        <v>62</v>
      </c>
      <c r="H1298" s="426"/>
      <c r="I1298" s="250"/>
      <c r="J1298" s="270"/>
      <c r="K1298" s="270"/>
      <c r="L1298" s="270"/>
      <c r="M1298" s="270"/>
      <c r="N1298" s="270"/>
      <c r="O1298" s="270"/>
      <c r="P1298" s="270"/>
      <c r="Q1298" s="270"/>
      <c r="R1298" s="366"/>
      <c r="S1298" s="366"/>
      <c r="T1298" s="366"/>
      <c r="U1298" s="366"/>
      <c r="V1298" s="184"/>
      <c r="W1298" s="4"/>
      <c r="X1298" s="4"/>
      <c r="Y1298" s="4"/>
      <c r="Z1298" s="4"/>
      <c r="AA1298" s="442"/>
      <c r="AB1298" s="442">
        <f t="shared" si="20"/>
        <v>0</v>
      </c>
      <c r="AC1298" s="350"/>
      <c r="AD1298" s="5"/>
    </row>
    <row r="1299" spans="1:31" s="22" customFormat="1" hidden="1" x14ac:dyDescent="0.25">
      <c r="A1299" s="4"/>
      <c r="B1299" s="4"/>
      <c r="C1299" s="570"/>
      <c r="D1299" s="576"/>
      <c r="E1299" s="570"/>
      <c r="F1299" s="578"/>
      <c r="G1299" s="444" t="s">
        <v>63</v>
      </c>
      <c r="H1299" s="444"/>
      <c r="I1299" s="271"/>
      <c r="J1299" s="270"/>
      <c r="K1299" s="270"/>
      <c r="L1299" s="270"/>
      <c r="M1299" s="270"/>
      <c r="N1299" s="270"/>
      <c r="O1299" s="270"/>
      <c r="P1299" s="270"/>
      <c r="Q1299" s="270"/>
      <c r="R1299" s="366"/>
      <c r="S1299" s="366"/>
      <c r="T1299" s="366"/>
      <c r="U1299" s="366"/>
      <c r="V1299" s="184"/>
      <c r="W1299" s="4"/>
      <c r="X1299" s="4"/>
      <c r="Y1299" s="4"/>
      <c r="Z1299" s="4"/>
      <c r="AA1299" s="442"/>
      <c r="AB1299" s="442">
        <f t="shared" si="20"/>
        <v>0</v>
      </c>
      <c r="AC1299" s="350"/>
      <c r="AD1299" s="5"/>
    </row>
    <row r="1300" spans="1:31" s="22" customFormat="1" hidden="1" x14ac:dyDescent="0.25">
      <c r="A1300" s="4"/>
      <c r="B1300" s="4"/>
      <c r="C1300" s="570"/>
      <c r="D1300" s="576"/>
      <c r="E1300" s="570"/>
      <c r="F1300" s="578"/>
      <c r="G1300" s="444" t="s">
        <v>68</v>
      </c>
      <c r="H1300" s="444"/>
      <c r="I1300" s="271"/>
      <c r="J1300" s="270"/>
      <c r="K1300" s="270"/>
      <c r="L1300" s="270"/>
      <c r="M1300" s="270"/>
      <c r="N1300" s="270"/>
      <c r="O1300" s="270"/>
      <c r="P1300" s="270"/>
      <c r="Q1300" s="270"/>
      <c r="R1300" s="366"/>
      <c r="S1300" s="366"/>
      <c r="T1300" s="366"/>
      <c r="U1300" s="366"/>
      <c r="V1300" s="184"/>
      <c r="W1300" s="4"/>
      <c r="X1300" s="4"/>
      <c r="Y1300" s="4"/>
      <c r="Z1300" s="4"/>
      <c r="AA1300" s="442"/>
      <c r="AB1300" s="442">
        <f t="shared" si="20"/>
        <v>0</v>
      </c>
      <c r="AC1300" s="350"/>
      <c r="AD1300" s="5"/>
    </row>
    <row r="1301" spans="1:31" s="144" customFormat="1" ht="15" hidden="1" customHeight="1" x14ac:dyDescent="0.2">
      <c r="A1301" s="121"/>
      <c r="B1301" s="121"/>
      <c r="C1301" s="570" t="s">
        <v>79</v>
      </c>
      <c r="D1301" s="576" t="s">
        <v>81</v>
      </c>
      <c r="E1301" s="570" t="s">
        <v>66</v>
      </c>
      <c r="F1301" s="578" t="s">
        <v>64</v>
      </c>
      <c r="G1301" s="681" t="s">
        <v>59</v>
      </c>
      <c r="H1301" s="279"/>
      <c r="I1301" s="280"/>
      <c r="J1301" s="252">
        <f>SUM(J1302:J1316)</f>
        <v>2262</v>
      </c>
      <c r="K1301" s="252">
        <f t="shared" ref="K1301:U1301" si="30">SUM(K1302:K1316)</f>
        <v>0</v>
      </c>
      <c r="L1301" s="252">
        <f t="shared" si="30"/>
        <v>1443</v>
      </c>
      <c r="M1301" s="252">
        <f t="shared" si="30"/>
        <v>0</v>
      </c>
      <c r="N1301" s="252">
        <f t="shared" si="30"/>
        <v>154</v>
      </c>
      <c r="O1301" s="252">
        <f t="shared" si="30"/>
        <v>0</v>
      </c>
      <c r="P1301" s="252">
        <f t="shared" si="30"/>
        <v>120.5</v>
      </c>
      <c r="Q1301" s="252">
        <f t="shared" si="30"/>
        <v>0</v>
      </c>
      <c r="R1301" s="299">
        <f t="shared" si="30"/>
        <v>1571.7851599999999</v>
      </c>
      <c r="S1301" s="299">
        <f t="shared" si="30"/>
        <v>0</v>
      </c>
      <c r="T1301" s="299">
        <f t="shared" si="30"/>
        <v>1867.1000000000001</v>
      </c>
      <c r="U1301" s="299">
        <f t="shared" si="30"/>
        <v>0</v>
      </c>
      <c r="V1301" s="272">
        <f>((R1301*$W$13/100*$X$13/100)/(J1301/1000)+T1301/(L1301/1000))/2*$Y$13/100*$Z$13/100</f>
        <v>1137.4277001765104</v>
      </c>
      <c r="W1301" s="121"/>
      <c r="X1301" s="121"/>
      <c r="Y1301" s="121"/>
      <c r="Z1301" s="121"/>
      <c r="AA1301" s="272">
        <f>AA1235</f>
        <v>1459.19588</v>
      </c>
      <c r="AB1301" s="272">
        <f t="shared" si="20"/>
        <v>1527.162037029291</v>
      </c>
      <c r="AC1301" s="349">
        <f t="shared" ref="AC1301" si="31">V1301/AB1301</f>
        <v>0.74479830731589514</v>
      </c>
      <c r="AD1301" s="164"/>
    </row>
    <row r="1302" spans="1:31" s="22" customFormat="1" ht="90" hidden="1" x14ac:dyDescent="0.25">
      <c r="A1302" s="430" t="s">
        <v>170</v>
      </c>
      <c r="B1302" s="430"/>
      <c r="C1302" s="570"/>
      <c r="D1302" s="576"/>
      <c r="E1302" s="570"/>
      <c r="F1302" s="578"/>
      <c r="G1302" s="681"/>
      <c r="H1302" s="421"/>
      <c r="I1302" s="158" t="s">
        <v>822</v>
      </c>
      <c r="J1302" s="430">
        <v>234</v>
      </c>
      <c r="K1302" s="430"/>
      <c r="L1302" s="430"/>
      <c r="M1302" s="430"/>
      <c r="N1302" s="67">
        <v>9</v>
      </c>
      <c r="O1302" s="67"/>
      <c r="P1302" s="67"/>
      <c r="Q1302" s="67"/>
      <c r="R1302" s="67">
        <v>237.428</v>
      </c>
      <c r="S1302" s="67"/>
      <c r="T1302" s="67"/>
      <c r="U1302" s="67"/>
      <c r="V1302" s="99"/>
      <c r="W1302" s="100"/>
      <c r="X1302" s="100"/>
      <c r="Y1302" s="100"/>
      <c r="Z1302" s="100"/>
      <c r="AA1302" s="187"/>
      <c r="AB1302" s="272"/>
      <c r="AC1302" s="350"/>
      <c r="AD1302" s="187"/>
      <c r="AE1302" s="64"/>
    </row>
    <row r="1303" spans="1:31" s="22" customFormat="1" ht="45" hidden="1" x14ac:dyDescent="0.25">
      <c r="A1303" s="430" t="s">
        <v>170</v>
      </c>
      <c r="B1303" s="430"/>
      <c r="C1303" s="570"/>
      <c r="D1303" s="576"/>
      <c r="E1303" s="570"/>
      <c r="F1303" s="578"/>
      <c r="G1303" s="681"/>
      <c r="H1303" s="421"/>
      <c r="I1303" s="158" t="s">
        <v>823</v>
      </c>
      <c r="J1303" s="430">
        <v>591</v>
      </c>
      <c r="K1303" s="430"/>
      <c r="L1303" s="430"/>
      <c r="M1303" s="430"/>
      <c r="N1303" s="67">
        <v>15</v>
      </c>
      <c r="O1303" s="67"/>
      <c r="P1303" s="67"/>
      <c r="Q1303" s="67"/>
      <c r="R1303" s="67">
        <v>351</v>
      </c>
      <c r="S1303" s="67"/>
      <c r="T1303" s="67"/>
      <c r="U1303" s="67"/>
      <c r="V1303" s="99"/>
      <c r="W1303" s="100"/>
      <c r="X1303" s="100"/>
      <c r="Y1303" s="100"/>
      <c r="Z1303" s="100"/>
      <c r="AA1303" s="187"/>
      <c r="AB1303" s="272"/>
      <c r="AC1303" s="350"/>
      <c r="AD1303" s="187"/>
      <c r="AE1303" s="64"/>
    </row>
    <row r="1304" spans="1:31" s="22" customFormat="1" ht="60" hidden="1" x14ac:dyDescent="0.25">
      <c r="A1304" s="430" t="s">
        <v>170</v>
      </c>
      <c r="B1304" s="430"/>
      <c r="C1304" s="570"/>
      <c r="D1304" s="576"/>
      <c r="E1304" s="570"/>
      <c r="F1304" s="578"/>
      <c r="G1304" s="681"/>
      <c r="H1304" s="421"/>
      <c r="I1304" s="158" t="s">
        <v>824</v>
      </c>
      <c r="J1304" s="430">
        <v>50</v>
      </c>
      <c r="K1304" s="430"/>
      <c r="L1304" s="430"/>
      <c r="M1304" s="430"/>
      <c r="N1304" s="67">
        <v>15</v>
      </c>
      <c r="O1304" s="67"/>
      <c r="P1304" s="67"/>
      <c r="Q1304" s="67"/>
      <c r="R1304" s="67">
        <v>110.4264</v>
      </c>
      <c r="S1304" s="67"/>
      <c r="T1304" s="67"/>
      <c r="U1304" s="67"/>
      <c r="V1304" s="99"/>
      <c r="W1304" s="100"/>
      <c r="X1304" s="100"/>
      <c r="Y1304" s="100"/>
      <c r="Z1304" s="100"/>
      <c r="AA1304" s="187"/>
      <c r="AB1304" s="272"/>
      <c r="AC1304" s="350"/>
      <c r="AD1304" s="187"/>
      <c r="AE1304" s="64"/>
    </row>
    <row r="1305" spans="1:31" s="22" customFormat="1" ht="60" hidden="1" x14ac:dyDescent="0.25">
      <c r="A1305" s="430" t="s">
        <v>170</v>
      </c>
      <c r="B1305" s="430"/>
      <c r="C1305" s="570"/>
      <c r="D1305" s="576"/>
      <c r="E1305" s="570"/>
      <c r="F1305" s="578"/>
      <c r="G1305" s="681"/>
      <c r="H1305" s="421"/>
      <c r="I1305" s="158" t="s">
        <v>825</v>
      </c>
      <c r="J1305" s="430">
        <v>40</v>
      </c>
      <c r="K1305" s="430"/>
      <c r="L1305" s="430"/>
      <c r="M1305" s="430"/>
      <c r="N1305" s="67">
        <v>55</v>
      </c>
      <c r="O1305" s="67"/>
      <c r="P1305" s="67"/>
      <c r="Q1305" s="67"/>
      <c r="R1305" s="67">
        <v>40.359819999999999</v>
      </c>
      <c r="S1305" s="67"/>
      <c r="T1305" s="67"/>
      <c r="U1305" s="67"/>
      <c r="V1305" s="99"/>
      <c r="W1305" s="100"/>
      <c r="X1305" s="100"/>
      <c r="Y1305" s="100"/>
      <c r="Z1305" s="100"/>
      <c r="AA1305" s="187"/>
      <c r="AB1305" s="272"/>
      <c r="AC1305" s="350"/>
      <c r="AD1305" s="187"/>
      <c r="AE1305" s="64"/>
    </row>
    <row r="1306" spans="1:31" s="22" customFormat="1" ht="60" hidden="1" x14ac:dyDescent="0.25">
      <c r="A1306" s="430" t="s">
        <v>170</v>
      </c>
      <c r="B1306" s="430"/>
      <c r="C1306" s="570"/>
      <c r="D1306" s="576"/>
      <c r="E1306" s="570"/>
      <c r="F1306" s="578"/>
      <c r="G1306" s="681"/>
      <c r="H1306" s="421"/>
      <c r="I1306" s="158" t="s">
        <v>819</v>
      </c>
      <c r="J1306" s="430">
        <v>100</v>
      </c>
      <c r="K1306" s="430"/>
      <c r="L1306" s="430"/>
      <c r="M1306" s="430"/>
      <c r="N1306" s="67">
        <v>15</v>
      </c>
      <c r="O1306" s="67"/>
      <c r="P1306" s="67"/>
      <c r="Q1306" s="67"/>
      <c r="R1306" s="67">
        <v>93</v>
      </c>
      <c r="S1306" s="67"/>
      <c r="T1306" s="67"/>
      <c r="U1306" s="67"/>
      <c r="V1306" s="99"/>
      <c r="W1306" s="100"/>
      <c r="X1306" s="100"/>
      <c r="Y1306" s="100"/>
      <c r="Z1306" s="100"/>
      <c r="AA1306" s="187"/>
      <c r="AB1306" s="272"/>
      <c r="AC1306" s="350"/>
      <c r="AD1306" s="187"/>
      <c r="AE1306" s="64"/>
    </row>
    <row r="1307" spans="1:31" s="22" customFormat="1" ht="60" hidden="1" x14ac:dyDescent="0.25">
      <c r="A1307" s="430" t="s">
        <v>170</v>
      </c>
      <c r="B1307" s="430"/>
      <c r="C1307" s="570"/>
      <c r="D1307" s="576"/>
      <c r="E1307" s="570"/>
      <c r="F1307" s="578"/>
      <c r="G1307" s="681"/>
      <c r="H1307" s="421"/>
      <c r="I1307" s="158" t="s">
        <v>826</v>
      </c>
      <c r="J1307" s="430">
        <v>400</v>
      </c>
      <c r="K1307" s="430"/>
      <c r="L1307" s="430"/>
      <c r="M1307" s="430"/>
      <c r="N1307" s="67">
        <v>15</v>
      </c>
      <c r="O1307" s="67"/>
      <c r="P1307" s="67"/>
      <c r="Q1307" s="67"/>
      <c r="R1307" s="67">
        <v>303.33028999999999</v>
      </c>
      <c r="S1307" s="67"/>
      <c r="T1307" s="67"/>
      <c r="U1307" s="67"/>
      <c r="V1307" s="99"/>
      <c r="W1307" s="100"/>
      <c r="X1307" s="100"/>
      <c r="Y1307" s="100"/>
      <c r="Z1307" s="100"/>
      <c r="AA1307" s="187"/>
      <c r="AB1307" s="272"/>
      <c r="AC1307" s="350"/>
      <c r="AD1307" s="187"/>
      <c r="AE1307" s="64"/>
    </row>
    <row r="1308" spans="1:31" s="22" customFormat="1" ht="45" hidden="1" x14ac:dyDescent="0.25">
      <c r="A1308" s="430" t="s">
        <v>170</v>
      </c>
      <c r="B1308" s="430"/>
      <c r="C1308" s="570"/>
      <c r="D1308" s="576"/>
      <c r="E1308" s="570"/>
      <c r="F1308" s="578"/>
      <c r="G1308" s="681"/>
      <c r="H1308" s="421"/>
      <c r="I1308" s="158" t="s">
        <v>827</v>
      </c>
      <c r="J1308" s="430">
        <v>347</v>
      </c>
      <c r="K1308" s="430"/>
      <c r="L1308" s="430"/>
      <c r="M1308" s="430"/>
      <c r="N1308" s="67">
        <v>15</v>
      </c>
      <c r="O1308" s="67"/>
      <c r="P1308" s="67"/>
      <c r="Q1308" s="67"/>
      <c r="R1308" s="67">
        <v>182.24064999999999</v>
      </c>
      <c r="S1308" s="67"/>
      <c r="T1308" s="67"/>
      <c r="U1308" s="67"/>
      <c r="V1308" s="99"/>
      <c r="W1308" s="100"/>
      <c r="X1308" s="100"/>
      <c r="Y1308" s="100"/>
      <c r="Z1308" s="100"/>
      <c r="AA1308" s="187"/>
      <c r="AB1308" s="272"/>
      <c r="AC1308" s="350"/>
      <c r="AD1308" s="187"/>
      <c r="AE1308" s="64"/>
    </row>
    <row r="1309" spans="1:31" s="22" customFormat="1" ht="90" hidden="1" x14ac:dyDescent="0.25">
      <c r="A1309" s="430" t="s">
        <v>170</v>
      </c>
      <c r="B1309" s="430"/>
      <c r="C1309" s="570"/>
      <c r="D1309" s="576"/>
      <c r="E1309" s="570"/>
      <c r="F1309" s="578"/>
      <c r="G1309" s="681"/>
      <c r="H1309" s="421"/>
      <c r="I1309" s="158" t="s">
        <v>436</v>
      </c>
      <c r="J1309" s="430">
        <v>500</v>
      </c>
      <c r="K1309" s="430"/>
      <c r="L1309" s="430"/>
      <c r="M1309" s="430"/>
      <c r="N1309" s="67">
        <v>15</v>
      </c>
      <c r="O1309" s="67"/>
      <c r="P1309" s="67"/>
      <c r="Q1309" s="67"/>
      <c r="R1309" s="67">
        <v>254</v>
      </c>
      <c r="S1309" s="67"/>
      <c r="T1309" s="67"/>
      <c r="U1309" s="67"/>
      <c r="V1309" s="99"/>
      <c r="W1309" s="100"/>
      <c r="X1309" s="100"/>
      <c r="Y1309" s="100"/>
      <c r="Z1309" s="100"/>
      <c r="AA1309" s="187"/>
      <c r="AB1309" s="272"/>
      <c r="AC1309" s="350"/>
      <c r="AD1309" s="187"/>
      <c r="AE1309" s="64"/>
    </row>
    <row r="1310" spans="1:31" s="22" customFormat="1" ht="60" hidden="1" x14ac:dyDescent="0.25">
      <c r="A1310" s="430"/>
      <c r="B1310" s="66" t="s">
        <v>1580</v>
      </c>
      <c r="C1310" s="570"/>
      <c r="D1310" s="576"/>
      <c r="E1310" s="570"/>
      <c r="F1310" s="578"/>
      <c r="G1310" s="681"/>
      <c r="H1310" s="421"/>
      <c r="I1310" s="158" t="s">
        <v>1371</v>
      </c>
      <c r="J1310" s="430"/>
      <c r="K1310" s="430"/>
      <c r="L1310" s="430">
        <v>226</v>
      </c>
      <c r="M1310" s="430"/>
      <c r="N1310" s="67"/>
      <c r="O1310" s="67"/>
      <c r="P1310" s="68">
        <v>15</v>
      </c>
      <c r="Q1310" s="67"/>
      <c r="R1310" s="67"/>
      <c r="S1310" s="67"/>
      <c r="T1310" s="67">
        <v>354.62</v>
      </c>
      <c r="U1310" s="67"/>
      <c r="V1310" s="99">
        <f>T1310/L1310</f>
        <v>1.5691150442477877</v>
      </c>
      <c r="W1310" s="100"/>
      <c r="X1310" s="100"/>
      <c r="Y1310" s="100"/>
      <c r="Z1310" s="100"/>
      <c r="AA1310" s="187"/>
      <c r="AB1310" s="272"/>
      <c r="AC1310" s="350"/>
      <c r="AD1310" s="100"/>
      <c r="AE1310" s="64"/>
    </row>
    <row r="1311" spans="1:31" s="22" customFormat="1" ht="75" hidden="1" x14ac:dyDescent="0.25">
      <c r="A1311" s="430"/>
      <c r="B1311" s="430">
        <v>430</v>
      </c>
      <c r="C1311" s="570"/>
      <c r="D1311" s="576"/>
      <c r="E1311" s="570"/>
      <c r="F1311" s="578"/>
      <c r="G1311" s="681"/>
      <c r="H1311" s="421"/>
      <c r="I1311" s="158" t="s">
        <v>1342</v>
      </c>
      <c r="J1311" s="428"/>
      <c r="K1311" s="428"/>
      <c r="L1311" s="428">
        <v>174</v>
      </c>
      <c r="M1311" s="428"/>
      <c r="N1311" s="68"/>
      <c r="O1311" s="68"/>
      <c r="P1311" s="68">
        <v>3</v>
      </c>
      <c r="Q1311" s="68"/>
      <c r="R1311" s="67"/>
      <c r="S1311" s="67"/>
      <c r="T1311" s="67">
        <v>301.41000000000003</v>
      </c>
      <c r="U1311" s="67"/>
      <c r="V1311" s="99">
        <f t="shared" ref="V1311:V1316" si="32">T1311/L1311</f>
        <v>1.7322413793103451</v>
      </c>
      <c r="W1311" s="100"/>
      <c r="X1311" s="100"/>
      <c r="Y1311" s="100"/>
      <c r="Z1311" s="100"/>
      <c r="AA1311" s="187"/>
      <c r="AB1311" s="272"/>
      <c r="AC1311" s="350"/>
      <c r="AD1311" s="100"/>
      <c r="AE1311" s="64"/>
    </row>
    <row r="1312" spans="1:31" s="22" customFormat="1" ht="60" hidden="1" x14ac:dyDescent="0.25">
      <c r="A1312" s="430"/>
      <c r="B1312" s="66" t="s">
        <v>1590</v>
      </c>
      <c r="C1312" s="570"/>
      <c r="D1312" s="576"/>
      <c r="E1312" s="570"/>
      <c r="F1312" s="578"/>
      <c r="G1312" s="681"/>
      <c r="H1312" s="421"/>
      <c r="I1312" s="158" t="s">
        <v>1372</v>
      </c>
      <c r="J1312" s="428"/>
      <c r="K1312" s="428"/>
      <c r="L1312" s="428">
        <v>465</v>
      </c>
      <c r="M1312" s="428"/>
      <c r="N1312" s="68"/>
      <c r="O1312" s="68"/>
      <c r="P1312" s="68">
        <v>7.5</v>
      </c>
      <c r="Q1312" s="68"/>
      <c r="R1312" s="67"/>
      <c r="S1312" s="67"/>
      <c r="T1312" s="67">
        <v>607.39</v>
      </c>
      <c r="U1312" s="67"/>
      <c r="V1312" s="99">
        <f t="shared" si="32"/>
        <v>1.3062150537634409</v>
      </c>
      <c r="W1312" s="100"/>
      <c r="X1312" s="100"/>
      <c r="Y1312" s="100"/>
      <c r="Z1312" s="100"/>
      <c r="AA1312" s="187"/>
      <c r="AB1312" s="272"/>
      <c r="AC1312" s="350"/>
      <c r="AD1312" s="100"/>
      <c r="AE1312" s="64"/>
    </row>
    <row r="1313" spans="1:31" s="22" customFormat="1" ht="75" hidden="1" x14ac:dyDescent="0.25">
      <c r="A1313" s="430"/>
      <c r="B1313" s="66" t="s">
        <v>1600</v>
      </c>
      <c r="C1313" s="570"/>
      <c r="D1313" s="576"/>
      <c r="E1313" s="570"/>
      <c r="F1313" s="578"/>
      <c r="G1313" s="681"/>
      <c r="H1313" s="421"/>
      <c r="I1313" s="158" t="s">
        <v>1438</v>
      </c>
      <c r="J1313" s="430"/>
      <c r="K1313" s="430"/>
      <c r="L1313" s="430">
        <v>150</v>
      </c>
      <c r="M1313" s="430"/>
      <c r="N1313" s="67"/>
      <c r="O1313" s="67"/>
      <c r="P1313" s="68">
        <v>65</v>
      </c>
      <c r="Q1313" s="67"/>
      <c r="R1313" s="67"/>
      <c r="S1313" s="67"/>
      <c r="T1313" s="67">
        <v>125.17</v>
      </c>
      <c r="U1313" s="67"/>
      <c r="V1313" s="99">
        <f t="shared" si="32"/>
        <v>0.83446666666666669</v>
      </c>
      <c r="W1313" s="100"/>
      <c r="X1313" s="100"/>
      <c r="Y1313" s="100"/>
      <c r="Z1313" s="100"/>
      <c r="AA1313" s="187"/>
      <c r="AB1313" s="272"/>
      <c r="AC1313" s="350"/>
      <c r="AD1313" s="100"/>
      <c r="AE1313" s="64"/>
    </row>
    <row r="1314" spans="1:31" s="22" customFormat="1" ht="75" hidden="1" x14ac:dyDescent="0.25">
      <c r="A1314" s="430"/>
      <c r="B1314" s="66" t="s">
        <v>1596</v>
      </c>
      <c r="C1314" s="570"/>
      <c r="D1314" s="576"/>
      <c r="E1314" s="570"/>
      <c r="F1314" s="578"/>
      <c r="G1314" s="681"/>
      <c r="H1314" s="421"/>
      <c r="I1314" s="158" t="s">
        <v>1396</v>
      </c>
      <c r="J1314" s="430"/>
      <c r="K1314" s="430"/>
      <c r="L1314" s="430">
        <v>225</v>
      </c>
      <c r="M1314" s="430"/>
      <c r="N1314" s="67"/>
      <c r="O1314" s="67"/>
      <c r="P1314" s="68">
        <v>10</v>
      </c>
      <c r="Q1314" s="67"/>
      <c r="R1314" s="67"/>
      <c r="S1314" s="67"/>
      <c r="T1314" s="67">
        <v>215.39</v>
      </c>
      <c r="U1314" s="67"/>
      <c r="V1314" s="99">
        <f t="shared" si="32"/>
        <v>0.95728888888888886</v>
      </c>
      <c r="W1314" s="100"/>
      <c r="X1314" s="100"/>
      <c r="Y1314" s="100"/>
      <c r="Z1314" s="100"/>
      <c r="AA1314" s="187"/>
      <c r="AB1314" s="272"/>
      <c r="AC1314" s="350"/>
      <c r="AD1314" s="100"/>
      <c r="AE1314" s="64"/>
    </row>
    <row r="1315" spans="1:31" s="22" customFormat="1" ht="75" hidden="1" x14ac:dyDescent="0.25">
      <c r="A1315" s="430"/>
      <c r="B1315" s="66" t="s">
        <v>1591</v>
      </c>
      <c r="C1315" s="570"/>
      <c r="D1315" s="576"/>
      <c r="E1315" s="570"/>
      <c r="F1315" s="578"/>
      <c r="G1315" s="681"/>
      <c r="H1315" s="421"/>
      <c r="I1315" s="158" t="s">
        <v>1408</v>
      </c>
      <c r="J1315" s="430"/>
      <c r="K1315" s="430"/>
      <c r="L1315" s="430">
        <v>188</v>
      </c>
      <c r="M1315" s="430"/>
      <c r="N1315" s="67"/>
      <c r="O1315" s="67"/>
      <c r="P1315" s="68">
        <v>5</v>
      </c>
      <c r="Q1315" s="67"/>
      <c r="R1315" s="67"/>
      <c r="S1315" s="67"/>
      <c r="T1315" s="67">
        <v>170.65</v>
      </c>
      <c r="U1315" s="67"/>
      <c r="V1315" s="99">
        <f t="shared" si="32"/>
        <v>0.90771276595744688</v>
      </c>
      <c r="W1315" s="100"/>
      <c r="X1315" s="100"/>
      <c r="Y1315" s="100"/>
      <c r="Z1315" s="100"/>
      <c r="AA1315" s="187"/>
      <c r="AB1315" s="272"/>
      <c r="AC1315" s="350"/>
      <c r="AD1315" s="100"/>
      <c r="AE1315" s="64"/>
    </row>
    <row r="1316" spans="1:31" s="22" customFormat="1" ht="60" hidden="1" x14ac:dyDescent="0.25">
      <c r="A1316" s="430"/>
      <c r="B1316" s="66" t="s">
        <v>1602</v>
      </c>
      <c r="C1316" s="570"/>
      <c r="D1316" s="576"/>
      <c r="E1316" s="570"/>
      <c r="F1316" s="578"/>
      <c r="G1316" s="681"/>
      <c r="H1316" s="421"/>
      <c r="I1316" s="158" t="s">
        <v>1439</v>
      </c>
      <c r="J1316" s="430"/>
      <c r="K1316" s="430"/>
      <c r="L1316" s="430">
        <v>15</v>
      </c>
      <c r="M1316" s="430"/>
      <c r="N1316" s="67"/>
      <c r="O1316" s="67"/>
      <c r="P1316" s="68">
        <v>15</v>
      </c>
      <c r="Q1316" s="67"/>
      <c r="R1316" s="67"/>
      <c r="S1316" s="67"/>
      <c r="T1316" s="67">
        <v>92.47</v>
      </c>
      <c r="U1316" s="67"/>
      <c r="V1316" s="99">
        <f t="shared" si="32"/>
        <v>6.1646666666666663</v>
      </c>
      <c r="W1316" s="100"/>
      <c r="X1316" s="100"/>
      <c r="Y1316" s="100"/>
      <c r="Z1316" s="100"/>
      <c r="AA1316" s="187"/>
      <c r="AB1316" s="272"/>
      <c r="AC1316" s="350"/>
      <c r="AD1316" s="100"/>
      <c r="AE1316" s="64"/>
    </row>
    <row r="1317" spans="1:31" s="142" customFormat="1" ht="14.25" hidden="1" x14ac:dyDescent="0.2">
      <c r="A1317" s="122"/>
      <c r="B1317" s="122"/>
      <c r="C1317" s="570"/>
      <c r="D1317" s="576"/>
      <c r="E1317" s="570"/>
      <c r="F1317" s="578"/>
      <c r="G1317" s="656" t="s">
        <v>60</v>
      </c>
      <c r="H1317" s="440"/>
      <c r="I1317" s="245"/>
      <c r="J1317" s="252">
        <f t="shared" ref="J1317:U1317" si="33">SUM(J1318:J1398)</f>
        <v>7306</v>
      </c>
      <c r="K1317" s="252">
        <f t="shared" si="33"/>
        <v>4630</v>
      </c>
      <c r="L1317" s="398">
        <f t="shared" si="33"/>
        <v>13004</v>
      </c>
      <c r="M1317" s="252">
        <f t="shared" si="33"/>
        <v>0</v>
      </c>
      <c r="N1317" s="252">
        <f t="shared" si="33"/>
        <v>2525.5</v>
      </c>
      <c r="O1317" s="252">
        <f t="shared" si="33"/>
        <v>1090</v>
      </c>
      <c r="P1317" s="398">
        <f t="shared" si="33"/>
        <v>2524.9249999999997</v>
      </c>
      <c r="Q1317" s="252">
        <f t="shared" si="33"/>
        <v>0</v>
      </c>
      <c r="R1317" s="399">
        <f t="shared" si="33"/>
        <v>12594.926897933334</v>
      </c>
      <c r="S1317" s="299">
        <f t="shared" si="33"/>
        <v>5305.2820000000002</v>
      </c>
      <c r="T1317" s="399">
        <f t="shared" si="33"/>
        <v>16843.534909999998</v>
      </c>
      <c r="U1317" s="299">
        <f t="shared" si="33"/>
        <v>0</v>
      </c>
      <c r="V1317" s="272">
        <f t="shared" si="19"/>
        <v>1624.1052969405416</v>
      </c>
      <c r="W1317" s="122"/>
      <c r="X1317" s="122"/>
      <c r="Y1317" s="122"/>
      <c r="Z1317" s="122"/>
      <c r="AA1317" s="272">
        <f>AA1235</f>
        <v>1459.19588</v>
      </c>
      <c r="AB1317" s="272">
        <f t="shared" si="20"/>
        <v>1527.162037029291</v>
      </c>
      <c r="AC1317" s="349">
        <f t="shared" ref="AC1317" si="34">V1317/AB1317</f>
        <v>1.0634793542274199</v>
      </c>
      <c r="AD1317" s="123"/>
    </row>
    <row r="1318" spans="1:31" s="22" customFormat="1" ht="75" hidden="1" x14ac:dyDescent="0.25">
      <c r="A1318" s="430" t="s">
        <v>170</v>
      </c>
      <c r="B1318" s="430"/>
      <c r="C1318" s="570"/>
      <c r="D1318" s="576"/>
      <c r="E1318" s="570"/>
      <c r="F1318" s="578"/>
      <c r="G1318" s="656"/>
      <c r="H1318" s="421"/>
      <c r="I1318" s="158" t="s">
        <v>480</v>
      </c>
      <c r="J1318" s="430">
        <v>116</v>
      </c>
      <c r="K1318" s="430"/>
      <c r="L1318" s="430"/>
      <c r="M1318" s="430"/>
      <c r="N1318" s="67">
        <v>32</v>
      </c>
      <c r="O1318" s="67"/>
      <c r="P1318" s="67"/>
      <c r="Q1318" s="67"/>
      <c r="R1318" s="67">
        <v>640.80000000000007</v>
      </c>
      <c r="S1318" s="67"/>
      <c r="T1318" s="67"/>
      <c r="U1318" s="67"/>
      <c r="V1318" s="99"/>
      <c r="W1318" s="100"/>
      <c r="X1318" s="100"/>
      <c r="Y1318" s="100"/>
      <c r="Z1318" s="100"/>
      <c r="AA1318" s="187"/>
      <c r="AB1318" s="272"/>
      <c r="AC1318" s="350"/>
      <c r="AD1318" s="187"/>
      <c r="AE1318" s="64"/>
    </row>
    <row r="1319" spans="1:31" s="22" customFormat="1" ht="75" hidden="1" x14ac:dyDescent="0.25">
      <c r="A1319" s="430" t="s">
        <v>170</v>
      </c>
      <c r="B1319" s="430"/>
      <c r="C1319" s="570"/>
      <c r="D1319" s="576"/>
      <c r="E1319" s="570"/>
      <c r="F1319" s="578"/>
      <c r="G1319" s="656"/>
      <c r="H1319" s="421"/>
      <c r="I1319" s="158" t="s">
        <v>484</v>
      </c>
      <c r="J1319" s="430">
        <v>116</v>
      </c>
      <c r="K1319" s="430"/>
      <c r="L1319" s="430"/>
      <c r="M1319" s="430"/>
      <c r="N1319" s="67">
        <v>32</v>
      </c>
      <c r="O1319" s="67"/>
      <c r="P1319" s="67"/>
      <c r="Q1319" s="67"/>
      <c r="R1319" s="67">
        <v>485.68733333333336</v>
      </c>
      <c r="S1319" s="67"/>
      <c r="T1319" s="67"/>
      <c r="U1319" s="67"/>
      <c r="V1319" s="99"/>
      <c r="W1319" s="100"/>
      <c r="X1319" s="100"/>
      <c r="Y1319" s="100"/>
      <c r="Z1319" s="100"/>
      <c r="AA1319" s="187"/>
      <c r="AB1319" s="272"/>
      <c r="AC1319" s="350"/>
      <c r="AD1319" s="187"/>
      <c r="AE1319" s="64"/>
    </row>
    <row r="1320" spans="1:31" s="22" customFormat="1" ht="60" hidden="1" x14ac:dyDescent="0.25">
      <c r="A1320" s="430" t="s">
        <v>170</v>
      </c>
      <c r="B1320" s="430"/>
      <c r="C1320" s="570"/>
      <c r="D1320" s="576"/>
      <c r="E1320" s="570"/>
      <c r="F1320" s="578"/>
      <c r="G1320" s="656"/>
      <c r="H1320" s="421"/>
      <c r="I1320" s="158" t="s">
        <v>485</v>
      </c>
      <c r="J1320" s="430">
        <v>24</v>
      </c>
      <c r="K1320" s="430"/>
      <c r="L1320" s="430"/>
      <c r="M1320" s="430"/>
      <c r="N1320" s="67">
        <v>117</v>
      </c>
      <c r="O1320" s="67"/>
      <c r="P1320" s="67"/>
      <c r="Q1320" s="67"/>
      <c r="R1320" s="67">
        <v>625.04</v>
      </c>
      <c r="S1320" s="67"/>
      <c r="T1320" s="67"/>
      <c r="U1320" s="67"/>
      <c r="V1320" s="99"/>
      <c r="W1320" s="100"/>
      <c r="X1320" s="100"/>
      <c r="Y1320" s="100"/>
      <c r="Z1320" s="100"/>
      <c r="AA1320" s="187"/>
      <c r="AB1320" s="272"/>
      <c r="AC1320" s="350"/>
      <c r="AD1320" s="187"/>
      <c r="AE1320" s="64"/>
    </row>
    <row r="1321" spans="1:31" s="22" customFormat="1" ht="45" hidden="1" x14ac:dyDescent="0.25">
      <c r="A1321" s="430" t="s">
        <v>170</v>
      </c>
      <c r="B1321" s="430"/>
      <c r="C1321" s="570"/>
      <c r="D1321" s="576"/>
      <c r="E1321" s="570"/>
      <c r="F1321" s="578"/>
      <c r="G1321" s="656"/>
      <c r="H1321" s="421"/>
      <c r="I1321" s="158" t="s">
        <v>828</v>
      </c>
      <c r="J1321" s="430">
        <v>442</v>
      </c>
      <c r="K1321" s="430"/>
      <c r="L1321" s="430"/>
      <c r="M1321" s="430"/>
      <c r="N1321" s="67">
        <v>5</v>
      </c>
      <c r="O1321" s="67"/>
      <c r="P1321" s="67"/>
      <c r="Q1321" s="67"/>
      <c r="R1321" s="67">
        <v>514.670526666667</v>
      </c>
      <c r="S1321" s="67"/>
      <c r="T1321" s="67"/>
      <c r="U1321" s="67"/>
      <c r="V1321" s="99"/>
      <c r="W1321" s="100"/>
      <c r="X1321" s="100"/>
      <c r="Y1321" s="100"/>
      <c r="Z1321" s="100"/>
      <c r="AA1321" s="187"/>
      <c r="AB1321" s="272"/>
      <c r="AC1321" s="350"/>
      <c r="AD1321" s="187"/>
      <c r="AE1321" s="64"/>
    </row>
    <row r="1322" spans="1:31" s="22" customFormat="1" ht="75" hidden="1" x14ac:dyDescent="0.25">
      <c r="A1322" s="430" t="s">
        <v>170</v>
      </c>
      <c r="B1322" s="430"/>
      <c r="C1322" s="570"/>
      <c r="D1322" s="576"/>
      <c r="E1322" s="570"/>
      <c r="F1322" s="578"/>
      <c r="G1322" s="656"/>
      <c r="H1322" s="421"/>
      <c r="I1322" s="158" t="s">
        <v>829</v>
      </c>
      <c r="J1322" s="430">
        <v>10</v>
      </c>
      <c r="K1322" s="430"/>
      <c r="L1322" s="430"/>
      <c r="M1322" s="430"/>
      <c r="N1322" s="67">
        <v>50</v>
      </c>
      <c r="O1322" s="67"/>
      <c r="P1322" s="67"/>
      <c r="Q1322" s="67"/>
      <c r="R1322" s="67">
        <v>150</v>
      </c>
      <c r="S1322" s="67"/>
      <c r="T1322" s="67"/>
      <c r="U1322" s="67"/>
      <c r="V1322" s="99"/>
      <c r="W1322" s="100"/>
      <c r="X1322" s="100"/>
      <c r="Y1322" s="100"/>
      <c r="Z1322" s="100"/>
      <c r="AA1322" s="187"/>
      <c r="AB1322" s="272"/>
      <c r="AC1322" s="350"/>
      <c r="AD1322" s="187"/>
      <c r="AE1322" s="64"/>
    </row>
    <row r="1323" spans="1:31" s="22" customFormat="1" ht="45" hidden="1" x14ac:dyDescent="0.25">
      <c r="A1323" s="430" t="s">
        <v>170</v>
      </c>
      <c r="B1323" s="430"/>
      <c r="C1323" s="570"/>
      <c r="D1323" s="576"/>
      <c r="E1323" s="570"/>
      <c r="F1323" s="578"/>
      <c r="G1323" s="656"/>
      <c r="H1323" s="421"/>
      <c r="I1323" s="158" t="s">
        <v>830</v>
      </c>
      <c r="J1323" s="430">
        <v>60</v>
      </c>
      <c r="K1323" s="430"/>
      <c r="L1323" s="430"/>
      <c r="M1323" s="430"/>
      <c r="N1323" s="67">
        <v>60</v>
      </c>
      <c r="O1323" s="67"/>
      <c r="P1323" s="67"/>
      <c r="Q1323" s="67"/>
      <c r="R1323" s="67">
        <v>150</v>
      </c>
      <c r="S1323" s="67"/>
      <c r="T1323" s="67"/>
      <c r="U1323" s="67"/>
      <c r="V1323" s="99"/>
      <c r="W1323" s="100"/>
      <c r="X1323" s="100"/>
      <c r="Y1323" s="100"/>
      <c r="Z1323" s="100"/>
      <c r="AA1323" s="187"/>
      <c r="AB1323" s="272"/>
      <c r="AC1323" s="350"/>
      <c r="AD1323" s="187"/>
      <c r="AE1323" s="64"/>
    </row>
    <row r="1324" spans="1:31" s="22" customFormat="1" ht="62.25" hidden="1" customHeight="1" x14ac:dyDescent="0.25">
      <c r="A1324" s="430" t="s">
        <v>170</v>
      </c>
      <c r="B1324" s="430"/>
      <c r="C1324" s="570"/>
      <c r="D1324" s="576"/>
      <c r="E1324" s="570"/>
      <c r="F1324" s="578"/>
      <c r="G1324" s="656"/>
      <c r="H1324" s="421"/>
      <c r="I1324" s="158" t="s">
        <v>831</v>
      </c>
      <c r="J1324" s="430">
        <v>60</v>
      </c>
      <c r="K1324" s="430"/>
      <c r="L1324" s="430"/>
      <c r="M1324" s="430"/>
      <c r="N1324" s="67">
        <v>335.5</v>
      </c>
      <c r="O1324" s="67"/>
      <c r="P1324" s="67"/>
      <c r="Q1324" s="67"/>
      <c r="R1324" s="67">
        <v>39.234000000000002</v>
      </c>
      <c r="S1324" s="67"/>
      <c r="T1324" s="67"/>
      <c r="U1324" s="67"/>
      <c r="V1324" s="99"/>
      <c r="W1324" s="100"/>
      <c r="X1324" s="100"/>
      <c r="Y1324" s="100"/>
      <c r="Z1324" s="100"/>
      <c r="AA1324" s="187"/>
      <c r="AB1324" s="272"/>
      <c r="AC1324" s="350"/>
      <c r="AD1324" s="187"/>
      <c r="AE1324" s="64"/>
    </row>
    <row r="1325" spans="1:31" s="22" customFormat="1" ht="30" hidden="1" x14ac:dyDescent="0.25">
      <c r="A1325" s="430" t="s">
        <v>170</v>
      </c>
      <c r="B1325" s="430"/>
      <c r="C1325" s="570"/>
      <c r="D1325" s="576"/>
      <c r="E1325" s="570"/>
      <c r="F1325" s="578"/>
      <c r="G1325" s="656"/>
      <c r="H1325" s="421"/>
      <c r="I1325" s="158" t="s">
        <v>832</v>
      </c>
      <c r="J1325" s="430">
        <v>100</v>
      </c>
      <c r="K1325" s="430"/>
      <c r="L1325" s="430"/>
      <c r="M1325" s="430"/>
      <c r="N1325" s="67">
        <v>15</v>
      </c>
      <c r="O1325" s="67"/>
      <c r="P1325" s="67"/>
      <c r="Q1325" s="67"/>
      <c r="R1325" s="67">
        <v>260.73</v>
      </c>
      <c r="S1325" s="67"/>
      <c r="T1325" s="67"/>
      <c r="U1325" s="67"/>
      <c r="V1325" s="99"/>
      <c r="W1325" s="100"/>
      <c r="X1325" s="100"/>
      <c r="Y1325" s="100"/>
      <c r="Z1325" s="100"/>
      <c r="AA1325" s="187"/>
      <c r="AB1325" s="272"/>
      <c r="AC1325" s="350"/>
      <c r="AD1325" s="187"/>
      <c r="AE1325" s="64"/>
    </row>
    <row r="1326" spans="1:31" s="22" customFormat="1" ht="60" hidden="1" x14ac:dyDescent="0.25">
      <c r="A1326" s="430" t="s">
        <v>170</v>
      </c>
      <c r="B1326" s="430"/>
      <c r="C1326" s="570"/>
      <c r="D1326" s="576"/>
      <c r="E1326" s="570"/>
      <c r="F1326" s="578"/>
      <c r="G1326" s="656"/>
      <c r="H1326" s="421"/>
      <c r="I1326" s="158" t="s">
        <v>833</v>
      </c>
      <c r="J1326" s="430">
        <v>65</v>
      </c>
      <c r="K1326" s="430"/>
      <c r="L1326" s="430"/>
      <c r="M1326" s="430"/>
      <c r="N1326" s="67">
        <v>40</v>
      </c>
      <c r="O1326" s="67"/>
      <c r="P1326" s="67"/>
      <c r="Q1326" s="67"/>
      <c r="R1326" s="67">
        <v>341.58</v>
      </c>
      <c r="S1326" s="67"/>
      <c r="T1326" s="67"/>
      <c r="U1326" s="67"/>
      <c r="V1326" s="99"/>
      <c r="W1326" s="100"/>
      <c r="X1326" s="100"/>
      <c r="Y1326" s="100"/>
      <c r="Z1326" s="100"/>
      <c r="AA1326" s="187"/>
      <c r="AB1326" s="272"/>
      <c r="AC1326" s="350"/>
      <c r="AD1326" s="187"/>
      <c r="AE1326" s="64"/>
    </row>
    <row r="1327" spans="1:31" s="22" customFormat="1" ht="30" hidden="1" x14ac:dyDescent="0.25">
      <c r="A1327" s="430" t="s">
        <v>170</v>
      </c>
      <c r="B1327" s="430"/>
      <c r="C1327" s="570"/>
      <c r="D1327" s="576"/>
      <c r="E1327" s="570"/>
      <c r="F1327" s="578"/>
      <c r="G1327" s="656"/>
      <c r="H1327" s="421"/>
      <c r="I1327" s="158" t="s">
        <v>834</v>
      </c>
      <c r="J1327" s="430">
        <v>20</v>
      </c>
      <c r="K1327" s="430"/>
      <c r="L1327" s="430"/>
      <c r="M1327" s="430"/>
      <c r="N1327" s="67">
        <v>15</v>
      </c>
      <c r="O1327" s="67"/>
      <c r="P1327" s="67"/>
      <c r="Q1327" s="67"/>
      <c r="R1327" s="67">
        <v>50</v>
      </c>
      <c r="S1327" s="67"/>
      <c r="T1327" s="67"/>
      <c r="U1327" s="67"/>
      <c r="V1327" s="99"/>
      <c r="W1327" s="100"/>
      <c r="X1327" s="100"/>
      <c r="Y1327" s="100"/>
      <c r="Z1327" s="100"/>
      <c r="AA1327" s="187"/>
      <c r="AB1327" s="272"/>
      <c r="AC1327" s="350"/>
      <c r="AD1327" s="187"/>
      <c r="AE1327" s="64"/>
    </row>
    <row r="1328" spans="1:31" s="22" customFormat="1" ht="60" hidden="1" x14ac:dyDescent="0.25">
      <c r="A1328" s="430" t="s">
        <v>170</v>
      </c>
      <c r="B1328" s="430"/>
      <c r="C1328" s="570"/>
      <c r="D1328" s="576"/>
      <c r="E1328" s="570"/>
      <c r="F1328" s="578"/>
      <c r="G1328" s="656"/>
      <c r="H1328" s="421"/>
      <c r="I1328" s="158" t="s">
        <v>835</v>
      </c>
      <c r="J1328" s="430">
        <v>2370</v>
      </c>
      <c r="K1328" s="430"/>
      <c r="L1328" s="430"/>
      <c r="M1328" s="430"/>
      <c r="N1328" s="67">
        <v>300</v>
      </c>
      <c r="O1328" s="67"/>
      <c r="P1328" s="67"/>
      <c r="Q1328" s="67"/>
      <c r="R1328" s="67">
        <v>2093</v>
      </c>
      <c r="S1328" s="67"/>
      <c r="T1328" s="67"/>
      <c r="U1328" s="67"/>
      <c r="V1328" s="99"/>
      <c r="W1328" s="100"/>
      <c r="X1328" s="100"/>
      <c r="Y1328" s="100"/>
      <c r="Z1328" s="100"/>
      <c r="AA1328" s="187"/>
      <c r="AB1328" s="272"/>
      <c r="AC1328" s="350"/>
      <c r="AD1328" s="187"/>
      <c r="AE1328" s="64"/>
    </row>
    <row r="1329" spans="1:31" s="22" customFormat="1" ht="60" hidden="1" x14ac:dyDescent="0.25">
      <c r="A1329" s="430" t="s">
        <v>170</v>
      </c>
      <c r="B1329" s="430"/>
      <c r="C1329" s="570"/>
      <c r="D1329" s="576"/>
      <c r="E1329" s="570"/>
      <c r="F1329" s="578"/>
      <c r="G1329" s="656"/>
      <c r="H1329" s="421"/>
      <c r="I1329" s="158" t="s">
        <v>536</v>
      </c>
      <c r="J1329" s="430">
        <v>22</v>
      </c>
      <c r="K1329" s="430"/>
      <c r="L1329" s="430"/>
      <c r="M1329" s="430"/>
      <c r="N1329" s="67">
        <v>47</v>
      </c>
      <c r="O1329" s="67"/>
      <c r="P1329" s="67"/>
      <c r="Q1329" s="67"/>
      <c r="R1329" s="67">
        <v>218.13669999999999</v>
      </c>
      <c r="S1329" s="67"/>
      <c r="T1329" s="67"/>
      <c r="U1329" s="67"/>
      <c r="V1329" s="99"/>
      <c r="W1329" s="100"/>
      <c r="X1329" s="100"/>
      <c r="Y1329" s="100"/>
      <c r="Z1329" s="100"/>
      <c r="AA1329" s="187"/>
      <c r="AB1329" s="272"/>
      <c r="AC1329" s="350"/>
      <c r="AD1329" s="187"/>
      <c r="AE1329" s="64"/>
    </row>
    <row r="1330" spans="1:31" s="22" customFormat="1" ht="45" hidden="1" x14ac:dyDescent="0.25">
      <c r="A1330" s="430" t="s">
        <v>170</v>
      </c>
      <c r="B1330" s="430"/>
      <c r="C1330" s="570"/>
      <c r="D1330" s="576"/>
      <c r="E1330" s="570"/>
      <c r="F1330" s="578"/>
      <c r="G1330" s="656"/>
      <c r="H1330" s="421"/>
      <c r="I1330" s="158" t="s">
        <v>836</v>
      </c>
      <c r="J1330" s="430">
        <v>6</v>
      </c>
      <c r="K1330" s="430"/>
      <c r="L1330" s="430"/>
      <c r="M1330" s="430"/>
      <c r="N1330" s="67">
        <v>200</v>
      </c>
      <c r="O1330" s="67"/>
      <c r="P1330" s="67"/>
      <c r="Q1330" s="67"/>
      <c r="R1330" s="396">
        <v>139.36444</v>
      </c>
      <c r="S1330" s="67"/>
      <c r="T1330" s="67"/>
      <c r="U1330" s="67"/>
      <c r="V1330" s="99"/>
      <c r="W1330" s="100"/>
      <c r="X1330" s="100"/>
      <c r="Y1330" s="100"/>
      <c r="Z1330" s="100"/>
      <c r="AA1330" s="187"/>
      <c r="AB1330" s="272"/>
      <c r="AC1330" s="350"/>
      <c r="AD1330" s="187"/>
      <c r="AE1330" s="64"/>
    </row>
    <row r="1331" spans="1:31" s="22" customFormat="1" ht="79.5" hidden="1" customHeight="1" x14ac:dyDescent="0.25">
      <c r="A1331" s="430" t="s">
        <v>170</v>
      </c>
      <c r="B1331" s="430"/>
      <c r="C1331" s="570"/>
      <c r="D1331" s="576"/>
      <c r="E1331" s="570"/>
      <c r="F1331" s="578"/>
      <c r="G1331" s="656"/>
      <c r="H1331" s="421"/>
      <c r="I1331" s="158" t="s">
        <v>539</v>
      </c>
      <c r="J1331" s="430">
        <v>685</v>
      </c>
      <c r="K1331" s="430"/>
      <c r="L1331" s="430"/>
      <c r="M1331" s="430"/>
      <c r="N1331" s="67">
        <v>14</v>
      </c>
      <c r="O1331" s="67"/>
      <c r="P1331" s="67"/>
      <c r="Q1331" s="67"/>
      <c r="R1331" s="67">
        <v>1164.6999549999998</v>
      </c>
      <c r="S1331" s="67"/>
      <c r="T1331" s="67"/>
      <c r="U1331" s="67"/>
      <c r="V1331" s="99"/>
      <c r="W1331" s="100"/>
      <c r="X1331" s="100"/>
      <c r="Y1331" s="100"/>
      <c r="Z1331" s="100"/>
      <c r="AA1331" s="187"/>
      <c r="AB1331" s="272"/>
      <c r="AC1331" s="350"/>
      <c r="AD1331" s="187"/>
      <c r="AE1331" s="64"/>
    </row>
    <row r="1332" spans="1:31" s="22" customFormat="1" ht="45" hidden="1" x14ac:dyDescent="0.25">
      <c r="A1332" s="430" t="s">
        <v>170</v>
      </c>
      <c r="B1332" s="430"/>
      <c r="C1332" s="570"/>
      <c r="D1332" s="576"/>
      <c r="E1332" s="570"/>
      <c r="F1332" s="578"/>
      <c r="G1332" s="656"/>
      <c r="H1332" s="421"/>
      <c r="I1332" s="158" t="s">
        <v>837</v>
      </c>
      <c r="J1332" s="430">
        <v>950</v>
      </c>
      <c r="K1332" s="430"/>
      <c r="L1332" s="430"/>
      <c r="M1332" s="430"/>
      <c r="N1332" s="67">
        <v>15</v>
      </c>
      <c r="O1332" s="67"/>
      <c r="P1332" s="67"/>
      <c r="Q1332" s="67"/>
      <c r="R1332" s="67">
        <v>1909</v>
      </c>
      <c r="S1332" s="67"/>
      <c r="T1332" s="67"/>
      <c r="U1332" s="67"/>
      <c r="V1332" s="99"/>
      <c r="W1332" s="100"/>
      <c r="X1332" s="100"/>
      <c r="Y1332" s="100"/>
      <c r="Z1332" s="100"/>
      <c r="AA1332" s="187"/>
      <c r="AB1332" s="272"/>
      <c r="AC1332" s="350"/>
      <c r="AD1332" s="187"/>
      <c r="AE1332" s="64"/>
    </row>
    <row r="1333" spans="1:31" s="22" customFormat="1" ht="75" hidden="1" x14ac:dyDescent="0.25">
      <c r="A1333" s="430" t="s">
        <v>170</v>
      </c>
      <c r="B1333" s="430"/>
      <c r="C1333" s="570"/>
      <c r="D1333" s="576"/>
      <c r="E1333" s="570"/>
      <c r="F1333" s="578"/>
      <c r="G1333" s="656"/>
      <c r="H1333" s="421"/>
      <c r="I1333" s="158" t="s">
        <v>544</v>
      </c>
      <c r="J1333" s="430">
        <v>594</v>
      </c>
      <c r="K1333" s="430"/>
      <c r="L1333" s="430"/>
      <c r="M1333" s="430"/>
      <c r="N1333" s="67">
        <v>27</v>
      </c>
      <c r="O1333" s="67"/>
      <c r="P1333" s="67"/>
      <c r="Q1333" s="67"/>
      <c r="R1333" s="67">
        <v>587.2088133333333</v>
      </c>
      <c r="S1333" s="67"/>
      <c r="T1333" s="67"/>
      <c r="U1333" s="67"/>
      <c r="V1333" s="99"/>
      <c r="W1333" s="100"/>
      <c r="X1333" s="100"/>
      <c r="Y1333" s="100"/>
      <c r="Z1333" s="100"/>
      <c r="AA1333" s="187"/>
      <c r="AB1333" s="272"/>
      <c r="AC1333" s="350"/>
      <c r="AD1333" s="187"/>
      <c r="AE1333" s="64"/>
    </row>
    <row r="1334" spans="1:31" s="22" customFormat="1" ht="45" hidden="1" customHeight="1" x14ac:dyDescent="0.25">
      <c r="A1334" s="430" t="s">
        <v>170</v>
      </c>
      <c r="B1334" s="430"/>
      <c r="C1334" s="570"/>
      <c r="D1334" s="576"/>
      <c r="E1334" s="570"/>
      <c r="F1334" s="578"/>
      <c r="G1334" s="656"/>
      <c r="H1334" s="421"/>
      <c r="I1334" s="158" t="s">
        <v>485</v>
      </c>
      <c r="J1334" s="430">
        <v>24</v>
      </c>
      <c r="K1334" s="430"/>
      <c r="L1334" s="430"/>
      <c r="M1334" s="430"/>
      <c r="N1334" s="67">
        <v>117</v>
      </c>
      <c r="O1334" s="67"/>
      <c r="P1334" s="67"/>
      <c r="Q1334" s="67"/>
      <c r="R1334" s="67">
        <v>892.92166960000009</v>
      </c>
      <c r="S1334" s="67"/>
      <c r="T1334" s="67"/>
      <c r="U1334" s="67"/>
      <c r="V1334" s="99"/>
      <c r="W1334" s="100"/>
      <c r="X1334" s="100"/>
      <c r="Y1334" s="100"/>
      <c r="Z1334" s="100"/>
      <c r="AA1334" s="187"/>
      <c r="AB1334" s="272"/>
      <c r="AC1334" s="350"/>
      <c r="AD1334" s="187"/>
      <c r="AE1334" s="64"/>
    </row>
    <row r="1335" spans="1:31" s="22" customFormat="1" ht="75.75" hidden="1" customHeight="1" x14ac:dyDescent="0.25">
      <c r="A1335" s="430" t="s">
        <v>170</v>
      </c>
      <c r="B1335" s="430"/>
      <c r="C1335" s="570"/>
      <c r="D1335" s="576"/>
      <c r="E1335" s="570"/>
      <c r="F1335" s="578"/>
      <c r="G1335" s="656"/>
      <c r="H1335" s="421"/>
      <c r="I1335" s="158" t="s">
        <v>545</v>
      </c>
      <c r="J1335" s="430">
        <v>942</v>
      </c>
      <c r="K1335" s="430"/>
      <c r="L1335" s="430"/>
      <c r="M1335" s="430"/>
      <c r="N1335" s="67">
        <v>52</v>
      </c>
      <c r="O1335" s="67"/>
      <c r="P1335" s="67"/>
      <c r="Q1335" s="67"/>
      <c r="R1335" s="67">
        <v>2002.20346</v>
      </c>
      <c r="S1335" s="67"/>
      <c r="T1335" s="67"/>
      <c r="U1335" s="67"/>
      <c r="V1335" s="99"/>
      <c r="W1335" s="100"/>
      <c r="X1335" s="100"/>
      <c r="Y1335" s="100"/>
      <c r="Z1335" s="100"/>
      <c r="AA1335" s="187"/>
      <c r="AB1335" s="272"/>
      <c r="AC1335" s="350"/>
      <c r="AD1335" s="187"/>
      <c r="AE1335" s="64"/>
    </row>
    <row r="1336" spans="1:31" s="22" customFormat="1" ht="90" hidden="1" customHeight="1" x14ac:dyDescent="0.25">
      <c r="A1336" s="430" t="s">
        <v>170</v>
      </c>
      <c r="B1336" s="430"/>
      <c r="C1336" s="570"/>
      <c r="D1336" s="576"/>
      <c r="E1336" s="570"/>
      <c r="F1336" s="578"/>
      <c r="G1336" s="656"/>
      <c r="H1336" s="421"/>
      <c r="I1336" s="158" t="s">
        <v>428</v>
      </c>
      <c r="J1336" s="430">
        <v>240</v>
      </c>
      <c r="K1336" s="430"/>
      <c r="L1336" s="430"/>
      <c r="M1336" s="430"/>
      <c r="N1336" s="67">
        <v>40</v>
      </c>
      <c r="O1336" s="67"/>
      <c r="P1336" s="67"/>
      <c r="Q1336" s="67"/>
      <c r="R1336" s="67">
        <v>125</v>
      </c>
      <c r="S1336" s="67"/>
      <c r="T1336" s="67"/>
      <c r="U1336" s="67"/>
      <c r="V1336" s="99"/>
      <c r="W1336" s="100"/>
      <c r="X1336" s="100"/>
      <c r="Y1336" s="100"/>
      <c r="Z1336" s="100"/>
      <c r="AA1336" s="187"/>
      <c r="AB1336" s="272"/>
      <c r="AC1336" s="350"/>
      <c r="AD1336" s="187"/>
      <c r="AE1336" s="64"/>
    </row>
    <row r="1337" spans="1:31" s="22" customFormat="1" ht="50.25" hidden="1" customHeight="1" x14ac:dyDescent="0.25">
      <c r="A1337" s="430" t="s">
        <v>170</v>
      </c>
      <c r="B1337" s="430"/>
      <c r="C1337" s="570"/>
      <c r="D1337" s="576"/>
      <c r="E1337" s="570"/>
      <c r="F1337" s="578"/>
      <c r="G1337" s="656"/>
      <c r="H1337" s="421"/>
      <c r="I1337" s="158" t="s">
        <v>838</v>
      </c>
      <c r="J1337" s="430">
        <v>460</v>
      </c>
      <c r="K1337" s="430"/>
      <c r="L1337" s="430"/>
      <c r="M1337" s="430"/>
      <c r="N1337" s="67">
        <v>1012</v>
      </c>
      <c r="O1337" s="67"/>
      <c r="P1337" s="67"/>
      <c r="Q1337" s="67"/>
      <c r="R1337" s="67">
        <v>205.65</v>
      </c>
      <c r="S1337" s="67"/>
      <c r="T1337" s="67"/>
      <c r="U1337" s="67"/>
      <c r="V1337" s="99"/>
      <c r="W1337" s="100"/>
      <c r="X1337" s="100"/>
      <c r="Y1337" s="100"/>
      <c r="Z1337" s="100"/>
      <c r="AA1337" s="187"/>
      <c r="AB1337" s="272"/>
      <c r="AC1337" s="350"/>
      <c r="AD1337" s="187"/>
      <c r="AE1337" s="64"/>
    </row>
    <row r="1338" spans="1:31" s="22" customFormat="1" ht="42.75" hidden="1" customHeight="1" x14ac:dyDescent="0.25">
      <c r="A1338" s="430" t="e">
        <v>#N/A</v>
      </c>
      <c r="B1338" s="430"/>
      <c r="C1338" s="570"/>
      <c r="D1338" s="576"/>
      <c r="E1338" s="570"/>
      <c r="F1338" s="578"/>
      <c r="G1338" s="656"/>
      <c r="H1338" s="421"/>
      <c r="I1338" s="158" t="s">
        <v>1712</v>
      </c>
      <c r="J1338" s="430"/>
      <c r="K1338" s="430">
        <v>88</v>
      </c>
      <c r="L1338" s="430"/>
      <c r="M1338" s="430"/>
      <c r="N1338" s="67"/>
      <c r="O1338" s="67">
        <v>45</v>
      </c>
      <c r="P1338" s="67"/>
      <c r="Q1338" s="67"/>
      <c r="R1338" s="67"/>
      <c r="S1338" s="67">
        <v>40.5</v>
      </c>
      <c r="T1338" s="67"/>
      <c r="U1338" s="67"/>
      <c r="V1338" s="99"/>
      <c r="W1338" s="100"/>
      <c r="X1338" s="100"/>
      <c r="Y1338" s="100"/>
      <c r="Z1338" s="100"/>
      <c r="AA1338" s="187"/>
      <c r="AB1338" s="272"/>
      <c r="AC1338" s="350"/>
      <c r="AD1338" s="187"/>
      <c r="AE1338" s="64"/>
    </row>
    <row r="1339" spans="1:31" s="22" customFormat="1" ht="60" hidden="1" x14ac:dyDescent="0.25">
      <c r="A1339" s="430">
        <v>1090</v>
      </c>
      <c r="B1339" s="430"/>
      <c r="C1339" s="570"/>
      <c r="D1339" s="576"/>
      <c r="E1339" s="570"/>
      <c r="F1339" s="578"/>
      <c r="G1339" s="656"/>
      <c r="H1339" s="421"/>
      <c r="I1339" s="158" t="s">
        <v>839</v>
      </c>
      <c r="J1339" s="430"/>
      <c r="K1339" s="430">
        <v>770</v>
      </c>
      <c r="L1339" s="430"/>
      <c r="M1339" s="430"/>
      <c r="N1339" s="67"/>
      <c r="O1339" s="67">
        <v>120</v>
      </c>
      <c r="P1339" s="67"/>
      <c r="Q1339" s="67"/>
      <c r="R1339" s="67"/>
      <c r="S1339" s="67">
        <v>451.73</v>
      </c>
      <c r="T1339" s="67"/>
      <c r="U1339" s="67"/>
      <c r="V1339" s="99"/>
      <c r="W1339" s="100"/>
      <c r="X1339" s="100"/>
      <c r="Y1339" s="100"/>
      <c r="Z1339" s="100"/>
      <c r="AA1339" s="187"/>
      <c r="AB1339" s="272"/>
      <c r="AC1339" s="350"/>
      <c r="AD1339" s="187"/>
      <c r="AE1339" s="64"/>
    </row>
    <row r="1340" spans="1:31" s="22" customFormat="1" ht="60" hidden="1" x14ac:dyDescent="0.25">
      <c r="A1340" s="430">
        <v>673</v>
      </c>
      <c r="B1340" s="430"/>
      <c r="C1340" s="570"/>
      <c r="D1340" s="576"/>
      <c r="E1340" s="570"/>
      <c r="F1340" s="578"/>
      <c r="G1340" s="656"/>
      <c r="H1340" s="421"/>
      <c r="I1340" s="158" t="s">
        <v>572</v>
      </c>
      <c r="J1340" s="430"/>
      <c r="K1340" s="430">
        <v>10</v>
      </c>
      <c r="L1340" s="430"/>
      <c r="M1340" s="430"/>
      <c r="N1340" s="67"/>
      <c r="O1340" s="67">
        <v>7.5</v>
      </c>
      <c r="P1340" s="67"/>
      <c r="Q1340" s="67"/>
      <c r="R1340" s="67"/>
      <c r="S1340" s="67">
        <v>61.63</v>
      </c>
      <c r="T1340" s="67"/>
      <c r="U1340" s="67"/>
      <c r="V1340" s="99"/>
      <c r="W1340" s="100"/>
      <c r="X1340" s="100"/>
      <c r="Y1340" s="100"/>
      <c r="Z1340" s="100"/>
      <c r="AA1340" s="187"/>
      <c r="AB1340" s="272"/>
      <c r="AC1340" s="350"/>
      <c r="AD1340" s="187"/>
      <c r="AE1340" s="64"/>
    </row>
    <row r="1341" spans="1:31" s="22" customFormat="1" ht="60" hidden="1" x14ac:dyDescent="0.25">
      <c r="A1341" s="430">
        <v>674</v>
      </c>
      <c r="B1341" s="430"/>
      <c r="C1341" s="570"/>
      <c r="D1341" s="576"/>
      <c r="E1341" s="570"/>
      <c r="F1341" s="578"/>
      <c r="G1341" s="656"/>
      <c r="H1341" s="421"/>
      <c r="I1341" s="158" t="s">
        <v>573</v>
      </c>
      <c r="J1341" s="430"/>
      <c r="K1341" s="430">
        <v>20</v>
      </c>
      <c r="L1341" s="430"/>
      <c r="M1341" s="430"/>
      <c r="N1341" s="67"/>
      <c r="O1341" s="67">
        <v>7.5</v>
      </c>
      <c r="P1341" s="67"/>
      <c r="Q1341" s="67"/>
      <c r="R1341" s="67"/>
      <c r="S1341" s="67">
        <v>64.254999999999995</v>
      </c>
      <c r="T1341" s="67"/>
      <c r="U1341" s="67"/>
      <c r="V1341" s="99"/>
      <c r="W1341" s="100"/>
      <c r="X1341" s="100"/>
      <c r="Y1341" s="100"/>
      <c r="Z1341" s="100"/>
      <c r="AA1341" s="187"/>
      <c r="AB1341" s="272"/>
      <c r="AC1341" s="350"/>
      <c r="AD1341" s="187"/>
      <c r="AE1341" s="64"/>
    </row>
    <row r="1342" spans="1:31" s="22" customFormat="1" ht="60" hidden="1" x14ac:dyDescent="0.25">
      <c r="A1342" s="430">
        <v>675</v>
      </c>
      <c r="B1342" s="430"/>
      <c r="C1342" s="570"/>
      <c r="D1342" s="576"/>
      <c r="E1342" s="570"/>
      <c r="F1342" s="578"/>
      <c r="G1342" s="656"/>
      <c r="H1342" s="421"/>
      <c r="I1342" s="158" t="s">
        <v>574</v>
      </c>
      <c r="J1342" s="430"/>
      <c r="K1342" s="430">
        <v>330</v>
      </c>
      <c r="L1342" s="430"/>
      <c r="M1342" s="430"/>
      <c r="N1342" s="67"/>
      <c r="O1342" s="67">
        <v>7.5</v>
      </c>
      <c r="P1342" s="67"/>
      <c r="Q1342" s="67"/>
      <c r="R1342" s="67"/>
      <c r="S1342" s="67">
        <v>167.57</v>
      </c>
      <c r="T1342" s="67"/>
      <c r="U1342" s="67"/>
      <c r="V1342" s="99"/>
      <c r="W1342" s="100"/>
      <c r="X1342" s="100"/>
      <c r="Y1342" s="100"/>
      <c r="Z1342" s="100"/>
      <c r="AA1342" s="187"/>
      <c r="AB1342" s="272"/>
      <c r="AC1342" s="350"/>
      <c r="AD1342" s="187"/>
      <c r="AE1342" s="64"/>
    </row>
    <row r="1343" spans="1:31" s="22" customFormat="1" ht="45" hidden="1" x14ac:dyDescent="0.25">
      <c r="A1343" s="430">
        <v>1094</v>
      </c>
      <c r="B1343" s="430"/>
      <c r="C1343" s="570"/>
      <c r="D1343" s="576"/>
      <c r="E1343" s="570"/>
      <c r="F1343" s="578"/>
      <c r="G1343" s="656"/>
      <c r="H1343" s="421"/>
      <c r="I1343" s="158" t="s">
        <v>840</v>
      </c>
      <c r="J1343" s="430"/>
      <c r="K1343" s="430">
        <v>240</v>
      </c>
      <c r="L1343" s="430"/>
      <c r="M1343" s="430"/>
      <c r="N1343" s="67"/>
      <c r="O1343" s="67">
        <v>722.5</v>
      </c>
      <c r="P1343" s="67"/>
      <c r="Q1343" s="67"/>
      <c r="R1343" s="67"/>
      <c r="S1343" s="67">
        <v>161.86000000000001</v>
      </c>
      <c r="T1343" s="67"/>
      <c r="U1343" s="67"/>
      <c r="V1343" s="99"/>
      <c r="W1343" s="100"/>
      <c r="X1343" s="100"/>
      <c r="Y1343" s="100"/>
      <c r="Z1343" s="100"/>
      <c r="AA1343" s="187"/>
      <c r="AB1343" s="272"/>
      <c r="AC1343" s="350"/>
      <c r="AD1343" s="187"/>
      <c r="AE1343" s="64"/>
    </row>
    <row r="1344" spans="1:31" s="22" customFormat="1" ht="60" hidden="1" x14ac:dyDescent="0.25">
      <c r="A1344" s="430">
        <v>1095</v>
      </c>
      <c r="B1344" s="430"/>
      <c r="C1344" s="570"/>
      <c r="D1344" s="576"/>
      <c r="E1344" s="570"/>
      <c r="F1344" s="578"/>
      <c r="G1344" s="656"/>
      <c r="H1344" s="421"/>
      <c r="I1344" s="158" t="s">
        <v>841</v>
      </c>
      <c r="J1344" s="430"/>
      <c r="K1344" s="430">
        <v>95</v>
      </c>
      <c r="L1344" s="430"/>
      <c r="M1344" s="430"/>
      <c r="N1344" s="67"/>
      <c r="O1344" s="67">
        <v>15</v>
      </c>
      <c r="P1344" s="67"/>
      <c r="Q1344" s="67"/>
      <c r="R1344" s="67"/>
      <c r="S1344" s="67">
        <v>182.946</v>
      </c>
      <c r="T1344" s="67"/>
      <c r="U1344" s="67"/>
      <c r="V1344" s="99"/>
      <c r="W1344" s="100"/>
      <c r="X1344" s="100"/>
      <c r="Y1344" s="100"/>
      <c r="Z1344" s="100"/>
      <c r="AA1344" s="187"/>
      <c r="AB1344" s="272"/>
      <c r="AC1344" s="350"/>
      <c r="AD1344" s="187"/>
      <c r="AE1344" s="64"/>
    </row>
    <row r="1345" spans="1:31" s="22" customFormat="1" ht="75" hidden="1" x14ac:dyDescent="0.25">
      <c r="A1345" s="430">
        <v>1096</v>
      </c>
      <c r="B1345" s="430"/>
      <c r="C1345" s="570"/>
      <c r="D1345" s="576"/>
      <c r="E1345" s="570"/>
      <c r="F1345" s="578"/>
      <c r="G1345" s="656"/>
      <c r="H1345" s="421"/>
      <c r="I1345" s="158" t="s">
        <v>842</v>
      </c>
      <c r="J1345" s="430"/>
      <c r="K1345" s="430">
        <v>240</v>
      </c>
      <c r="L1345" s="430"/>
      <c r="M1345" s="430"/>
      <c r="N1345" s="67"/>
      <c r="O1345" s="67">
        <v>15</v>
      </c>
      <c r="P1345" s="67"/>
      <c r="Q1345" s="67"/>
      <c r="R1345" s="67"/>
      <c r="S1345" s="67">
        <v>215.67699999999999</v>
      </c>
      <c r="T1345" s="67"/>
      <c r="U1345" s="67"/>
      <c r="V1345" s="99"/>
      <c r="W1345" s="100"/>
      <c r="X1345" s="100"/>
      <c r="Y1345" s="100"/>
      <c r="Z1345" s="100"/>
      <c r="AA1345" s="187"/>
      <c r="AB1345" s="272"/>
      <c r="AC1345" s="350"/>
      <c r="AD1345" s="187"/>
      <c r="AE1345" s="64"/>
    </row>
    <row r="1346" spans="1:31" s="22" customFormat="1" ht="60" hidden="1" x14ac:dyDescent="0.25">
      <c r="A1346" s="430">
        <v>1097</v>
      </c>
      <c r="B1346" s="430"/>
      <c r="C1346" s="570"/>
      <c r="D1346" s="576"/>
      <c r="E1346" s="570"/>
      <c r="F1346" s="578"/>
      <c r="G1346" s="656"/>
      <c r="H1346" s="421"/>
      <c r="I1346" s="158" t="s">
        <v>843</v>
      </c>
      <c r="J1346" s="428"/>
      <c r="K1346" s="428">
        <v>2837</v>
      </c>
      <c r="L1346" s="428"/>
      <c r="M1346" s="428"/>
      <c r="N1346" s="68"/>
      <c r="O1346" s="68">
        <v>150</v>
      </c>
      <c r="P1346" s="68"/>
      <c r="Q1346" s="68"/>
      <c r="R1346" s="67"/>
      <c r="S1346" s="67">
        <v>3959.114</v>
      </c>
      <c r="T1346" s="67"/>
      <c r="U1346" s="67"/>
      <c r="V1346" s="99"/>
      <c r="W1346" s="100"/>
      <c r="X1346" s="100"/>
      <c r="Y1346" s="100"/>
      <c r="Z1346" s="100"/>
      <c r="AA1346" s="187"/>
      <c r="AB1346" s="272"/>
      <c r="AC1346" s="350"/>
      <c r="AD1346" s="187"/>
      <c r="AE1346" s="64"/>
    </row>
    <row r="1347" spans="1:31" s="22" customFormat="1" ht="60" hidden="1" x14ac:dyDescent="0.25">
      <c r="A1347" s="430"/>
      <c r="B1347" s="430">
        <v>5630</v>
      </c>
      <c r="C1347" s="570"/>
      <c r="D1347" s="576"/>
      <c r="E1347" s="570"/>
      <c r="F1347" s="578"/>
      <c r="G1347" s="656"/>
      <c r="H1347" s="421"/>
      <c r="I1347" s="158" t="s">
        <v>883</v>
      </c>
      <c r="J1347" s="428"/>
      <c r="K1347" s="428"/>
      <c r="L1347" s="428">
        <v>25</v>
      </c>
      <c r="M1347" s="428"/>
      <c r="N1347" s="68"/>
      <c r="O1347" s="68"/>
      <c r="P1347" s="68">
        <v>37.5</v>
      </c>
      <c r="Q1347" s="68"/>
      <c r="R1347" s="67"/>
      <c r="S1347" s="67"/>
      <c r="T1347" s="67">
        <v>78.160600000000002</v>
      </c>
      <c r="U1347" s="67"/>
      <c r="V1347" s="99"/>
      <c r="W1347" s="100"/>
      <c r="X1347" s="100"/>
      <c r="Y1347" s="100"/>
      <c r="Z1347" s="100"/>
      <c r="AA1347" s="187"/>
      <c r="AB1347" s="272"/>
      <c r="AC1347" s="349" t="e">
        <f t="shared" ref="AC1347:AC1431" si="35">V1347/AB1347</f>
        <v>#DIV/0!</v>
      </c>
      <c r="AD1347" s="100"/>
      <c r="AE1347" s="64"/>
    </row>
    <row r="1348" spans="1:31" s="22" customFormat="1" ht="75" hidden="1" x14ac:dyDescent="0.25">
      <c r="A1348" s="430"/>
      <c r="B1348" s="430">
        <v>1245</v>
      </c>
      <c r="C1348" s="570"/>
      <c r="D1348" s="576"/>
      <c r="E1348" s="570"/>
      <c r="F1348" s="578"/>
      <c r="G1348" s="656"/>
      <c r="H1348" s="421"/>
      <c r="I1348" s="158" t="s">
        <v>885</v>
      </c>
      <c r="J1348" s="428"/>
      <c r="K1348" s="428"/>
      <c r="L1348" s="428">
        <v>10</v>
      </c>
      <c r="M1348" s="428"/>
      <c r="N1348" s="68"/>
      <c r="O1348" s="68"/>
      <c r="P1348" s="68">
        <v>5</v>
      </c>
      <c r="Q1348" s="68"/>
      <c r="R1348" s="67"/>
      <c r="S1348" s="67"/>
      <c r="T1348" s="67">
        <v>36.29757</v>
      </c>
      <c r="U1348" s="67"/>
      <c r="V1348" s="99"/>
      <c r="W1348" s="100"/>
      <c r="X1348" s="100"/>
      <c r="Y1348" s="100"/>
      <c r="Z1348" s="100"/>
      <c r="AA1348" s="187"/>
      <c r="AB1348" s="272"/>
      <c r="AC1348" s="350"/>
      <c r="AD1348" s="100"/>
      <c r="AE1348" s="64"/>
    </row>
    <row r="1349" spans="1:31" s="22" customFormat="1" ht="60" hidden="1" x14ac:dyDescent="0.25">
      <c r="A1349" s="430"/>
      <c r="B1349" s="430">
        <v>1923</v>
      </c>
      <c r="C1349" s="570"/>
      <c r="D1349" s="576"/>
      <c r="E1349" s="570"/>
      <c r="F1349" s="578"/>
      <c r="G1349" s="656"/>
      <c r="H1349" s="421"/>
      <c r="I1349" s="158" t="s">
        <v>889</v>
      </c>
      <c r="J1349" s="428"/>
      <c r="K1349" s="428"/>
      <c r="L1349" s="428">
        <v>50</v>
      </c>
      <c r="M1349" s="428"/>
      <c r="N1349" s="68"/>
      <c r="O1349" s="68"/>
      <c r="P1349" s="68">
        <v>7.5</v>
      </c>
      <c r="Q1349" s="68"/>
      <c r="R1349" s="67"/>
      <c r="S1349" s="67"/>
      <c r="T1349" s="67">
        <v>39.328200000000002</v>
      </c>
      <c r="U1349" s="67"/>
      <c r="V1349" s="99"/>
      <c r="W1349" s="100"/>
      <c r="X1349" s="100"/>
      <c r="Y1349" s="100"/>
      <c r="Z1349" s="100"/>
      <c r="AA1349" s="187"/>
      <c r="AB1349" s="272"/>
      <c r="AC1349" s="350"/>
      <c r="AD1349" s="100"/>
      <c r="AE1349" s="64"/>
    </row>
    <row r="1350" spans="1:31" s="22" customFormat="1" ht="34.5" hidden="1" customHeight="1" x14ac:dyDescent="0.25">
      <c r="A1350" s="430"/>
      <c r="B1350" s="430">
        <v>5863</v>
      </c>
      <c r="C1350" s="570"/>
      <c r="D1350" s="576"/>
      <c r="E1350" s="570"/>
      <c r="F1350" s="578"/>
      <c r="G1350" s="656"/>
      <c r="H1350" s="421"/>
      <c r="I1350" s="158" t="s">
        <v>893</v>
      </c>
      <c r="J1350" s="428"/>
      <c r="K1350" s="428"/>
      <c r="L1350" s="428">
        <v>20</v>
      </c>
      <c r="M1350" s="428"/>
      <c r="N1350" s="68"/>
      <c r="O1350" s="68"/>
      <c r="P1350" s="68">
        <v>1</v>
      </c>
      <c r="Q1350" s="68"/>
      <c r="R1350" s="67"/>
      <c r="S1350" s="67"/>
      <c r="T1350" s="67">
        <v>54.18</v>
      </c>
      <c r="U1350" s="67"/>
      <c r="V1350" s="99"/>
      <c r="W1350" s="100"/>
      <c r="X1350" s="100"/>
      <c r="Y1350" s="100"/>
      <c r="Z1350" s="100"/>
      <c r="AA1350" s="187"/>
      <c r="AB1350" s="272"/>
      <c r="AC1350" s="350"/>
      <c r="AD1350" s="100"/>
      <c r="AE1350" s="64"/>
    </row>
    <row r="1351" spans="1:31" s="22" customFormat="1" ht="135" hidden="1" x14ac:dyDescent="0.25">
      <c r="A1351" s="430"/>
      <c r="B1351" s="189" t="s">
        <v>1509</v>
      </c>
      <c r="C1351" s="570"/>
      <c r="D1351" s="576"/>
      <c r="E1351" s="570"/>
      <c r="F1351" s="578"/>
      <c r="G1351" s="656"/>
      <c r="H1351" s="421"/>
      <c r="I1351" s="158" t="s">
        <v>902</v>
      </c>
      <c r="J1351" s="428"/>
      <c r="K1351" s="428"/>
      <c r="L1351" s="428">
        <v>316</v>
      </c>
      <c r="M1351" s="428"/>
      <c r="N1351" s="68"/>
      <c r="O1351" s="68"/>
      <c r="P1351" s="68">
        <v>20</v>
      </c>
      <c r="Q1351" s="68"/>
      <c r="R1351" s="67"/>
      <c r="S1351" s="67"/>
      <c r="T1351" s="67">
        <v>426.44781</v>
      </c>
      <c r="U1351" s="67"/>
      <c r="V1351" s="99"/>
      <c r="W1351" s="100"/>
      <c r="X1351" s="100"/>
      <c r="Y1351" s="100"/>
      <c r="Z1351" s="100"/>
      <c r="AA1351" s="187"/>
      <c r="AB1351" s="272"/>
      <c r="AC1351" s="351"/>
      <c r="AD1351" s="100"/>
      <c r="AE1351" s="64"/>
    </row>
    <row r="1352" spans="1:31" s="22" customFormat="1" ht="75" hidden="1" x14ac:dyDescent="0.25">
      <c r="A1352" s="430"/>
      <c r="B1352" s="66" t="s">
        <v>1506</v>
      </c>
      <c r="C1352" s="570"/>
      <c r="D1352" s="576"/>
      <c r="E1352" s="570"/>
      <c r="F1352" s="578"/>
      <c r="G1352" s="656"/>
      <c r="H1352" s="421"/>
      <c r="I1352" s="158" t="s">
        <v>905</v>
      </c>
      <c r="J1352" s="428"/>
      <c r="K1352" s="428"/>
      <c r="L1352" s="428">
        <v>15</v>
      </c>
      <c r="M1352" s="428"/>
      <c r="N1352" s="68"/>
      <c r="O1352" s="68"/>
      <c r="P1352" s="68">
        <v>7.5</v>
      </c>
      <c r="Q1352" s="68"/>
      <c r="R1352" s="67"/>
      <c r="S1352" s="67"/>
      <c r="T1352" s="67">
        <v>49.793909999999997</v>
      </c>
      <c r="U1352" s="67"/>
      <c r="V1352" s="99"/>
      <c r="W1352" s="100"/>
      <c r="X1352" s="100"/>
      <c r="Y1352" s="100"/>
      <c r="Z1352" s="100"/>
      <c r="AA1352" s="187"/>
      <c r="AB1352" s="272"/>
      <c r="AC1352" s="351"/>
      <c r="AD1352" s="100"/>
      <c r="AE1352" s="64"/>
    </row>
    <row r="1353" spans="1:31" s="22" customFormat="1" ht="60" hidden="1" customHeight="1" x14ac:dyDescent="0.25">
      <c r="A1353" s="430"/>
      <c r="B1353" s="430">
        <v>5822</v>
      </c>
      <c r="C1353" s="570"/>
      <c r="D1353" s="576"/>
      <c r="E1353" s="570"/>
      <c r="F1353" s="578"/>
      <c r="G1353" s="656"/>
      <c r="H1353" s="421"/>
      <c r="I1353" s="158" t="s">
        <v>908</v>
      </c>
      <c r="J1353" s="428"/>
      <c r="K1353" s="428"/>
      <c r="L1353" s="428">
        <v>60</v>
      </c>
      <c r="M1353" s="428"/>
      <c r="N1353" s="68"/>
      <c r="O1353" s="68"/>
      <c r="P1353" s="68">
        <v>75</v>
      </c>
      <c r="Q1353" s="68"/>
      <c r="R1353" s="67"/>
      <c r="S1353" s="67"/>
      <c r="T1353" s="67">
        <v>98.916430000000005</v>
      </c>
      <c r="U1353" s="67"/>
      <c r="V1353" s="99"/>
      <c r="W1353" s="100"/>
      <c r="X1353" s="100"/>
      <c r="Y1353" s="100"/>
      <c r="Z1353" s="100"/>
      <c r="AA1353" s="187"/>
      <c r="AB1353" s="272"/>
      <c r="AC1353" s="351"/>
      <c r="AD1353" s="100"/>
      <c r="AE1353" s="64"/>
    </row>
    <row r="1354" spans="1:31" s="22" customFormat="1" ht="45" hidden="1" x14ac:dyDescent="0.25">
      <c r="A1354" s="430"/>
      <c r="B1354" s="66" t="s">
        <v>1639</v>
      </c>
      <c r="C1354" s="570"/>
      <c r="D1354" s="576"/>
      <c r="E1354" s="570"/>
      <c r="F1354" s="578"/>
      <c r="G1354" s="656"/>
      <c r="H1354" s="421"/>
      <c r="I1354" s="304" t="s">
        <v>1153</v>
      </c>
      <c r="J1354" s="428"/>
      <c r="K1354" s="153"/>
      <c r="L1354" s="428">
        <v>936</v>
      </c>
      <c r="M1354" s="428"/>
      <c r="N1354" s="68"/>
      <c r="O1354" s="68"/>
      <c r="P1354" s="68">
        <v>1140</v>
      </c>
      <c r="Q1354" s="68"/>
      <c r="R1354" s="67"/>
      <c r="S1354" s="67"/>
      <c r="T1354" s="67">
        <v>1735.52702</v>
      </c>
      <c r="U1354" s="67"/>
      <c r="V1354" s="99"/>
      <c r="W1354" s="100"/>
      <c r="X1354" s="100"/>
      <c r="Y1354" s="100"/>
      <c r="Z1354" s="100"/>
      <c r="AA1354" s="187"/>
      <c r="AB1354" s="272"/>
      <c r="AC1354" s="351"/>
      <c r="AD1354" s="100"/>
      <c r="AE1354" s="64"/>
    </row>
    <row r="1355" spans="1:31" s="22" customFormat="1" ht="60" hidden="1" x14ac:dyDescent="0.25">
      <c r="A1355" s="430"/>
      <c r="B1355" s="430">
        <v>295</v>
      </c>
      <c r="C1355" s="570"/>
      <c r="D1355" s="576"/>
      <c r="E1355" s="570"/>
      <c r="F1355" s="578"/>
      <c r="G1355" s="656"/>
      <c r="H1355" s="421"/>
      <c r="I1355" s="304" t="s">
        <v>1154</v>
      </c>
      <c r="J1355" s="428"/>
      <c r="K1355" s="153"/>
      <c r="L1355" s="428">
        <v>5</v>
      </c>
      <c r="M1355" s="428"/>
      <c r="N1355" s="68"/>
      <c r="O1355" s="68"/>
      <c r="P1355" s="68">
        <v>15</v>
      </c>
      <c r="Q1355" s="68"/>
      <c r="R1355" s="67"/>
      <c r="S1355" s="67"/>
      <c r="T1355" s="67">
        <v>47.857999999999997</v>
      </c>
      <c r="U1355" s="67"/>
      <c r="V1355" s="99"/>
      <c r="W1355" s="100"/>
      <c r="X1355" s="100"/>
      <c r="Y1355" s="100"/>
      <c r="Z1355" s="100"/>
      <c r="AA1355" s="187"/>
      <c r="AB1355" s="272"/>
      <c r="AC1355" s="350"/>
      <c r="AD1355" s="100"/>
      <c r="AE1355" s="64"/>
    </row>
    <row r="1356" spans="1:31" s="22" customFormat="1" ht="45" hidden="1" x14ac:dyDescent="0.25">
      <c r="A1356" s="430"/>
      <c r="B1356" s="66" t="s">
        <v>1649</v>
      </c>
      <c r="C1356" s="570"/>
      <c r="D1356" s="576"/>
      <c r="E1356" s="570"/>
      <c r="F1356" s="578"/>
      <c r="G1356" s="656"/>
      <c r="H1356" s="421"/>
      <c r="I1356" s="304" t="s">
        <v>1143</v>
      </c>
      <c r="J1356" s="428"/>
      <c r="K1356" s="153"/>
      <c r="L1356" s="428">
        <v>2029</v>
      </c>
      <c r="M1356" s="428"/>
      <c r="N1356" s="68"/>
      <c r="O1356" s="68"/>
      <c r="P1356" s="68">
        <v>1</v>
      </c>
      <c r="Q1356" s="68"/>
      <c r="R1356" s="67"/>
      <c r="S1356" s="67"/>
      <c r="T1356" s="67">
        <v>1929.0275200000001</v>
      </c>
      <c r="U1356" s="67"/>
      <c r="V1356" s="99"/>
      <c r="W1356" s="100"/>
      <c r="X1356" s="100"/>
      <c r="Y1356" s="100"/>
      <c r="Z1356" s="100"/>
      <c r="AA1356" s="187"/>
      <c r="AB1356" s="272"/>
      <c r="AC1356" s="350"/>
      <c r="AD1356" s="100"/>
      <c r="AE1356" s="64"/>
    </row>
    <row r="1357" spans="1:31" s="22" customFormat="1" ht="89.25" hidden="1" customHeight="1" x14ac:dyDescent="0.25">
      <c r="A1357" s="430"/>
      <c r="B1357" s="430">
        <v>581</v>
      </c>
      <c r="C1357" s="570"/>
      <c r="D1357" s="576"/>
      <c r="E1357" s="570"/>
      <c r="F1357" s="578"/>
      <c r="G1357" s="656"/>
      <c r="H1357" s="421"/>
      <c r="I1357" s="304" t="s">
        <v>1144</v>
      </c>
      <c r="J1357" s="428"/>
      <c r="K1357" s="153"/>
      <c r="L1357" s="428">
        <v>193</v>
      </c>
      <c r="M1357" s="428"/>
      <c r="N1357" s="68"/>
      <c r="O1357" s="68"/>
      <c r="P1357" s="68">
        <v>60</v>
      </c>
      <c r="Q1357" s="68"/>
      <c r="R1357" s="67"/>
      <c r="S1357" s="67"/>
      <c r="T1357" s="67">
        <v>406.43822</v>
      </c>
      <c r="U1357" s="67"/>
      <c r="V1357" s="99"/>
      <c r="W1357" s="100"/>
      <c r="X1357" s="100"/>
      <c r="Y1357" s="100"/>
      <c r="Z1357" s="100"/>
      <c r="AA1357" s="187"/>
      <c r="AB1357" s="272"/>
      <c r="AC1357" s="350"/>
      <c r="AD1357" s="100"/>
      <c r="AE1357" s="64"/>
    </row>
    <row r="1358" spans="1:31" s="22" customFormat="1" ht="135" hidden="1" x14ac:dyDescent="0.25">
      <c r="A1358" s="430"/>
      <c r="B1358" s="430">
        <v>272</v>
      </c>
      <c r="C1358" s="570"/>
      <c r="D1358" s="576"/>
      <c r="E1358" s="570"/>
      <c r="F1358" s="578"/>
      <c r="G1358" s="656"/>
      <c r="H1358" s="421"/>
      <c r="I1358" s="304" t="s">
        <v>1145</v>
      </c>
      <c r="J1358" s="428"/>
      <c r="K1358" s="153"/>
      <c r="L1358" s="428">
        <v>10</v>
      </c>
      <c r="M1358" s="428"/>
      <c r="N1358" s="68"/>
      <c r="O1358" s="68"/>
      <c r="P1358" s="68">
        <v>80</v>
      </c>
      <c r="Q1358" s="68"/>
      <c r="R1358" s="67"/>
      <c r="S1358" s="67"/>
      <c r="T1358" s="67">
        <v>110.37275</v>
      </c>
      <c r="U1358" s="67"/>
      <c r="V1358" s="99"/>
      <c r="W1358" s="100"/>
      <c r="X1358" s="100"/>
      <c r="Y1358" s="100"/>
      <c r="Z1358" s="100"/>
      <c r="AA1358" s="187"/>
      <c r="AB1358" s="272"/>
      <c r="AC1358" s="350"/>
      <c r="AD1358" s="100"/>
      <c r="AE1358" s="64"/>
    </row>
    <row r="1359" spans="1:31" s="22" customFormat="1" ht="60" hidden="1" x14ac:dyDescent="0.25">
      <c r="A1359" s="430"/>
      <c r="B1359" s="66" t="s">
        <v>1640</v>
      </c>
      <c r="C1359" s="570"/>
      <c r="D1359" s="576"/>
      <c r="E1359" s="570"/>
      <c r="F1359" s="578"/>
      <c r="G1359" s="656"/>
      <c r="H1359" s="421"/>
      <c r="I1359" s="304" t="s">
        <v>1155</v>
      </c>
      <c r="J1359" s="428"/>
      <c r="K1359" s="153"/>
      <c r="L1359" s="428">
        <v>64</v>
      </c>
      <c r="M1359" s="428"/>
      <c r="N1359" s="68"/>
      <c r="O1359" s="68"/>
      <c r="P1359" s="68">
        <v>150</v>
      </c>
      <c r="Q1359" s="68"/>
      <c r="R1359" s="67"/>
      <c r="S1359" s="67"/>
      <c r="T1359" s="67">
        <v>215.46856999999989</v>
      </c>
      <c r="U1359" s="67"/>
      <c r="V1359" s="99"/>
      <c r="W1359" s="100"/>
      <c r="X1359" s="100"/>
      <c r="Y1359" s="100"/>
      <c r="Z1359" s="100"/>
      <c r="AA1359" s="187"/>
      <c r="AB1359" s="272"/>
      <c r="AC1359" s="350"/>
      <c r="AD1359" s="100"/>
      <c r="AE1359" s="64"/>
    </row>
    <row r="1360" spans="1:31" s="22" customFormat="1" ht="177.75" hidden="1" customHeight="1" x14ac:dyDescent="0.25">
      <c r="A1360" s="430"/>
      <c r="B1360" s="430">
        <v>865</v>
      </c>
      <c r="C1360" s="570"/>
      <c r="D1360" s="576"/>
      <c r="E1360" s="570"/>
      <c r="F1360" s="578"/>
      <c r="G1360" s="656"/>
      <c r="H1360" s="421"/>
      <c r="I1360" s="304" t="s">
        <v>1146</v>
      </c>
      <c r="J1360" s="428"/>
      <c r="K1360" s="153"/>
      <c r="L1360" s="428">
        <v>5</v>
      </c>
      <c r="M1360" s="428"/>
      <c r="N1360" s="68"/>
      <c r="O1360" s="68"/>
      <c r="P1360" s="68">
        <v>70</v>
      </c>
      <c r="Q1360" s="68"/>
      <c r="R1360" s="67"/>
      <c r="S1360" s="67"/>
      <c r="T1360" s="67">
        <v>83.116690000000006</v>
      </c>
      <c r="U1360" s="67"/>
      <c r="V1360" s="99"/>
      <c r="W1360" s="100"/>
      <c r="X1360" s="100"/>
      <c r="Y1360" s="100"/>
      <c r="Z1360" s="100"/>
      <c r="AA1360" s="187"/>
      <c r="AB1360" s="272"/>
      <c r="AC1360" s="350"/>
      <c r="AD1360" s="100"/>
      <c r="AE1360" s="64"/>
    </row>
    <row r="1361" spans="1:31" s="22" customFormat="1" ht="75" hidden="1" customHeight="1" x14ac:dyDescent="0.25">
      <c r="A1361" s="430"/>
      <c r="B1361" s="430">
        <v>5763</v>
      </c>
      <c r="C1361" s="570"/>
      <c r="D1361" s="576"/>
      <c r="E1361" s="570"/>
      <c r="F1361" s="578"/>
      <c r="G1361" s="656"/>
      <c r="H1361" s="421"/>
      <c r="I1361" s="304" t="s">
        <v>1147</v>
      </c>
      <c r="J1361" s="428"/>
      <c r="K1361" s="153"/>
      <c r="L1361" s="428">
        <v>7</v>
      </c>
      <c r="M1361" s="428"/>
      <c r="N1361" s="68"/>
      <c r="O1361" s="68"/>
      <c r="P1361" s="68">
        <v>82.7</v>
      </c>
      <c r="Q1361" s="68"/>
      <c r="R1361" s="67"/>
      <c r="S1361" s="67"/>
      <c r="T1361" s="67">
        <v>109.38883</v>
      </c>
      <c r="U1361" s="67"/>
      <c r="V1361" s="99"/>
      <c r="W1361" s="100"/>
      <c r="X1361" s="100"/>
      <c r="Y1361" s="100"/>
      <c r="Z1361" s="100"/>
      <c r="AA1361" s="187"/>
      <c r="AB1361" s="272"/>
      <c r="AC1361" s="350"/>
      <c r="AD1361" s="100"/>
      <c r="AE1361" s="64"/>
    </row>
    <row r="1362" spans="1:31" s="22" customFormat="1" ht="60" hidden="1" x14ac:dyDescent="0.25">
      <c r="A1362" s="430"/>
      <c r="B1362" s="66" t="s">
        <v>1622</v>
      </c>
      <c r="C1362" s="570"/>
      <c r="D1362" s="576"/>
      <c r="E1362" s="570"/>
      <c r="F1362" s="578"/>
      <c r="G1362" s="656"/>
      <c r="H1362" s="421"/>
      <c r="I1362" s="304" t="s">
        <v>1156</v>
      </c>
      <c r="J1362" s="428"/>
      <c r="K1362" s="153"/>
      <c r="L1362" s="428">
        <v>50</v>
      </c>
      <c r="M1362" s="428"/>
      <c r="N1362" s="68"/>
      <c r="O1362" s="68"/>
      <c r="P1362" s="68">
        <v>7.5</v>
      </c>
      <c r="Q1362" s="68"/>
      <c r="R1362" s="67"/>
      <c r="S1362" s="67"/>
      <c r="T1362" s="67">
        <v>55.012219999999999</v>
      </c>
      <c r="U1362" s="67"/>
      <c r="V1362" s="99"/>
      <c r="W1362" s="100"/>
      <c r="X1362" s="100"/>
      <c r="Y1362" s="100"/>
      <c r="Z1362" s="100"/>
      <c r="AA1362" s="187"/>
      <c r="AB1362" s="272"/>
      <c r="AC1362" s="350"/>
      <c r="AD1362" s="100"/>
      <c r="AE1362" s="64"/>
    </row>
    <row r="1363" spans="1:31" s="22" customFormat="1" ht="75" hidden="1" x14ac:dyDescent="0.25">
      <c r="A1363" s="430"/>
      <c r="B1363" s="66" t="s">
        <v>1613</v>
      </c>
      <c r="C1363" s="570"/>
      <c r="D1363" s="576"/>
      <c r="E1363" s="570"/>
      <c r="F1363" s="578"/>
      <c r="G1363" s="656"/>
      <c r="H1363" s="421"/>
      <c r="I1363" s="304" t="s">
        <v>1149</v>
      </c>
      <c r="J1363" s="428"/>
      <c r="K1363" s="153"/>
      <c r="L1363" s="428">
        <v>7</v>
      </c>
      <c r="M1363" s="428"/>
      <c r="N1363" s="68"/>
      <c r="O1363" s="68"/>
      <c r="P1363" s="68">
        <v>3.33</v>
      </c>
      <c r="Q1363" s="68"/>
      <c r="R1363" s="67"/>
      <c r="S1363" s="67"/>
      <c r="T1363" s="67">
        <v>55.763420000000004</v>
      </c>
      <c r="U1363" s="67"/>
      <c r="V1363" s="99"/>
      <c r="W1363" s="100"/>
      <c r="X1363" s="100"/>
      <c r="Y1363" s="100"/>
      <c r="Z1363" s="100"/>
      <c r="AA1363" s="187"/>
      <c r="AB1363" s="272"/>
      <c r="AC1363" s="350"/>
      <c r="AD1363" s="100"/>
      <c r="AE1363" s="64"/>
    </row>
    <row r="1364" spans="1:31" s="22" customFormat="1" ht="60" hidden="1" x14ac:dyDescent="0.25">
      <c r="A1364" s="430"/>
      <c r="B1364" s="430">
        <v>83</v>
      </c>
      <c r="C1364" s="570"/>
      <c r="D1364" s="576"/>
      <c r="E1364" s="570"/>
      <c r="F1364" s="578"/>
      <c r="G1364" s="656"/>
      <c r="H1364" s="421"/>
      <c r="I1364" s="304" t="s">
        <v>1150</v>
      </c>
      <c r="J1364" s="428"/>
      <c r="K1364" s="153"/>
      <c r="L1364" s="428">
        <v>6</v>
      </c>
      <c r="M1364" s="428"/>
      <c r="N1364" s="68"/>
      <c r="O1364" s="68"/>
      <c r="P1364" s="68">
        <v>5</v>
      </c>
      <c r="Q1364" s="68"/>
      <c r="R1364" s="67"/>
      <c r="S1364" s="67"/>
      <c r="T1364" s="67">
        <v>52.84357</v>
      </c>
      <c r="U1364" s="67"/>
      <c r="V1364" s="99"/>
      <c r="W1364" s="100"/>
      <c r="X1364" s="100"/>
      <c r="Y1364" s="100"/>
      <c r="Z1364" s="100"/>
      <c r="AA1364" s="187"/>
      <c r="AB1364" s="272"/>
      <c r="AC1364" s="350"/>
      <c r="AD1364" s="100"/>
      <c r="AE1364" s="64"/>
    </row>
    <row r="1365" spans="1:31" s="22" customFormat="1" ht="75" hidden="1" x14ac:dyDescent="0.25">
      <c r="A1365" s="430"/>
      <c r="B1365" s="430">
        <v>1032</v>
      </c>
      <c r="C1365" s="570"/>
      <c r="D1365" s="576"/>
      <c r="E1365" s="570"/>
      <c r="F1365" s="578"/>
      <c r="G1365" s="656"/>
      <c r="H1365" s="421"/>
      <c r="I1365" s="304" t="s">
        <v>1151</v>
      </c>
      <c r="J1365" s="428"/>
      <c r="K1365" s="153"/>
      <c r="L1365" s="428">
        <v>471</v>
      </c>
      <c r="M1365" s="428"/>
      <c r="N1365" s="68"/>
      <c r="O1365" s="68"/>
      <c r="P1365" s="68">
        <v>5</v>
      </c>
      <c r="Q1365" s="68"/>
      <c r="R1365" s="67"/>
      <c r="S1365" s="67"/>
      <c r="T1365" s="67">
        <v>477.50790000000001</v>
      </c>
      <c r="U1365" s="67"/>
      <c r="V1365" s="99"/>
      <c r="W1365" s="100"/>
      <c r="X1365" s="100"/>
      <c r="Y1365" s="100"/>
      <c r="Z1365" s="100"/>
      <c r="AA1365" s="187"/>
      <c r="AB1365" s="272"/>
      <c r="AC1365" s="350"/>
      <c r="AD1365" s="100"/>
      <c r="AE1365" s="64"/>
    </row>
    <row r="1366" spans="1:31" s="22" customFormat="1" ht="90" hidden="1" x14ac:dyDescent="0.25">
      <c r="A1366" s="430"/>
      <c r="B1366" s="430">
        <v>777</v>
      </c>
      <c r="C1366" s="570"/>
      <c r="D1366" s="576"/>
      <c r="E1366" s="570"/>
      <c r="F1366" s="578"/>
      <c r="G1366" s="656"/>
      <c r="H1366" s="421"/>
      <c r="I1366" s="304" t="s">
        <v>1152</v>
      </c>
      <c r="J1366" s="428"/>
      <c r="K1366" s="153"/>
      <c r="L1366" s="428">
        <v>83</v>
      </c>
      <c r="M1366" s="428"/>
      <c r="N1366" s="68"/>
      <c r="O1366" s="68"/>
      <c r="P1366" s="68">
        <v>30</v>
      </c>
      <c r="Q1366" s="68"/>
      <c r="R1366" s="67"/>
      <c r="S1366" s="67"/>
      <c r="T1366" s="67">
        <v>163.68368000000001</v>
      </c>
      <c r="U1366" s="67"/>
      <c r="V1366" s="99"/>
      <c r="W1366" s="100"/>
      <c r="X1366" s="100"/>
      <c r="Y1366" s="100"/>
      <c r="Z1366" s="100"/>
      <c r="AA1366" s="187"/>
      <c r="AB1366" s="272"/>
      <c r="AC1366" s="350"/>
      <c r="AD1366" s="100"/>
      <c r="AE1366" s="64"/>
    </row>
    <row r="1367" spans="1:31" s="22" customFormat="1" ht="75" hidden="1" x14ac:dyDescent="0.25">
      <c r="A1367" s="430"/>
      <c r="B1367" s="66" t="s">
        <v>1674</v>
      </c>
      <c r="C1367" s="570"/>
      <c r="D1367" s="576"/>
      <c r="E1367" s="570"/>
      <c r="F1367" s="578"/>
      <c r="G1367" s="656"/>
      <c r="H1367" s="421"/>
      <c r="I1367" s="158" t="s">
        <v>1185</v>
      </c>
      <c r="J1367" s="428"/>
      <c r="K1367" s="428"/>
      <c r="L1367" s="428">
        <v>47</v>
      </c>
      <c r="M1367" s="428"/>
      <c r="N1367" s="68"/>
      <c r="O1367" s="68"/>
      <c r="P1367" s="68">
        <v>20</v>
      </c>
      <c r="Q1367" s="68"/>
      <c r="R1367" s="67"/>
      <c r="S1367" s="67"/>
      <c r="T1367" s="67">
        <v>112.149</v>
      </c>
      <c r="U1367" s="67"/>
      <c r="V1367" s="99"/>
      <c r="W1367" s="100"/>
      <c r="X1367" s="100"/>
      <c r="Y1367" s="100"/>
      <c r="Z1367" s="100"/>
      <c r="AA1367" s="187"/>
      <c r="AB1367" s="272"/>
      <c r="AC1367" s="350"/>
      <c r="AD1367" s="100"/>
      <c r="AE1367" s="64"/>
    </row>
    <row r="1368" spans="1:31" s="22" customFormat="1" ht="60" hidden="1" x14ac:dyDescent="0.25">
      <c r="A1368" s="430"/>
      <c r="B1368" s="66" t="s">
        <v>1659</v>
      </c>
      <c r="C1368" s="570"/>
      <c r="D1368" s="576"/>
      <c r="E1368" s="570"/>
      <c r="F1368" s="578"/>
      <c r="G1368" s="656"/>
      <c r="H1368" s="421"/>
      <c r="I1368" s="158" t="s">
        <v>1186</v>
      </c>
      <c r="J1368" s="428"/>
      <c r="K1368" s="428"/>
      <c r="L1368" s="428">
        <v>45</v>
      </c>
      <c r="M1368" s="428"/>
      <c r="N1368" s="68"/>
      <c r="O1368" s="68"/>
      <c r="P1368" s="68">
        <v>36</v>
      </c>
      <c r="Q1368" s="68"/>
      <c r="R1368" s="67"/>
      <c r="S1368" s="67"/>
      <c r="T1368" s="67">
        <v>164.31899999999999</v>
      </c>
      <c r="U1368" s="67"/>
      <c r="V1368" s="99"/>
      <c r="W1368" s="100"/>
      <c r="X1368" s="100"/>
      <c r="Y1368" s="100"/>
      <c r="Z1368" s="100"/>
      <c r="AA1368" s="187"/>
      <c r="AB1368" s="272"/>
      <c r="AC1368" s="350"/>
      <c r="AD1368" s="100"/>
      <c r="AE1368" s="64"/>
    </row>
    <row r="1369" spans="1:31" s="22" customFormat="1" ht="75" hidden="1" x14ac:dyDescent="0.25">
      <c r="A1369" s="430"/>
      <c r="B1369" s="66" t="s">
        <v>1666</v>
      </c>
      <c r="C1369" s="570"/>
      <c r="D1369" s="576"/>
      <c r="E1369" s="570"/>
      <c r="F1369" s="578"/>
      <c r="G1369" s="656"/>
      <c r="H1369" s="421"/>
      <c r="I1369" s="158" t="s">
        <v>1233</v>
      </c>
      <c r="J1369" s="428"/>
      <c r="K1369" s="428"/>
      <c r="L1369" s="428">
        <v>592</v>
      </c>
      <c r="M1369" s="428"/>
      <c r="N1369" s="68"/>
      <c r="O1369" s="68"/>
      <c r="P1369" s="68">
        <v>67.635000000000005</v>
      </c>
      <c r="Q1369" s="68"/>
      <c r="R1369" s="67"/>
      <c r="S1369" s="67"/>
      <c r="T1369" s="67">
        <v>784.34299999999996</v>
      </c>
      <c r="U1369" s="67"/>
      <c r="V1369" s="99"/>
      <c r="W1369" s="100"/>
      <c r="X1369" s="100"/>
      <c r="Y1369" s="100"/>
      <c r="Z1369" s="100"/>
      <c r="AA1369" s="187"/>
      <c r="AB1369" s="272"/>
      <c r="AC1369" s="350"/>
      <c r="AD1369" s="100"/>
      <c r="AE1369" s="64"/>
    </row>
    <row r="1370" spans="1:31" s="22" customFormat="1" ht="45" hidden="1" x14ac:dyDescent="0.25">
      <c r="A1370" s="430"/>
      <c r="B1370" s="430">
        <v>1115</v>
      </c>
      <c r="C1370" s="570"/>
      <c r="D1370" s="576"/>
      <c r="E1370" s="570"/>
      <c r="F1370" s="578"/>
      <c r="G1370" s="656"/>
      <c r="H1370" s="421"/>
      <c r="I1370" s="158" t="s">
        <v>1234</v>
      </c>
      <c r="J1370" s="428"/>
      <c r="K1370" s="428"/>
      <c r="L1370" s="428">
        <v>442</v>
      </c>
      <c r="M1370" s="428"/>
      <c r="N1370" s="68"/>
      <c r="O1370" s="68"/>
      <c r="P1370" s="68">
        <v>3</v>
      </c>
      <c r="Q1370" s="68"/>
      <c r="R1370" s="67"/>
      <c r="S1370" s="67"/>
      <c r="T1370" s="67">
        <v>395.22500000000002</v>
      </c>
      <c r="U1370" s="67"/>
      <c r="V1370" s="99"/>
      <c r="W1370" s="100"/>
      <c r="X1370" s="100"/>
      <c r="Y1370" s="100"/>
      <c r="Z1370" s="100"/>
      <c r="AA1370" s="187"/>
      <c r="AB1370" s="272"/>
      <c r="AC1370" s="350"/>
      <c r="AD1370" s="100"/>
      <c r="AE1370" s="64"/>
    </row>
    <row r="1371" spans="1:31" s="22" customFormat="1" ht="75" hidden="1" x14ac:dyDescent="0.25">
      <c r="A1371" s="430"/>
      <c r="B1371" s="66" t="s">
        <v>1665</v>
      </c>
      <c r="C1371" s="570"/>
      <c r="D1371" s="576"/>
      <c r="E1371" s="570"/>
      <c r="F1371" s="578"/>
      <c r="G1371" s="656"/>
      <c r="H1371" s="421"/>
      <c r="I1371" s="158" t="s">
        <v>1200</v>
      </c>
      <c r="J1371" s="428"/>
      <c r="K1371" s="428"/>
      <c r="L1371" s="428">
        <v>11</v>
      </c>
      <c r="M1371" s="428"/>
      <c r="N1371" s="68"/>
      <c r="O1371" s="68"/>
      <c r="P1371" s="68">
        <v>13.33</v>
      </c>
      <c r="Q1371" s="68"/>
      <c r="R1371" s="67"/>
      <c r="S1371" s="67"/>
      <c r="T1371" s="67">
        <v>47.514000000000003</v>
      </c>
      <c r="U1371" s="67"/>
      <c r="V1371" s="99"/>
      <c r="W1371" s="100"/>
      <c r="X1371" s="100"/>
      <c r="Y1371" s="100"/>
      <c r="Z1371" s="100"/>
      <c r="AA1371" s="187"/>
      <c r="AB1371" s="272"/>
      <c r="AC1371" s="350"/>
      <c r="AD1371" s="100"/>
      <c r="AE1371" s="64"/>
    </row>
    <row r="1372" spans="1:31" s="22" customFormat="1" ht="60" hidden="1" x14ac:dyDescent="0.25">
      <c r="A1372" s="430"/>
      <c r="B1372" s="66" t="s">
        <v>1664</v>
      </c>
      <c r="C1372" s="570"/>
      <c r="D1372" s="576"/>
      <c r="E1372" s="570"/>
      <c r="F1372" s="578"/>
      <c r="G1372" s="656"/>
      <c r="H1372" s="421"/>
      <c r="I1372" s="158" t="s">
        <v>1235</v>
      </c>
      <c r="J1372" s="428"/>
      <c r="K1372" s="428"/>
      <c r="L1372" s="428">
        <v>15</v>
      </c>
      <c r="M1372" s="428"/>
      <c r="N1372" s="68"/>
      <c r="O1372" s="68"/>
      <c r="P1372" s="68">
        <v>135</v>
      </c>
      <c r="Q1372" s="68"/>
      <c r="R1372" s="67"/>
      <c r="S1372" s="67"/>
      <c r="T1372" s="67">
        <v>125.31699999999999</v>
      </c>
      <c r="U1372" s="67"/>
      <c r="V1372" s="99"/>
      <c r="W1372" s="100"/>
      <c r="X1372" s="100"/>
      <c r="Y1372" s="100"/>
      <c r="Z1372" s="100"/>
      <c r="AA1372" s="187"/>
      <c r="AB1372" s="272"/>
      <c r="AC1372" s="350"/>
      <c r="AD1372" s="100"/>
      <c r="AE1372" s="64"/>
    </row>
    <row r="1373" spans="1:31" s="22" customFormat="1" ht="60" hidden="1" x14ac:dyDescent="0.25">
      <c r="A1373" s="430"/>
      <c r="B1373" s="66" t="s">
        <v>1667</v>
      </c>
      <c r="C1373" s="570"/>
      <c r="D1373" s="576"/>
      <c r="E1373" s="570"/>
      <c r="F1373" s="578"/>
      <c r="G1373" s="656"/>
      <c r="H1373" s="421"/>
      <c r="I1373" s="158" t="s">
        <v>1236</v>
      </c>
      <c r="J1373" s="428"/>
      <c r="K1373" s="428"/>
      <c r="L1373" s="428">
        <v>176</v>
      </c>
      <c r="M1373" s="428"/>
      <c r="N1373" s="68"/>
      <c r="O1373" s="68"/>
      <c r="P1373" s="68">
        <v>7.5</v>
      </c>
      <c r="Q1373" s="68"/>
      <c r="R1373" s="67"/>
      <c r="S1373" s="67"/>
      <c r="T1373" s="67">
        <v>423.12400000000002</v>
      </c>
      <c r="U1373" s="67"/>
      <c r="V1373" s="99"/>
      <c r="W1373" s="100"/>
      <c r="X1373" s="100"/>
      <c r="Y1373" s="100"/>
      <c r="Z1373" s="100"/>
      <c r="AA1373" s="187"/>
      <c r="AB1373" s="272"/>
      <c r="AC1373" s="350"/>
      <c r="AD1373" s="100"/>
      <c r="AE1373" s="64"/>
    </row>
    <row r="1374" spans="1:31" s="22" customFormat="1" ht="75" hidden="1" x14ac:dyDescent="0.25">
      <c r="A1374" s="430"/>
      <c r="B1374" s="66" t="s">
        <v>1662</v>
      </c>
      <c r="C1374" s="570"/>
      <c r="D1374" s="576"/>
      <c r="E1374" s="570"/>
      <c r="F1374" s="578"/>
      <c r="G1374" s="656"/>
      <c r="H1374" s="421"/>
      <c r="I1374" s="158" t="s">
        <v>1214</v>
      </c>
      <c r="J1374" s="428"/>
      <c r="K1374" s="428"/>
      <c r="L1374" s="428">
        <v>47</v>
      </c>
      <c r="M1374" s="428"/>
      <c r="N1374" s="68"/>
      <c r="O1374" s="68"/>
      <c r="P1374" s="68">
        <v>10</v>
      </c>
      <c r="Q1374" s="68"/>
      <c r="R1374" s="67"/>
      <c r="S1374" s="67"/>
      <c r="T1374" s="67">
        <v>54.554000000000002</v>
      </c>
      <c r="U1374" s="67"/>
      <c r="V1374" s="99"/>
      <c r="W1374" s="100"/>
      <c r="X1374" s="100"/>
      <c r="Y1374" s="100"/>
      <c r="Z1374" s="100"/>
      <c r="AA1374" s="187"/>
      <c r="AB1374" s="272"/>
      <c r="AC1374" s="350"/>
      <c r="AD1374" s="100"/>
      <c r="AE1374" s="64"/>
    </row>
    <row r="1375" spans="1:31" s="22" customFormat="1" ht="75" hidden="1" x14ac:dyDescent="0.25">
      <c r="A1375" s="430"/>
      <c r="B1375" s="430">
        <v>5735</v>
      </c>
      <c r="C1375" s="570"/>
      <c r="D1375" s="576"/>
      <c r="E1375" s="570"/>
      <c r="F1375" s="578"/>
      <c r="G1375" s="656"/>
      <c r="H1375" s="421"/>
      <c r="I1375" s="158" t="s">
        <v>1215</v>
      </c>
      <c r="J1375" s="428"/>
      <c r="K1375" s="428"/>
      <c r="L1375" s="428">
        <v>3</v>
      </c>
      <c r="M1375" s="428"/>
      <c r="N1375" s="68"/>
      <c r="O1375" s="68"/>
      <c r="P1375" s="68">
        <v>11.67</v>
      </c>
      <c r="Q1375" s="68"/>
      <c r="R1375" s="67"/>
      <c r="S1375" s="67"/>
      <c r="T1375" s="67">
        <v>39.21</v>
      </c>
      <c r="U1375" s="67"/>
      <c r="V1375" s="99"/>
      <c r="W1375" s="100"/>
      <c r="X1375" s="100"/>
      <c r="Y1375" s="100"/>
      <c r="Z1375" s="100"/>
      <c r="AA1375" s="187"/>
      <c r="AB1375" s="272"/>
      <c r="AC1375" s="350"/>
      <c r="AD1375" s="100"/>
      <c r="AE1375" s="64"/>
    </row>
    <row r="1376" spans="1:31" s="22" customFormat="1" ht="90" hidden="1" x14ac:dyDescent="0.25">
      <c r="A1376" s="430"/>
      <c r="B1376" s="430">
        <v>1240</v>
      </c>
      <c r="C1376" s="570"/>
      <c r="D1376" s="576"/>
      <c r="E1376" s="570"/>
      <c r="F1376" s="578"/>
      <c r="G1376" s="656"/>
      <c r="H1376" s="421"/>
      <c r="I1376" s="158" t="s">
        <v>1216</v>
      </c>
      <c r="J1376" s="428"/>
      <c r="K1376" s="428"/>
      <c r="L1376" s="428">
        <v>14</v>
      </c>
      <c r="M1376" s="428"/>
      <c r="N1376" s="68"/>
      <c r="O1376" s="68"/>
      <c r="P1376" s="68">
        <v>74</v>
      </c>
      <c r="Q1376" s="68"/>
      <c r="R1376" s="67"/>
      <c r="S1376" s="67"/>
      <c r="T1376" s="67">
        <v>55.621000000000002</v>
      </c>
      <c r="U1376" s="67"/>
      <c r="V1376" s="99"/>
      <c r="W1376" s="100"/>
      <c r="X1376" s="100"/>
      <c r="Y1376" s="100"/>
      <c r="Z1376" s="100"/>
      <c r="AA1376" s="187"/>
      <c r="AB1376" s="272"/>
      <c r="AC1376" s="350"/>
      <c r="AD1376" s="100"/>
      <c r="AE1376" s="64"/>
    </row>
    <row r="1377" spans="1:31" s="22" customFormat="1" ht="63" hidden="1" customHeight="1" x14ac:dyDescent="0.25">
      <c r="A1377" s="430"/>
      <c r="B1377" s="430">
        <v>1981</v>
      </c>
      <c r="C1377" s="570"/>
      <c r="D1377" s="576"/>
      <c r="E1377" s="570"/>
      <c r="F1377" s="578"/>
      <c r="G1377" s="656"/>
      <c r="H1377" s="421"/>
      <c r="I1377" s="158" t="s">
        <v>1218</v>
      </c>
      <c r="J1377" s="428"/>
      <c r="K1377" s="428"/>
      <c r="L1377" s="428">
        <v>195</v>
      </c>
      <c r="M1377" s="428"/>
      <c r="N1377" s="68"/>
      <c r="O1377" s="68"/>
      <c r="P1377" s="68">
        <v>3.33</v>
      </c>
      <c r="Q1377" s="68"/>
      <c r="R1377" s="67"/>
      <c r="S1377" s="67"/>
      <c r="T1377" s="67">
        <v>302.35700000000003</v>
      </c>
      <c r="U1377" s="67"/>
      <c r="V1377" s="99"/>
      <c r="W1377" s="100"/>
      <c r="X1377" s="100"/>
      <c r="Y1377" s="100"/>
      <c r="Z1377" s="100"/>
      <c r="AA1377" s="187"/>
      <c r="AB1377" s="272"/>
      <c r="AC1377" s="350"/>
      <c r="AD1377" s="100"/>
      <c r="AE1377" s="64"/>
    </row>
    <row r="1378" spans="1:31" s="22" customFormat="1" ht="48" hidden="1" customHeight="1" x14ac:dyDescent="0.25">
      <c r="A1378" s="430"/>
      <c r="B1378" s="430">
        <v>5829</v>
      </c>
      <c r="C1378" s="570"/>
      <c r="D1378" s="576"/>
      <c r="E1378" s="570"/>
      <c r="F1378" s="578"/>
      <c r="G1378" s="656"/>
      <c r="H1378" s="421"/>
      <c r="I1378" s="158" t="s">
        <v>1237</v>
      </c>
      <c r="J1378" s="428"/>
      <c r="K1378" s="428"/>
      <c r="L1378" s="428">
        <v>20</v>
      </c>
      <c r="M1378" s="428"/>
      <c r="N1378" s="68"/>
      <c r="O1378" s="68"/>
      <c r="P1378" s="68">
        <v>32.5</v>
      </c>
      <c r="Q1378" s="68"/>
      <c r="R1378" s="67"/>
      <c r="S1378" s="67"/>
      <c r="T1378" s="67">
        <v>70.581000000000003</v>
      </c>
      <c r="U1378" s="67"/>
      <c r="V1378" s="99"/>
      <c r="W1378" s="100"/>
      <c r="X1378" s="100"/>
      <c r="Y1378" s="100"/>
      <c r="Z1378" s="100"/>
      <c r="AA1378" s="187"/>
      <c r="AB1378" s="272"/>
      <c r="AC1378" s="350"/>
      <c r="AD1378" s="100"/>
      <c r="AE1378" s="64"/>
    </row>
    <row r="1379" spans="1:31" s="22" customFormat="1" ht="60" hidden="1" x14ac:dyDescent="0.25">
      <c r="A1379" s="430"/>
      <c r="B1379" s="430">
        <v>1171</v>
      </c>
      <c r="C1379" s="570"/>
      <c r="D1379" s="576"/>
      <c r="E1379" s="570"/>
      <c r="F1379" s="578"/>
      <c r="G1379" s="656"/>
      <c r="H1379" s="421"/>
      <c r="I1379" s="158" t="s">
        <v>1221</v>
      </c>
      <c r="J1379" s="428"/>
      <c r="K1379" s="428"/>
      <c r="L1379" s="428">
        <v>111</v>
      </c>
      <c r="M1379" s="428"/>
      <c r="N1379" s="68"/>
      <c r="O1379" s="68"/>
      <c r="P1379" s="68">
        <v>5</v>
      </c>
      <c r="Q1379" s="68"/>
      <c r="R1379" s="67"/>
      <c r="S1379" s="67"/>
      <c r="T1379" s="67">
        <v>116.318</v>
      </c>
      <c r="U1379" s="67"/>
      <c r="V1379" s="99"/>
      <c r="W1379" s="100"/>
      <c r="X1379" s="100"/>
      <c r="Y1379" s="100"/>
      <c r="Z1379" s="100"/>
      <c r="AA1379" s="187"/>
      <c r="AB1379" s="272"/>
      <c r="AC1379" s="350"/>
      <c r="AD1379" s="100"/>
      <c r="AE1379" s="64"/>
    </row>
    <row r="1380" spans="1:31" s="22" customFormat="1" ht="75" hidden="1" x14ac:dyDescent="0.25">
      <c r="A1380" s="430"/>
      <c r="B1380" s="430">
        <v>3058</v>
      </c>
      <c r="C1380" s="570"/>
      <c r="D1380" s="576"/>
      <c r="E1380" s="570"/>
      <c r="F1380" s="578"/>
      <c r="G1380" s="656"/>
      <c r="H1380" s="421"/>
      <c r="I1380" s="158" t="s">
        <v>1739</v>
      </c>
      <c r="J1380" s="428"/>
      <c r="K1380" s="428"/>
      <c r="L1380" s="428">
        <v>340</v>
      </c>
      <c r="M1380" s="428"/>
      <c r="N1380" s="68"/>
      <c r="O1380" s="68"/>
      <c r="P1380" s="68">
        <v>15</v>
      </c>
      <c r="Q1380" s="68"/>
      <c r="R1380" s="67"/>
      <c r="S1380" s="67"/>
      <c r="T1380" s="67">
        <v>261.13</v>
      </c>
      <c r="U1380" s="67"/>
      <c r="V1380" s="99"/>
      <c r="W1380" s="100"/>
      <c r="X1380" s="100"/>
      <c r="Y1380" s="100"/>
      <c r="Z1380" s="100"/>
      <c r="AA1380" s="187"/>
      <c r="AB1380" s="272"/>
      <c r="AC1380" s="350"/>
      <c r="AD1380" s="100"/>
      <c r="AE1380" s="64"/>
    </row>
    <row r="1381" spans="1:31" s="22" customFormat="1" ht="60" hidden="1" x14ac:dyDescent="0.25">
      <c r="A1381" s="430"/>
      <c r="B1381" s="66" t="s">
        <v>1525</v>
      </c>
      <c r="C1381" s="570"/>
      <c r="D1381" s="576"/>
      <c r="E1381" s="570"/>
      <c r="F1381" s="578"/>
      <c r="G1381" s="656"/>
      <c r="H1381" s="421"/>
      <c r="I1381" s="158" t="s">
        <v>1373</v>
      </c>
      <c r="J1381" s="428"/>
      <c r="K1381" s="428"/>
      <c r="L1381" s="428">
        <v>79</v>
      </c>
      <c r="M1381" s="428"/>
      <c r="N1381" s="68"/>
      <c r="O1381" s="68"/>
      <c r="P1381" s="68">
        <v>11.5</v>
      </c>
      <c r="Q1381" s="68"/>
      <c r="R1381" s="67"/>
      <c r="S1381" s="67"/>
      <c r="T1381" s="67">
        <v>133.84</v>
      </c>
      <c r="U1381" s="67"/>
      <c r="V1381" s="99"/>
      <c r="W1381" s="100"/>
      <c r="X1381" s="100"/>
      <c r="Y1381" s="100"/>
      <c r="Z1381" s="100"/>
      <c r="AA1381" s="187"/>
      <c r="AB1381" s="272"/>
      <c r="AC1381" s="350"/>
      <c r="AD1381" s="100"/>
      <c r="AE1381" s="64"/>
    </row>
    <row r="1382" spans="1:31" s="22" customFormat="1" ht="120" hidden="1" x14ac:dyDescent="0.25">
      <c r="A1382" s="430"/>
      <c r="B1382" s="430">
        <v>2364</v>
      </c>
      <c r="C1382" s="570"/>
      <c r="D1382" s="576"/>
      <c r="E1382" s="570"/>
      <c r="F1382" s="578"/>
      <c r="G1382" s="656"/>
      <c r="H1382" s="421"/>
      <c r="I1382" s="158" t="s">
        <v>1374</v>
      </c>
      <c r="J1382" s="428"/>
      <c r="K1382" s="428"/>
      <c r="L1382" s="428">
        <v>200</v>
      </c>
      <c r="M1382" s="428"/>
      <c r="N1382" s="68"/>
      <c r="O1382" s="68"/>
      <c r="P1382" s="68">
        <v>15</v>
      </c>
      <c r="Q1382" s="68"/>
      <c r="R1382" s="67"/>
      <c r="S1382" s="67"/>
      <c r="T1382" s="67">
        <v>208.23</v>
      </c>
      <c r="U1382" s="67"/>
      <c r="V1382" s="99"/>
      <c r="W1382" s="100"/>
      <c r="X1382" s="100"/>
      <c r="Y1382" s="100"/>
      <c r="Z1382" s="100"/>
      <c r="AA1382" s="187"/>
      <c r="AB1382" s="272"/>
      <c r="AC1382" s="350"/>
      <c r="AD1382" s="100"/>
      <c r="AE1382" s="64"/>
    </row>
    <row r="1383" spans="1:31" s="22" customFormat="1" ht="75.75" hidden="1" customHeight="1" x14ac:dyDescent="0.25">
      <c r="A1383" s="430"/>
      <c r="B1383" s="430">
        <v>1780</v>
      </c>
      <c r="C1383" s="570"/>
      <c r="D1383" s="576"/>
      <c r="E1383" s="570"/>
      <c r="F1383" s="578"/>
      <c r="G1383" s="656"/>
      <c r="H1383" s="421"/>
      <c r="I1383" s="158" t="s">
        <v>1375</v>
      </c>
      <c r="J1383" s="428"/>
      <c r="K1383" s="428"/>
      <c r="L1383" s="428">
        <v>100</v>
      </c>
      <c r="M1383" s="428"/>
      <c r="N1383" s="68"/>
      <c r="O1383" s="68"/>
      <c r="P1383" s="68">
        <v>15</v>
      </c>
      <c r="Q1383" s="68"/>
      <c r="R1383" s="67"/>
      <c r="S1383" s="67"/>
      <c r="T1383" s="67">
        <v>159.68</v>
      </c>
      <c r="U1383" s="67"/>
      <c r="V1383" s="99"/>
      <c r="W1383" s="100"/>
      <c r="X1383" s="100"/>
      <c r="Y1383" s="100"/>
      <c r="Z1383" s="100"/>
      <c r="AA1383" s="187"/>
      <c r="AB1383" s="272"/>
      <c r="AC1383" s="350"/>
      <c r="AD1383" s="100"/>
      <c r="AE1383" s="64"/>
    </row>
    <row r="1384" spans="1:31" s="22" customFormat="1" ht="75" hidden="1" x14ac:dyDescent="0.25">
      <c r="A1384" s="430"/>
      <c r="B1384" s="66" t="s">
        <v>1588</v>
      </c>
      <c r="C1384" s="570"/>
      <c r="D1384" s="576"/>
      <c r="E1384" s="570"/>
      <c r="F1384" s="578"/>
      <c r="G1384" s="656"/>
      <c r="H1384" s="421"/>
      <c r="I1384" s="158" t="s">
        <v>1376</v>
      </c>
      <c r="J1384" s="428"/>
      <c r="K1384" s="428"/>
      <c r="L1384" s="428">
        <v>241</v>
      </c>
      <c r="M1384" s="428"/>
      <c r="N1384" s="68"/>
      <c r="O1384" s="68"/>
      <c r="P1384" s="68">
        <v>1</v>
      </c>
      <c r="Q1384" s="68"/>
      <c r="R1384" s="67"/>
      <c r="S1384" s="67"/>
      <c r="T1384" s="67">
        <v>252.97</v>
      </c>
      <c r="U1384" s="67"/>
      <c r="V1384" s="99"/>
      <c r="W1384" s="100"/>
      <c r="X1384" s="100"/>
      <c r="Y1384" s="100"/>
      <c r="Z1384" s="100"/>
      <c r="AA1384" s="187"/>
      <c r="AB1384" s="272"/>
      <c r="AC1384" s="350"/>
      <c r="AD1384" s="100"/>
      <c r="AE1384" s="64"/>
    </row>
    <row r="1385" spans="1:31" s="22" customFormat="1" ht="60" hidden="1" x14ac:dyDescent="0.25">
      <c r="A1385" s="430"/>
      <c r="B1385" s="66" t="s">
        <v>1578</v>
      </c>
      <c r="C1385" s="570"/>
      <c r="D1385" s="576"/>
      <c r="E1385" s="570"/>
      <c r="F1385" s="578"/>
      <c r="G1385" s="656"/>
      <c r="H1385" s="421"/>
      <c r="I1385" s="158" t="s">
        <v>1377</v>
      </c>
      <c r="J1385" s="428"/>
      <c r="K1385" s="428"/>
      <c r="L1385" s="428">
        <v>1323</v>
      </c>
      <c r="M1385" s="428"/>
      <c r="N1385" s="68"/>
      <c r="O1385" s="68"/>
      <c r="P1385" s="68">
        <v>78</v>
      </c>
      <c r="Q1385" s="68"/>
      <c r="R1385" s="67"/>
      <c r="S1385" s="67"/>
      <c r="T1385" s="67">
        <v>1972.39</v>
      </c>
      <c r="U1385" s="67"/>
      <c r="V1385" s="99"/>
      <c r="W1385" s="100"/>
      <c r="X1385" s="100"/>
      <c r="Y1385" s="100"/>
      <c r="Z1385" s="100"/>
      <c r="AA1385" s="187"/>
      <c r="AB1385" s="272"/>
      <c r="AC1385" s="350"/>
      <c r="AD1385" s="100"/>
      <c r="AE1385" s="64"/>
    </row>
    <row r="1386" spans="1:31" s="22" customFormat="1" ht="75" hidden="1" x14ac:dyDescent="0.25">
      <c r="A1386" s="430"/>
      <c r="B1386" s="66" t="s">
        <v>1594</v>
      </c>
      <c r="C1386" s="570"/>
      <c r="D1386" s="576"/>
      <c r="E1386" s="570"/>
      <c r="F1386" s="578"/>
      <c r="G1386" s="656"/>
      <c r="H1386" s="421"/>
      <c r="I1386" s="158" t="s">
        <v>1322</v>
      </c>
      <c r="J1386" s="428"/>
      <c r="K1386" s="428"/>
      <c r="L1386" s="428">
        <v>155</v>
      </c>
      <c r="M1386" s="428"/>
      <c r="N1386" s="68"/>
      <c r="O1386" s="68"/>
      <c r="P1386" s="68">
        <v>15</v>
      </c>
      <c r="Q1386" s="68"/>
      <c r="R1386" s="67"/>
      <c r="S1386" s="67"/>
      <c r="T1386" s="67">
        <v>223.77</v>
      </c>
      <c r="U1386" s="67"/>
      <c r="V1386" s="99"/>
      <c r="W1386" s="100"/>
      <c r="X1386" s="100"/>
      <c r="Y1386" s="100"/>
      <c r="Z1386" s="100"/>
      <c r="AA1386" s="187"/>
      <c r="AB1386" s="272"/>
      <c r="AC1386" s="350"/>
      <c r="AD1386" s="100"/>
      <c r="AE1386" s="64"/>
    </row>
    <row r="1387" spans="1:31" s="22" customFormat="1" ht="75" hidden="1" x14ac:dyDescent="0.25">
      <c r="A1387" s="430"/>
      <c r="B1387" s="430">
        <v>2530</v>
      </c>
      <c r="C1387" s="570"/>
      <c r="D1387" s="576"/>
      <c r="E1387" s="570"/>
      <c r="F1387" s="578"/>
      <c r="G1387" s="656"/>
      <c r="H1387" s="421"/>
      <c r="I1387" s="158" t="s">
        <v>1378</v>
      </c>
      <c r="J1387" s="428"/>
      <c r="K1387" s="428"/>
      <c r="L1387" s="428">
        <v>486</v>
      </c>
      <c r="M1387" s="428"/>
      <c r="N1387" s="68"/>
      <c r="O1387" s="68"/>
      <c r="P1387" s="68">
        <v>15</v>
      </c>
      <c r="Q1387" s="68"/>
      <c r="R1387" s="67"/>
      <c r="S1387" s="67"/>
      <c r="T1387" s="67">
        <v>338.15</v>
      </c>
      <c r="U1387" s="67"/>
      <c r="V1387" s="99"/>
      <c r="W1387" s="100"/>
      <c r="X1387" s="100"/>
      <c r="Y1387" s="100"/>
      <c r="Z1387" s="100"/>
      <c r="AA1387" s="187"/>
      <c r="AB1387" s="272"/>
      <c r="AC1387" s="350"/>
      <c r="AD1387" s="100"/>
      <c r="AE1387" s="64"/>
    </row>
    <row r="1388" spans="1:31" s="22" customFormat="1" ht="105" hidden="1" x14ac:dyDescent="0.25">
      <c r="A1388" s="430"/>
      <c r="B1388" s="430">
        <v>5872</v>
      </c>
      <c r="C1388" s="570"/>
      <c r="D1388" s="576"/>
      <c r="E1388" s="570"/>
      <c r="F1388" s="578"/>
      <c r="G1388" s="656"/>
      <c r="H1388" s="421"/>
      <c r="I1388" s="158" t="s">
        <v>1410</v>
      </c>
      <c r="J1388" s="428"/>
      <c r="K1388" s="428"/>
      <c r="L1388" s="428">
        <v>40</v>
      </c>
      <c r="M1388" s="428"/>
      <c r="N1388" s="68"/>
      <c r="O1388" s="68"/>
      <c r="P1388" s="68">
        <v>15.1</v>
      </c>
      <c r="Q1388" s="68"/>
      <c r="R1388" s="67"/>
      <c r="S1388" s="67"/>
      <c r="T1388" s="67">
        <v>89.78</v>
      </c>
      <c r="U1388" s="67"/>
      <c r="V1388" s="99"/>
      <c r="W1388" s="100"/>
      <c r="X1388" s="100"/>
      <c r="Y1388" s="100"/>
      <c r="Z1388" s="100"/>
      <c r="AA1388" s="187"/>
      <c r="AB1388" s="272"/>
      <c r="AC1388" s="350"/>
      <c r="AD1388" s="100"/>
      <c r="AE1388" s="64"/>
    </row>
    <row r="1389" spans="1:31" s="22" customFormat="1" ht="45" hidden="1" x14ac:dyDescent="0.25">
      <c r="A1389" s="430"/>
      <c r="B1389" s="66" t="s">
        <v>1598</v>
      </c>
      <c r="C1389" s="570"/>
      <c r="D1389" s="576"/>
      <c r="E1389" s="570"/>
      <c r="F1389" s="578"/>
      <c r="G1389" s="656"/>
      <c r="H1389" s="421"/>
      <c r="I1389" s="158" t="s">
        <v>1440</v>
      </c>
      <c r="J1389" s="428"/>
      <c r="K1389" s="428"/>
      <c r="L1389" s="428">
        <v>419</v>
      </c>
      <c r="M1389" s="428"/>
      <c r="N1389" s="68"/>
      <c r="O1389" s="68"/>
      <c r="P1389" s="68">
        <v>2.33</v>
      </c>
      <c r="Q1389" s="68"/>
      <c r="R1389" s="67"/>
      <c r="S1389" s="67"/>
      <c r="T1389" s="67">
        <v>847.95</v>
      </c>
      <c r="U1389" s="67"/>
      <c r="V1389" s="99"/>
      <c r="W1389" s="100"/>
      <c r="X1389" s="100"/>
      <c r="Y1389" s="100"/>
      <c r="Z1389" s="100"/>
      <c r="AA1389" s="187"/>
      <c r="AB1389" s="272"/>
      <c r="AC1389" s="350"/>
      <c r="AD1389" s="100"/>
      <c r="AE1389" s="64"/>
    </row>
    <row r="1390" spans="1:31" s="22" customFormat="1" ht="75" hidden="1" x14ac:dyDescent="0.25">
      <c r="A1390" s="430"/>
      <c r="B1390" s="66" t="s">
        <v>1524</v>
      </c>
      <c r="C1390" s="570"/>
      <c r="D1390" s="576"/>
      <c r="E1390" s="570"/>
      <c r="F1390" s="578"/>
      <c r="G1390" s="656"/>
      <c r="H1390" s="421"/>
      <c r="I1390" s="158" t="s">
        <v>1429</v>
      </c>
      <c r="J1390" s="428"/>
      <c r="K1390" s="428"/>
      <c r="L1390" s="428">
        <v>373</v>
      </c>
      <c r="M1390" s="428"/>
      <c r="N1390" s="68"/>
      <c r="O1390" s="68"/>
      <c r="P1390" s="68">
        <v>5</v>
      </c>
      <c r="Q1390" s="68"/>
      <c r="R1390" s="67"/>
      <c r="S1390" s="67"/>
      <c r="T1390" s="67">
        <v>614.14</v>
      </c>
      <c r="U1390" s="67"/>
      <c r="V1390" s="99"/>
      <c r="W1390" s="100"/>
      <c r="X1390" s="100"/>
      <c r="Y1390" s="100"/>
      <c r="Z1390" s="100"/>
      <c r="AA1390" s="187"/>
      <c r="AB1390" s="272"/>
      <c r="AC1390" s="350"/>
      <c r="AD1390" s="100"/>
      <c r="AE1390" s="64"/>
    </row>
    <row r="1391" spans="1:31" s="22" customFormat="1" ht="60" hidden="1" x14ac:dyDescent="0.25">
      <c r="A1391" s="430"/>
      <c r="B1391" s="430">
        <v>1995</v>
      </c>
      <c r="C1391" s="570"/>
      <c r="D1391" s="576"/>
      <c r="E1391" s="570"/>
      <c r="F1391" s="578"/>
      <c r="G1391" s="656"/>
      <c r="H1391" s="421"/>
      <c r="I1391" s="158" t="s">
        <v>1428</v>
      </c>
      <c r="J1391" s="428"/>
      <c r="K1391" s="428"/>
      <c r="L1391" s="428">
        <v>415</v>
      </c>
      <c r="M1391" s="428"/>
      <c r="N1391" s="68"/>
      <c r="O1391" s="68"/>
      <c r="P1391" s="68">
        <v>7.5</v>
      </c>
      <c r="Q1391" s="68"/>
      <c r="R1391" s="67"/>
      <c r="S1391" s="67"/>
      <c r="T1391" s="67">
        <v>671.67</v>
      </c>
      <c r="U1391" s="67"/>
      <c r="V1391" s="99"/>
      <c r="W1391" s="100"/>
      <c r="X1391" s="100"/>
      <c r="Y1391" s="100"/>
      <c r="Z1391" s="100"/>
      <c r="AA1391" s="187"/>
      <c r="AB1391" s="272"/>
      <c r="AC1391" s="350"/>
      <c r="AD1391" s="100"/>
      <c r="AE1391" s="64"/>
    </row>
    <row r="1392" spans="1:31" s="22" customFormat="1" ht="90" hidden="1" x14ac:dyDescent="0.25">
      <c r="A1392" s="430"/>
      <c r="B1392" s="430">
        <v>1451</v>
      </c>
      <c r="C1392" s="570"/>
      <c r="D1392" s="576"/>
      <c r="E1392" s="570"/>
      <c r="F1392" s="578"/>
      <c r="G1392" s="656"/>
      <c r="H1392" s="421"/>
      <c r="I1392" s="158" t="s">
        <v>1441</v>
      </c>
      <c r="J1392" s="428"/>
      <c r="K1392" s="428"/>
      <c r="L1392" s="428">
        <v>360</v>
      </c>
      <c r="M1392" s="428"/>
      <c r="N1392" s="68"/>
      <c r="O1392" s="68"/>
      <c r="P1392" s="68">
        <v>15</v>
      </c>
      <c r="Q1392" s="68"/>
      <c r="R1392" s="67"/>
      <c r="S1392" s="67"/>
      <c r="T1392" s="67">
        <v>137.29</v>
      </c>
      <c r="U1392" s="67"/>
      <c r="V1392" s="99"/>
      <c r="W1392" s="100"/>
      <c r="X1392" s="100"/>
      <c r="Y1392" s="100"/>
      <c r="Z1392" s="100"/>
      <c r="AA1392" s="187"/>
      <c r="AB1392" s="272"/>
      <c r="AC1392" s="350"/>
      <c r="AD1392" s="100"/>
      <c r="AE1392" s="64"/>
    </row>
    <row r="1393" spans="1:31" s="22" customFormat="1" ht="90" hidden="1" x14ac:dyDescent="0.25">
      <c r="A1393" s="430"/>
      <c r="B1393" s="430">
        <v>2615</v>
      </c>
      <c r="C1393" s="570"/>
      <c r="D1393" s="576"/>
      <c r="E1393" s="570"/>
      <c r="F1393" s="578"/>
      <c r="G1393" s="656"/>
      <c r="H1393" s="421"/>
      <c r="I1393" s="158" t="s">
        <v>1442</v>
      </c>
      <c r="J1393" s="428"/>
      <c r="K1393" s="428"/>
      <c r="L1393" s="428">
        <v>100</v>
      </c>
      <c r="M1393" s="428"/>
      <c r="N1393" s="68"/>
      <c r="O1393" s="68"/>
      <c r="P1393" s="68">
        <v>15</v>
      </c>
      <c r="Q1393" s="68"/>
      <c r="R1393" s="67"/>
      <c r="S1393" s="67"/>
      <c r="T1393" s="67">
        <v>115.76</v>
      </c>
      <c r="U1393" s="67"/>
      <c r="V1393" s="99"/>
      <c r="W1393" s="100"/>
      <c r="X1393" s="100"/>
      <c r="Y1393" s="100"/>
      <c r="Z1393" s="100"/>
      <c r="AA1393" s="187"/>
      <c r="AB1393" s="272"/>
      <c r="AC1393" s="350"/>
      <c r="AD1393" s="100"/>
      <c r="AE1393" s="64"/>
    </row>
    <row r="1394" spans="1:31" s="22" customFormat="1" ht="75" hidden="1" x14ac:dyDescent="0.25">
      <c r="A1394" s="430"/>
      <c r="B1394" s="430">
        <v>1751</v>
      </c>
      <c r="C1394" s="570"/>
      <c r="D1394" s="576"/>
      <c r="E1394" s="570"/>
      <c r="F1394" s="578"/>
      <c r="G1394" s="656"/>
      <c r="H1394" s="421"/>
      <c r="I1394" s="158" t="s">
        <v>1425</v>
      </c>
      <c r="J1394" s="428"/>
      <c r="K1394" s="428"/>
      <c r="L1394" s="335">
        <v>1250</v>
      </c>
      <c r="M1394" s="81"/>
      <c r="N1394" s="67"/>
      <c r="O1394" s="67"/>
      <c r="P1394" s="275">
        <v>5</v>
      </c>
      <c r="Q1394" s="67"/>
      <c r="R1394" s="67"/>
      <c r="S1394" s="67"/>
      <c r="T1394" s="275">
        <v>773.81</v>
      </c>
      <c r="U1394" s="67"/>
      <c r="V1394" s="99"/>
      <c r="AE1394" s="67"/>
    </row>
    <row r="1395" spans="1:31" s="22" customFormat="1" ht="75" hidden="1" x14ac:dyDescent="0.25">
      <c r="A1395" s="430"/>
      <c r="B1395" s="66" t="s">
        <v>1595</v>
      </c>
      <c r="C1395" s="570"/>
      <c r="D1395" s="576"/>
      <c r="E1395" s="570"/>
      <c r="F1395" s="578"/>
      <c r="G1395" s="656"/>
      <c r="H1395" s="421"/>
      <c r="I1395" s="158" t="s">
        <v>1740</v>
      </c>
      <c r="J1395" s="428"/>
      <c r="K1395" s="428"/>
      <c r="L1395" s="428">
        <v>333</v>
      </c>
      <c r="M1395" s="428"/>
      <c r="N1395" s="68"/>
      <c r="O1395" s="68"/>
      <c r="P1395" s="68">
        <v>15</v>
      </c>
      <c r="Q1395" s="68"/>
      <c r="R1395" s="67"/>
      <c r="S1395" s="67"/>
      <c r="T1395" s="67">
        <v>304.39999999999998</v>
      </c>
      <c r="U1395" s="67"/>
      <c r="V1395" s="99"/>
      <c r="W1395" s="100"/>
      <c r="X1395" s="100"/>
      <c r="Y1395" s="100"/>
      <c r="Z1395" s="100"/>
      <c r="AA1395" s="187"/>
      <c r="AB1395" s="272"/>
      <c r="AC1395" s="350"/>
      <c r="AD1395" s="100"/>
      <c r="AE1395" s="64"/>
    </row>
    <row r="1396" spans="1:31" s="22" customFormat="1" ht="75" hidden="1" x14ac:dyDescent="0.25">
      <c r="A1396" s="430"/>
      <c r="B1396" s="430"/>
      <c r="C1396" s="570"/>
      <c r="D1396" s="576"/>
      <c r="E1396" s="570"/>
      <c r="F1396" s="578"/>
      <c r="G1396" s="656"/>
      <c r="H1396" s="421"/>
      <c r="I1396" s="158" t="s">
        <v>1741</v>
      </c>
      <c r="J1396" s="428"/>
      <c r="K1396" s="428"/>
      <c r="L1396" s="428">
        <v>100</v>
      </c>
      <c r="M1396" s="428"/>
      <c r="N1396" s="68"/>
      <c r="O1396" s="68"/>
      <c r="P1396" s="68"/>
      <c r="Q1396" s="68"/>
      <c r="R1396" s="67"/>
      <c r="S1396" s="67"/>
      <c r="T1396" s="67">
        <v>193.16</v>
      </c>
      <c r="U1396" s="67"/>
      <c r="V1396" s="99"/>
      <c r="W1396" s="100"/>
      <c r="X1396" s="100"/>
      <c r="Y1396" s="100"/>
      <c r="Z1396" s="100"/>
      <c r="AA1396" s="187"/>
      <c r="AB1396" s="272"/>
      <c r="AC1396" s="350"/>
      <c r="AD1396" s="100"/>
      <c r="AE1396" s="64"/>
    </row>
    <row r="1397" spans="1:31" s="22" customFormat="1" ht="75" hidden="1" x14ac:dyDescent="0.25">
      <c r="A1397" s="430"/>
      <c r="B1397" s="66" t="s">
        <v>1576</v>
      </c>
      <c r="C1397" s="570"/>
      <c r="D1397" s="576"/>
      <c r="E1397" s="570"/>
      <c r="F1397" s="578"/>
      <c r="G1397" s="656"/>
      <c r="H1397" s="421"/>
      <c r="I1397" s="158" t="s">
        <v>1742</v>
      </c>
      <c r="J1397" s="428"/>
      <c r="K1397" s="428"/>
      <c r="L1397" s="428">
        <v>400</v>
      </c>
      <c r="M1397" s="428"/>
      <c r="N1397" s="68"/>
      <c r="O1397" s="68"/>
      <c r="P1397" s="68">
        <v>50</v>
      </c>
      <c r="Q1397" s="68"/>
      <c r="R1397" s="67"/>
      <c r="S1397" s="67"/>
      <c r="T1397" s="67">
        <v>294.26</v>
      </c>
      <c r="U1397" s="67"/>
      <c r="V1397" s="99"/>
      <c r="W1397" s="100"/>
      <c r="X1397" s="100"/>
      <c r="Y1397" s="100"/>
      <c r="Z1397" s="100"/>
      <c r="AA1397" s="187"/>
      <c r="AB1397" s="272"/>
      <c r="AC1397" s="350"/>
      <c r="AD1397" s="100"/>
      <c r="AE1397" s="64"/>
    </row>
    <row r="1398" spans="1:31" s="22" customFormat="1" ht="60" hidden="1" x14ac:dyDescent="0.25">
      <c r="A1398" s="430"/>
      <c r="B1398" s="430">
        <v>1816</v>
      </c>
      <c r="C1398" s="570"/>
      <c r="D1398" s="576"/>
      <c r="E1398" s="570"/>
      <c r="F1398" s="578"/>
      <c r="G1398" s="656"/>
      <c r="H1398" s="421"/>
      <c r="I1398" s="158" t="s">
        <v>1415</v>
      </c>
      <c r="J1398" s="428"/>
      <c r="K1398" s="428"/>
      <c r="L1398" s="428">
        <v>210</v>
      </c>
      <c r="M1398" s="428"/>
      <c r="N1398" s="68"/>
      <c r="O1398" s="68"/>
      <c r="P1398" s="68">
        <v>7.5</v>
      </c>
      <c r="Q1398" s="68"/>
      <c r="R1398" s="67"/>
      <c r="S1398" s="67"/>
      <c r="T1398" s="67">
        <v>335.39</v>
      </c>
      <c r="U1398" s="67"/>
      <c r="V1398" s="99"/>
      <c r="W1398" s="100"/>
      <c r="X1398" s="100"/>
      <c r="Y1398" s="100"/>
      <c r="Z1398" s="100"/>
      <c r="AA1398" s="187"/>
      <c r="AB1398" s="272"/>
      <c r="AC1398" s="350"/>
      <c r="AD1398" s="100"/>
      <c r="AE1398" s="64"/>
    </row>
    <row r="1399" spans="1:31" s="142" customFormat="1" ht="14.25" hidden="1" x14ac:dyDescent="0.2">
      <c r="A1399" s="122"/>
      <c r="B1399" s="122"/>
      <c r="C1399" s="570"/>
      <c r="D1399" s="576"/>
      <c r="E1399" s="570"/>
      <c r="F1399" s="578" t="s">
        <v>65</v>
      </c>
      <c r="G1399" s="656" t="s">
        <v>59</v>
      </c>
      <c r="H1399" s="440"/>
      <c r="I1399" s="327"/>
      <c r="J1399" s="252">
        <f>SUM(J1400:J1405)</f>
        <v>0</v>
      </c>
      <c r="K1399" s="252">
        <f>SUM(K1400:K1405)</f>
        <v>0</v>
      </c>
      <c r="L1399" s="252">
        <f>SUM(L1400:L1405)</f>
        <v>694</v>
      </c>
      <c r="M1399" s="252">
        <f t="shared" ref="M1399:P1399" si="36">SUM(M1400:M1405)</f>
        <v>0</v>
      </c>
      <c r="N1399" s="252">
        <f t="shared" si="36"/>
        <v>0</v>
      </c>
      <c r="O1399" s="252">
        <f t="shared" si="36"/>
        <v>0</v>
      </c>
      <c r="P1399" s="252">
        <f t="shared" si="36"/>
        <v>117.26</v>
      </c>
      <c r="Q1399" s="252">
        <f>SUM(Q1400:Q1405)</f>
        <v>0</v>
      </c>
      <c r="R1399" s="252">
        <f t="shared" ref="R1399:T1399" si="37">SUM(R1400:R1405)</f>
        <v>0</v>
      </c>
      <c r="S1399" s="252">
        <f t="shared" si="37"/>
        <v>0</v>
      </c>
      <c r="T1399" s="252">
        <f t="shared" si="37"/>
        <v>1000</v>
      </c>
      <c r="U1399" s="252">
        <f>SUM(U1400:U1405)</f>
        <v>0</v>
      </c>
      <c r="V1399" s="272">
        <f>(T1399/(L1399/1000))/1*$Y$13/100*$Z$13/100</f>
        <v>1584.6359707321524</v>
      </c>
      <c r="W1399" s="122"/>
      <c r="X1399" s="122"/>
      <c r="Y1399" s="122"/>
      <c r="Z1399" s="122"/>
      <c r="AA1399" s="272">
        <f>AA1235</f>
        <v>1459.19588</v>
      </c>
      <c r="AB1399" s="272">
        <f t="shared" ref="AB1399" si="38">AA1399*$Z$13/100</f>
        <v>1527.162037029291</v>
      </c>
      <c r="AC1399" s="349">
        <f t="shared" ref="AC1399" si="39">V1399/AB1399</f>
        <v>1.0376344698920505</v>
      </c>
      <c r="AD1399" s="123"/>
    </row>
    <row r="1400" spans="1:31" s="22" customFormat="1" ht="90" hidden="1" x14ac:dyDescent="0.25">
      <c r="A1400" s="430"/>
      <c r="B1400" s="66" t="s">
        <v>1455</v>
      </c>
      <c r="C1400" s="570"/>
      <c r="D1400" s="576"/>
      <c r="E1400" s="570"/>
      <c r="F1400" s="578"/>
      <c r="G1400" s="656"/>
      <c r="H1400" s="421"/>
      <c r="I1400" s="159" t="s">
        <v>1726</v>
      </c>
      <c r="J1400" s="430"/>
      <c r="K1400" s="430"/>
      <c r="L1400" s="421">
        <v>29</v>
      </c>
      <c r="M1400" s="430"/>
      <c r="N1400" s="67"/>
      <c r="O1400" s="67"/>
      <c r="P1400" s="68">
        <v>40.590000000000003</v>
      </c>
      <c r="Q1400" s="67"/>
      <c r="R1400" s="67"/>
      <c r="S1400" s="67"/>
      <c r="T1400" s="67">
        <v>122</v>
      </c>
      <c r="U1400" s="67"/>
      <c r="V1400" s="99"/>
      <c r="W1400" s="100"/>
      <c r="X1400" s="100"/>
      <c r="Y1400" s="100"/>
      <c r="Z1400" s="100"/>
      <c r="AA1400" s="187"/>
      <c r="AB1400" s="272"/>
      <c r="AC1400" s="350"/>
      <c r="AD1400" s="100"/>
      <c r="AE1400" s="64"/>
    </row>
    <row r="1401" spans="1:31" s="22" customFormat="1" ht="45" hidden="1" x14ac:dyDescent="0.25">
      <c r="A1401" s="430"/>
      <c r="B1401" s="430">
        <v>1420</v>
      </c>
      <c r="C1401" s="570"/>
      <c r="D1401" s="576"/>
      <c r="E1401" s="570"/>
      <c r="F1401" s="578"/>
      <c r="G1401" s="656"/>
      <c r="H1401" s="421"/>
      <c r="I1401" s="159" t="s">
        <v>1743</v>
      </c>
      <c r="J1401" s="430"/>
      <c r="K1401" s="430"/>
      <c r="L1401" s="421">
        <v>19</v>
      </c>
      <c r="M1401" s="430"/>
      <c r="N1401" s="67"/>
      <c r="O1401" s="67"/>
      <c r="P1401" s="68">
        <v>15</v>
      </c>
      <c r="Q1401" s="67"/>
      <c r="R1401" s="67"/>
      <c r="S1401" s="67"/>
      <c r="T1401" s="67">
        <v>143</v>
      </c>
      <c r="U1401" s="67"/>
      <c r="V1401" s="99"/>
      <c r="W1401" s="100"/>
      <c r="X1401" s="100"/>
      <c r="Y1401" s="100"/>
      <c r="Z1401" s="100"/>
      <c r="AA1401" s="187"/>
      <c r="AB1401" s="272"/>
      <c r="AC1401" s="350"/>
      <c r="AD1401" s="100"/>
      <c r="AE1401" s="64"/>
    </row>
    <row r="1402" spans="1:31" s="22" customFormat="1" ht="60" hidden="1" x14ac:dyDescent="0.25">
      <c r="A1402" s="430"/>
      <c r="B1402" s="66" t="s">
        <v>1453</v>
      </c>
      <c r="C1402" s="570"/>
      <c r="D1402" s="576"/>
      <c r="E1402" s="570"/>
      <c r="F1402" s="578"/>
      <c r="G1402" s="656"/>
      <c r="H1402" s="421"/>
      <c r="I1402" s="257" t="s">
        <v>1038</v>
      </c>
      <c r="J1402" s="430"/>
      <c r="K1402" s="430"/>
      <c r="L1402" s="421">
        <v>400</v>
      </c>
      <c r="M1402" s="430"/>
      <c r="N1402" s="67"/>
      <c r="O1402" s="67"/>
      <c r="P1402" s="68">
        <v>15</v>
      </c>
      <c r="Q1402" s="67"/>
      <c r="R1402" s="67"/>
      <c r="S1402" s="67"/>
      <c r="T1402" s="67">
        <v>306</v>
      </c>
      <c r="U1402" s="67"/>
      <c r="V1402" s="99"/>
      <c r="W1402" s="100"/>
      <c r="X1402" s="100"/>
      <c r="Y1402" s="100"/>
      <c r="Z1402" s="100"/>
      <c r="AA1402" s="187"/>
      <c r="AB1402" s="272"/>
      <c r="AC1402" s="350"/>
      <c r="AD1402" s="100"/>
      <c r="AE1402" s="64"/>
    </row>
    <row r="1403" spans="1:31" s="22" customFormat="1" ht="75.75" hidden="1" customHeight="1" x14ac:dyDescent="0.25">
      <c r="A1403" s="430"/>
      <c r="B1403" s="430" t="s">
        <v>1489</v>
      </c>
      <c r="C1403" s="570"/>
      <c r="D1403" s="576"/>
      <c r="E1403" s="570"/>
      <c r="F1403" s="578"/>
      <c r="G1403" s="656"/>
      <c r="H1403" s="421"/>
      <c r="I1403" s="158" t="s">
        <v>1039</v>
      </c>
      <c r="J1403" s="430"/>
      <c r="K1403" s="430"/>
      <c r="L1403" s="421">
        <v>25</v>
      </c>
      <c r="M1403" s="430"/>
      <c r="N1403" s="67"/>
      <c r="O1403" s="67"/>
      <c r="P1403" s="68">
        <v>15</v>
      </c>
      <c r="Q1403" s="67"/>
      <c r="R1403" s="67"/>
      <c r="S1403" s="67"/>
      <c r="T1403" s="67">
        <v>57</v>
      </c>
      <c r="U1403" s="67"/>
      <c r="V1403" s="99"/>
      <c r="W1403" s="100"/>
      <c r="X1403" s="100"/>
      <c r="Y1403" s="100"/>
      <c r="Z1403" s="100"/>
      <c r="AA1403" s="187"/>
      <c r="AB1403" s="272"/>
      <c r="AC1403" s="350"/>
      <c r="AD1403" s="100"/>
      <c r="AE1403" s="64"/>
    </row>
    <row r="1404" spans="1:31" s="22" customFormat="1" ht="105" hidden="1" x14ac:dyDescent="0.25">
      <c r="A1404" s="430"/>
      <c r="B1404" s="430">
        <v>3896</v>
      </c>
      <c r="C1404" s="570"/>
      <c r="D1404" s="576"/>
      <c r="E1404" s="570"/>
      <c r="F1404" s="578"/>
      <c r="G1404" s="656"/>
      <c r="H1404" s="421"/>
      <c r="I1404" s="159" t="s">
        <v>1744</v>
      </c>
      <c r="J1404" s="430"/>
      <c r="K1404" s="430"/>
      <c r="L1404" s="421">
        <v>177</v>
      </c>
      <c r="M1404" s="430"/>
      <c r="N1404" s="67"/>
      <c r="O1404" s="67"/>
      <c r="P1404" s="68">
        <v>15</v>
      </c>
      <c r="Q1404" s="67"/>
      <c r="R1404" s="67"/>
      <c r="S1404" s="67"/>
      <c r="T1404" s="67">
        <v>268</v>
      </c>
      <c r="U1404" s="67"/>
      <c r="V1404" s="99"/>
      <c r="W1404" s="100"/>
      <c r="X1404" s="100"/>
      <c r="Y1404" s="100"/>
      <c r="Z1404" s="100"/>
      <c r="AA1404" s="187"/>
      <c r="AB1404" s="272"/>
      <c r="AC1404" s="350"/>
      <c r="AD1404" s="100"/>
      <c r="AE1404" s="64"/>
    </row>
    <row r="1405" spans="1:31" s="22" customFormat="1" ht="90" hidden="1" x14ac:dyDescent="0.25">
      <c r="A1405" s="430"/>
      <c r="B1405" s="66" t="s">
        <v>1452</v>
      </c>
      <c r="C1405" s="570"/>
      <c r="D1405" s="576"/>
      <c r="E1405" s="570"/>
      <c r="F1405" s="578"/>
      <c r="G1405" s="656"/>
      <c r="H1405" s="421"/>
      <c r="I1405" s="159" t="s">
        <v>1005</v>
      </c>
      <c r="J1405" s="430"/>
      <c r="K1405" s="430"/>
      <c r="L1405" s="421">
        <v>44</v>
      </c>
      <c r="M1405" s="430"/>
      <c r="N1405" s="67"/>
      <c r="O1405" s="67"/>
      <c r="P1405" s="68">
        <v>16.670000000000002</v>
      </c>
      <c r="Q1405" s="67"/>
      <c r="R1405" s="67"/>
      <c r="S1405" s="67"/>
      <c r="T1405" s="67">
        <v>104</v>
      </c>
      <c r="U1405" s="67"/>
      <c r="V1405" s="99"/>
      <c r="W1405" s="100"/>
      <c r="X1405" s="100"/>
      <c r="Y1405" s="100"/>
      <c r="Z1405" s="100"/>
      <c r="AA1405" s="187"/>
      <c r="AB1405" s="272"/>
      <c r="AC1405" s="350"/>
      <c r="AD1405" s="100"/>
      <c r="AE1405" s="64"/>
    </row>
    <row r="1406" spans="1:31" s="142" customFormat="1" ht="14.25" hidden="1" x14ac:dyDescent="0.2">
      <c r="A1406" s="122"/>
      <c r="B1406" s="122"/>
      <c r="C1406" s="570"/>
      <c r="D1406" s="576"/>
      <c r="E1406" s="570"/>
      <c r="F1406" s="578"/>
      <c r="G1406" s="714" t="s">
        <v>60</v>
      </c>
      <c r="H1406" s="440"/>
      <c r="I1406" s="245"/>
      <c r="J1406" s="281">
        <f>SUM(J1407:J1419)</f>
        <v>0</v>
      </c>
      <c r="K1406" s="281">
        <f>SUM(K1407:K1419)</f>
        <v>2021</v>
      </c>
      <c r="L1406" s="401">
        <f>SUM(L1407:L1419)</f>
        <v>2072</v>
      </c>
      <c r="M1406" s="401">
        <f t="shared" ref="M1406:O1406" si="40">SUM(M1407:M1419)</f>
        <v>0</v>
      </c>
      <c r="N1406" s="401">
        <f t="shared" si="40"/>
        <v>0</v>
      </c>
      <c r="O1406" s="401">
        <f t="shared" si="40"/>
        <v>479.09900000000005</v>
      </c>
      <c r="P1406" s="401">
        <f>SUM(P1407:P1419)</f>
        <v>386.67</v>
      </c>
      <c r="Q1406" s="401">
        <f t="shared" ref="Q1406:R1406" si="41">SUM(Q1407:Q1419)</f>
        <v>0</v>
      </c>
      <c r="R1406" s="401">
        <f t="shared" si="41"/>
        <v>0</v>
      </c>
      <c r="S1406" s="299">
        <f>SUM(S1407:S1419)</f>
        <v>3779.0889999999999</v>
      </c>
      <c r="T1406" s="399">
        <f>SUM(T1407:T1419)</f>
        <v>2326.9826400000002</v>
      </c>
      <c r="U1406" s="299">
        <f>SUM(U1407:U1419)</f>
        <v>0</v>
      </c>
      <c r="V1406" s="272">
        <f>((S1406*$X$13/100)/(K1406/1000)+T1406/(L1406/1000))/2*$Y$13/100*$Z$13/100</f>
        <v>1706.30261216393</v>
      </c>
      <c r="W1406" s="122"/>
      <c r="X1406" s="122"/>
      <c r="Y1406" s="122"/>
      <c r="Z1406" s="122"/>
      <c r="AA1406" s="272">
        <f>AA1235</f>
        <v>1459.19588</v>
      </c>
      <c r="AB1406" s="272">
        <f t="shared" si="20"/>
        <v>1527.162037029291</v>
      </c>
      <c r="AC1406" s="349">
        <f t="shared" ref="AC1406" si="42">V1406/AB1406</f>
        <v>1.117302925813368</v>
      </c>
      <c r="AD1406" s="123"/>
    </row>
    <row r="1407" spans="1:31" s="22" customFormat="1" ht="60" hidden="1" x14ac:dyDescent="0.25">
      <c r="A1407" s="430">
        <v>1105</v>
      </c>
      <c r="B1407" s="430"/>
      <c r="C1407" s="570"/>
      <c r="D1407" s="576"/>
      <c r="E1407" s="570"/>
      <c r="F1407" s="578"/>
      <c r="G1407" s="715"/>
      <c r="H1407" s="421"/>
      <c r="I1407" s="158" t="s">
        <v>844</v>
      </c>
      <c r="J1407" s="81"/>
      <c r="K1407" s="81">
        <v>280</v>
      </c>
      <c r="L1407" s="81"/>
      <c r="M1407" s="81"/>
      <c r="N1407" s="67"/>
      <c r="O1407" s="67">
        <v>20.5</v>
      </c>
      <c r="P1407" s="67"/>
      <c r="Q1407" s="67"/>
      <c r="R1407" s="67"/>
      <c r="S1407" s="67">
        <v>351</v>
      </c>
      <c r="T1407" s="67"/>
      <c r="U1407" s="67"/>
      <c r="V1407" s="99"/>
      <c r="W1407" s="187"/>
      <c r="X1407" s="187"/>
      <c r="Y1407" s="187"/>
      <c r="Z1407" s="187"/>
      <c r="AA1407" s="187"/>
      <c r="AB1407" s="187"/>
      <c r="AC1407" s="350"/>
      <c r="AD1407" s="187"/>
      <c r="AE1407" s="64"/>
    </row>
    <row r="1408" spans="1:31" s="22" customFormat="1" ht="75" hidden="1" x14ac:dyDescent="0.25">
      <c r="A1408" s="430">
        <v>714</v>
      </c>
      <c r="B1408" s="430"/>
      <c r="C1408" s="570"/>
      <c r="D1408" s="576"/>
      <c r="E1408" s="570"/>
      <c r="F1408" s="578"/>
      <c r="G1408" s="715"/>
      <c r="H1408" s="421"/>
      <c r="I1408" s="158" t="s">
        <v>610</v>
      </c>
      <c r="J1408" s="421"/>
      <c r="K1408" s="421">
        <v>213</v>
      </c>
      <c r="L1408" s="421"/>
      <c r="M1408" s="421"/>
      <c r="N1408" s="78"/>
      <c r="O1408" s="67">
        <v>41.665999999999997</v>
      </c>
      <c r="P1408" s="67"/>
      <c r="Q1408" s="67"/>
      <c r="R1408" s="67"/>
      <c r="S1408" s="106">
        <f>1000*0.43</f>
        <v>430</v>
      </c>
      <c r="T1408" s="106"/>
      <c r="U1408" s="106"/>
      <c r="V1408" s="99"/>
      <c r="W1408" s="187"/>
      <c r="X1408" s="187"/>
      <c r="Y1408" s="187"/>
      <c r="Z1408" s="187"/>
      <c r="AA1408" s="187"/>
      <c r="AB1408" s="187"/>
      <c r="AC1408" s="350"/>
      <c r="AD1408" s="187"/>
      <c r="AE1408" s="64"/>
    </row>
    <row r="1409" spans="1:31" s="22" customFormat="1" ht="45" hidden="1" x14ac:dyDescent="0.25">
      <c r="A1409" s="430">
        <v>1107</v>
      </c>
      <c r="B1409" s="430"/>
      <c r="C1409" s="570"/>
      <c r="D1409" s="576"/>
      <c r="E1409" s="570"/>
      <c r="F1409" s="578"/>
      <c r="G1409" s="715"/>
      <c r="H1409" s="421"/>
      <c r="I1409" s="206" t="s">
        <v>845</v>
      </c>
      <c r="J1409" s="421"/>
      <c r="K1409" s="421">
        <v>180</v>
      </c>
      <c r="L1409" s="421"/>
      <c r="M1409" s="421"/>
      <c r="N1409" s="78"/>
      <c r="O1409" s="67">
        <v>350</v>
      </c>
      <c r="P1409" s="67"/>
      <c r="Q1409" s="67"/>
      <c r="R1409" s="67"/>
      <c r="S1409" s="106">
        <f>1000*0.262</f>
        <v>262</v>
      </c>
      <c r="T1409" s="106"/>
      <c r="U1409" s="106"/>
      <c r="V1409" s="99"/>
      <c r="W1409" s="187"/>
      <c r="X1409" s="187"/>
      <c r="Y1409" s="187"/>
      <c r="Z1409" s="187"/>
      <c r="AA1409" s="187"/>
      <c r="AB1409" s="187"/>
      <c r="AC1409" s="350"/>
      <c r="AD1409" s="187"/>
      <c r="AE1409" s="64"/>
    </row>
    <row r="1410" spans="1:31" s="22" customFormat="1" ht="105" hidden="1" x14ac:dyDescent="0.25">
      <c r="A1410" s="430">
        <v>716</v>
      </c>
      <c r="B1410" s="430"/>
      <c r="C1410" s="570"/>
      <c r="D1410" s="576"/>
      <c r="E1410" s="570"/>
      <c r="F1410" s="578"/>
      <c r="G1410" s="715"/>
      <c r="H1410" s="421"/>
      <c r="I1410" s="206" t="s">
        <v>612</v>
      </c>
      <c r="J1410" s="421"/>
      <c r="K1410" s="421">
        <v>942</v>
      </c>
      <c r="L1410" s="421"/>
      <c r="M1410" s="421"/>
      <c r="N1410" s="78"/>
      <c r="O1410" s="67">
        <v>32.332999999999998</v>
      </c>
      <c r="P1410" s="67"/>
      <c r="Q1410" s="67"/>
      <c r="R1410" s="67"/>
      <c r="S1410" s="106">
        <f>1000*2.030089</f>
        <v>2030.0889999999997</v>
      </c>
      <c r="T1410" s="106"/>
      <c r="U1410" s="106"/>
      <c r="V1410" s="99"/>
      <c r="W1410" s="187"/>
      <c r="X1410" s="187"/>
      <c r="Y1410" s="187"/>
      <c r="Z1410" s="187"/>
      <c r="AA1410" s="187"/>
      <c r="AB1410" s="187"/>
      <c r="AC1410" s="350"/>
      <c r="AD1410" s="187"/>
      <c r="AE1410" s="64"/>
    </row>
    <row r="1411" spans="1:31" s="22" customFormat="1" ht="45" hidden="1" x14ac:dyDescent="0.25">
      <c r="A1411" s="430">
        <v>719</v>
      </c>
      <c r="B1411" s="430"/>
      <c r="C1411" s="570"/>
      <c r="D1411" s="576"/>
      <c r="E1411" s="570"/>
      <c r="F1411" s="578"/>
      <c r="G1411" s="715"/>
      <c r="H1411" s="421"/>
      <c r="I1411" s="206" t="s">
        <v>615</v>
      </c>
      <c r="J1411" s="421"/>
      <c r="K1411" s="421">
        <v>320</v>
      </c>
      <c r="L1411" s="421"/>
      <c r="M1411" s="421"/>
      <c r="N1411" s="78"/>
      <c r="O1411" s="67">
        <v>31.6</v>
      </c>
      <c r="P1411" s="67"/>
      <c r="Q1411" s="67"/>
      <c r="R1411" s="67"/>
      <c r="S1411" s="106">
        <f>1000*0.452</f>
        <v>452</v>
      </c>
      <c r="T1411" s="106"/>
      <c r="U1411" s="106"/>
      <c r="V1411" s="99"/>
      <c r="W1411" s="187"/>
      <c r="X1411" s="187"/>
      <c r="Y1411" s="187"/>
      <c r="Z1411" s="187"/>
      <c r="AA1411" s="187"/>
      <c r="AB1411" s="187"/>
      <c r="AC1411" s="350"/>
      <c r="AD1411" s="187"/>
      <c r="AE1411" s="64"/>
    </row>
    <row r="1412" spans="1:31" s="22" customFormat="1" ht="90" hidden="1" x14ac:dyDescent="0.25">
      <c r="A1412" s="430">
        <v>727</v>
      </c>
      <c r="B1412" s="430"/>
      <c r="C1412" s="570"/>
      <c r="D1412" s="576"/>
      <c r="E1412" s="570"/>
      <c r="F1412" s="578"/>
      <c r="G1412" s="715"/>
      <c r="H1412" s="421"/>
      <c r="I1412" s="206" t="s">
        <v>623</v>
      </c>
      <c r="J1412" s="421"/>
      <c r="K1412" s="421">
        <v>86</v>
      </c>
      <c r="L1412" s="421"/>
      <c r="M1412" s="421"/>
      <c r="N1412" s="78"/>
      <c r="O1412" s="67">
        <v>3</v>
      </c>
      <c r="P1412" s="67"/>
      <c r="Q1412" s="67"/>
      <c r="R1412" s="67"/>
      <c r="S1412" s="106">
        <f>1000*0.254</f>
        <v>254</v>
      </c>
      <c r="T1412" s="106"/>
      <c r="U1412" s="106"/>
      <c r="V1412" s="99"/>
      <c r="W1412" s="187"/>
      <c r="X1412" s="187"/>
      <c r="Y1412" s="187"/>
      <c r="Z1412" s="187"/>
      <c r="AA1412" s="187"/>
      <c r="AB1412" s="187"/>
      <c r="AC1412" s="350"/>
      <c r="AD1412" s="187"/>
      <c r="AE1412" s="64"/>
    </row>
    <row r="1413" spans="1:31" s="22" customFormat="1" ht="75" hidden="1" x14ac:dyDescent="0.25">
      <c r="A1413" s="430"/>
      <c r="B1413" s="430">
        <v>856</v>
      </c>
      <c r="C1413" s="570"/>
      <c r="D1413" s="576"/>
      <c r="E1413" s="570"/>
      <c r="F1413" s="578"/>
      <c r="G1413" s="715"/>
      <c r="H1413" s="421"/>
      <c r="I1413" s="256" t="s">
        <v>1009</v>
      </c>
      <c r="J1413" s="421"/>
      <c r="K1413" s="421"/>
      <c r="L1413" s="421">
        <v>588</v>
      </c>
      <c r="M1413" s="421"/>
      <c r="N1413" s="78"/>
      <c r="O1413" s="67"/>
      <c r="P1413" s="68">
        <v>8.33</v>
      </c>
      <c r="Q1413" s="67"/>
      <c r="R1413" s="67"/>
      <c r="S1413" s="67"/>
      <c r="T1413" s="67">
        <v>649</v>
      </c>
      <c r="U1413" s="106"/>
      <c r="V1413" s="99"/>
      <c r="W1413" s="187"/>
      <c r="X1413" s="187"/>
      <c r="Y1413" s="187"/>
      <c r="Z1413" s="187"/>
      <c r="AA1413" s="187"/>
      <c r="AB1413" s="187"/>
      <c r="AC1413" s="350"/>
      <c r="AD1413" s="100"/>
      <c r="AE1413" s="64"/>
    </row>
    <row r="1414" spans="1:31" s="22" customFormat="1" ht="75" hidden="1" x14ac:dyDescent="0.25">
      <c r="A1414" s="430"/>
      <c r="B1414" s="430">
        <v>912</v>
      </c>
      <c r="C1414" s="570"/>
      <c r="D1414" s="576"/>
      <c r="E1414" s="570"/>
      <c r="F1414" s="578"/>
      <c r="G1414" s="715"/>
      <c r="H1414" s="421"/>
      <c r="I1414" s="158" t="s">
        <v>1013</v>
      </c>
      <c r="J1414" s="421"/>
      <c r="K1414" s="421"/>
      <c r="L1414" s="421">
        <v>496</v>
      </c>
      <c r="M1414" s="421"/>
      <c r="N1414" s="78"/>
      <c r="O1414" s="67"/>
      <c r="P1414" s="68">
        <v>1.67</v>
      </c>
      <c r="Q1414" s="67"/>
      <c r="R1414" s="67"/>
      <c r="S1414" s="67"/>
      <c r="T1414" s="67">
        <v>438</v>
      </c>
      <c r="U1414" s="106"/>
      <c r="V1414" s="99"/>
      <c r="W1414" s="187"/>
      <c r="X1414" s="187"/>
      <c r="Y1414" s="187"/>
      <c r="Z1414" s="187"/>
      <c r="AA1414" s="187"/>
      <c r="AB1414" s="187"/>
      <c r="AC1414" s="350"/>
      <c r="AD1414" s="100"/>
      <c r="AE1414" s="64"/>
    </row>
    <row r="1415" spans="1:31" s="22" customFormat="1" ht="75" hidden="1" x14ac:dyDescent="0.25">
      <c r="A1415" s="430"/>
      <c r="B1415" s="66" t="s">
        <v>1456</v>
      </c>
      <c r="C1415" s="570"/>
      <c r="D1415" s="576"/>
      <c r="E1415" s="570"/>
      <c r="F1415" s="578"/>
      <c r="G1415" s="715"/>
      <c r="H1415" s="421"/>
      <c r="I1415" s="159" t="s">
        <v>1014</v>
      </c>
      <c r="J1415" s="421"/>
      <c r="K1415" s="421"/>
      <c r="L1415" s="421">
        <v>227</v>
      </c>
      <c r="M1415" s="421"/>
      <c r="N1415" s="78"/>
      <c r="O1415" s="67"/>
      <c r="P1415" s="68">
        <v>6.67</v>
      </c>
      <c r="Q1415" s="67"/>
      <c r="R1415" s="67"/>
      <c r="S1415" s="67"/>
      <c r="T1415" s="67">
        <v>245</v>
      </c>
      <c r="U1415" s="106"/>
      <c r="V1415" s="99"/>
      <c r="W1415" s="100"/>
      <c r="X1415" s="100"/>
      <c r="Y1415" s="187"/>
      <c r="Z1415" s="187"/>
      <c r="AA1415" s="187"/>
      <c r="AB1415" s="187"/>
      <c r="AC1415" s="350"/>
      <c r="AD1415" s="100"/>
      <c r="AE1415" s="64"/>
    </row>
    <row r="1416" spans="1:31" s="22" customFormat="1" ht="75" hidden="1" x14ac:dyDescent="0.25">
      <c r="A1416" s="430"/>
      <c r="B1416" s="66" t="s">
        <v>1454</v>
      </c>
      <c r="C1416" s="570"/>
      <c r="D1416" s="576"/>
      <c r="E1416" s="570"/>
      <c r="F1416" s="578"/>
      <c r="G1416" s="715"/>
      <c r="H1416" s="421"/>
      <c r="I1416" s="159" t="s">
        <v>1040</v>
      </c>
      <c r="J1416" s="421"/>
      <c r="K1416" s="421"/>
      <c r="L1416" s="421">
        <v>15</v>
      </c>
      <c r="M1416" s="421"/>
      <c r="N1416" s="78"/>
      <c r="O1416" s="67"/>
      <c r="P1416" s="68">
        <v>40</v>
      </c>
      <c r="Q1416" s="67"/>
      <c r="R1416" s="67"/>
      <c r="S1416" s="67"/>
      <c r="T1416" s="67">
        <v>76</v>
      </c>
      <c r="U1416" s="106"/>
      <c r="V1416" s="99"/>
      <c r="W1416" s="100"/>
      <c r="X1416" s="100"/>
      <c r="Y1416" s="187"/>
      <c r="Z1416" s="187"/>
      <c r="AA1416" s="187"/>
      <c r="AB1416" s="187"/>
      <c r="AC1416" s="350"/>
      <c r="AD1416" s="100"/>
      <c r="AE1416" s="64"/>
    </row>
    <row r="1417" spans="1:31" s="22" customFormat="1" ht="120" hidden="1" x14ac:dyDescent="0.25">
      <c r="A1417" s="430"/>
      <c r="B1417" s="430">
        <v>4134</v>
      </c>
      <c r="C1417" s="570"/>
      <c r="D1417" s="576"/>
      <c r="E1417" s="570"/>
      <c r="F1417" s="578"/>
      <c r="G1417" s="715"/>
      <c r="H1417" s="421"/>
      <c r="I1417" s="159" t="s">
        <v>1030</v>
      </c>
      <c r="J1417" s="421"/>
      <c r="K1417" s="421"/>
      <c r="L1417" s="421">
        <v>330</v>
      </c>
      <c r="M1417" s="421"/>
      <c r="N1417" s="78"/>
      <c r="O1417" s="67"/>
      <c r="P1417" s="68">
        <v>60</v>
      </c>
      <c r="Q1417" s="67"/>
      <c r="R1417" s="67"/>
      <c r="S1417" s="67"/>
      <c r="T1417" s="67">
        <v>372</v>
      </c>
      <c r="U1417" s="106"/>
      <c r="V1417" s="99"/>
      <c r="W1417" s="187"/>
      <c r="X1417" s="187"/>
      <c r="Y1417" s="187"/>
      <c r="Z1417" s="187"/>
      <c r="AA1417" s="187"/>
      <c r="AB1417" s="187"/>
      <c r="AC1417" s="350"/>
      <c r="AD1417" s="100"/>
      <c r="AE1417" s="64"/>
    </row>
    <row r="1418" spans="1:31" s="22" customFormat="1" ht="60" hidden="1" x14ac:dyDescent="0.25">
      <c r="A1418" s="430"/>
      <c r="B1418" s="430">
        <v>5747</v>
      </c>
      <c r="C1418" s="570"/>
      <c r="D1418" s="576"/>
      <c r="E1418" s="570"/>
      <c r="F1418" s="578"/>
      <c r="G1418" s="715"/>
      <c r="H1418" s="421"/>
      <c r="I1418" s="158" t="s">
        <v>1041</v>
      </c>
      <c r="J1418" s="421"/>
      <c r="K1418" s="421"/>
      <c r="L1418" s="421">
        <v>80</v>
      </c>
      <c r="M1418" s="421"/>
      <c r="N1418" s="78"/>
      <c r="O1418" s="67"/>
      <c r="P1418" s="68">
        <v>200</v>
      </c>
      <c r="Q1418" s="67"/>
      <c r="R1418" s="67"/>
      <c r="S1418" s="67"/>
      <c r="T1418" s="67">
        <v>174</v>
      </c>
      <c r="U1418" s="106"/>
      <c r="V1418" s="99"/>
      <c r="W1418" s="187"/>
      <c r="X1418" s="187"/>
      <c r="Y1418" s="187"/>
      <c r="Z1418" s="187"/>
      <c r="AA1418" s="187"/>
      <c r="AB1418" s="187"/>
      <c r="AC1418" s="350"/>
      <c r="AD1418" s="100"/>
      <c r="AE1418" s="64"/>
    </row>
    <row r="1419" spans="1:31" s="22" customFormat="1" ht="75" hidden="1" x14ac:dyDescent="0.25">
      <c r="A1419" s="430"/>
      <c r="B1419" s="430" t="s">
        <v>1512</v>
      </c>
      <c r="C1419" s="570"/>
      <c r="D1419" s="576"/>
      <c r="E1419" s="570"/>
      <c r="F1419" s="578"/>
      <c r="G1419" s="458"/>
      <c r="H1419" s="421"/>
      <c r="I1419" s="158" t="s">
        <v>911</v>
      </c>
      <c r="J1419" s="428"/>
      <c r="K1419" s="428"/>
      <c r="L1419" s="428">
        <v>336</v>
      </c>
      <c r="M1419" s="428"/>
      <c r="N1419" s="68"/>
      <c r="O1419" s="68"/>
      <c r="P1419" s="68">
        <v>70</v>
      </c>
      <c r="Q1419" s="68"/>
      <c r="R1419" s="67"/>
      <c r="S1419" s="67"/>
      <c r="T1419" s="67">
        <v>372.98264</v>
      </c>
      <c r="U1419" s="67"/>
      <c r="V1419" s="99"/>
      <c r="W1419" s="187"/>
      <c r="X1419" s="187"/>
      <c r="Y1419" s="187"/>
      <c r="Z1419" s="187"/>
      <c r="AA1419" s="187"/>
      <c r="AB1419" s="187"/>
      <c r="AC1419" s="350"/>
      <c r="AD1419" s="100"/>
      <c r="AE1419" s="64"/>
    </row>
    <row r="1420" spans="1:31" s="22" customFormat="1" hidden="1" x14ac:dyDescent="0.25">
      <c r="A1420" s="4"/>
      <c r="B1420" s="4"/>
      <c r="C1420" s="570"/>
      <c r="D1420" s="576"/>
      <c r="E1420" s="570"/>
      <c r="F1420" s="578"/>
      <c r="G1420" s="426" t="s">
        <v>61</v>
      </c>
      <c r="H1420" s="426"/>
      <c r="I1420" s="250"/>
      <c r="J1420" s="270"/>
      <c r="K1420" s="270"/>
      <c r="L1420" s="270"/>
      <c r="M1420" s="270"/>
      <c r="N1420" s="270"/>
      <c r="O1420" s="270"/>
      <c r="P1420" s="270"/>
      <c r="Q1420" s="270"/>
      <c r="R1420" s="366"/>
      <c r="S1420" s="366"/>
      <c r="T1420" s="366"/>
      <c r="U1420" s="366"/>
      <c r="V1420" s="184"/>
      <c r="W1420" s="4"/>
      <c r="X1420" s="4"/>
      <c r="Y1420" s="4"/>
      <c r="Z1420" s="4"/>
      <c r="AA1420" s="4"/>
      <c r="AB1420" s="442">
        <f t="shared" si="20"/>
        <v>0</v>
      </c>
      <c r="AC1420" s="350"/>
      <c r="AD1420" s="5"/>
    </row>
    <row r="1421" spans="1:31" s="22" customFormat="1" hidden="1" x14ac:dyDescent="0.25">
      <c r="A1421" s="4"/>
      <c r="B1421" s="4"/>
      <c r="C1421" s="570"/>
      <c r="D1421" s="576"/>
      <c r="E1421" s="421"/>
      <c r="F1421" s="428"/>
      <c r="G1421" s="426" t="s">
        <v>62</v>
      </c>
      <c r="H1421" s="426"/>
      <c r="I1421" s="250"/>
      <c r="J1421" s="270"/>
      <c r="K1421" s="270"/>
      <c r="L1421" s="270"/>
      <c r="M1421" s="270"/>
      <c r="N1421" s="270"/>
      <c r="O1421" s="270"/>
      <c r="P1421" s="270"/>
      <c r="Q1421" s="270"/>
      <c r="R1421" s="366"/>
      <c r="S1421" s="366"/>
      <c r="T1421" s="366"/>
      <c r="U1421" s="366"/>
      <c r="V1421" s="184"/>
      <c r="W1421" s="4"/>
      <c r="X1421" s="4"/>
      <c r="Y1421" s="4"/>
      <c r="Z1421" s="4"/>
      <c r="AA1421" s="4"/>
      <c r="AB1421" s="442">
        <f t="shared" si="20"/>
        <v>0</v>
      </c>
      <c r="AC1421" s="350"/>
      <c r="AD1421" s="5"/>
    </row>
    <row r="1422" spans="1:31" s="22" customFormat="1" hidden="1" x14ac:dyDescent="0.25">
      <c r="A1422" s="4"/>
      <c r="B1422" s="4"/>
      <c r="C1422" s="570"/>
      <c r="D1422" s="576"/>
      <c r="E1422" s="421"/>
      <c r="F1422" s="428"/>
      <c r="G1422" s="444" t="s">
        <v>63</v>
      </c>
      <c r="H1422" s="444"/>
      <c r="I1422" s="271"/>
      <c r="J1422" s="270"/>
      <c r="K1422" s="270"/>
      <c r="L1422" s="270"/>
      <c r="M1422" s="270"/>
      <c r="N1422" s="270"/>
      <c r="O1422" s="270"/>
      <c r="P1422" s="270"/>
      <c r="Q1422" s="270"/>
      <c r="R1422" s="366"/>
      <c r="S1422" s="366"/>
      <c r="T1422" s="366"/>
      <c r="U1422" s="366"/>
      <c r="V1422" s="184"/>
      <c r="W1422" s="4"/>
      <c r="X1422" s="4"/>
      <c r="Y1422" s="4"/>
      <c r="Z1422" s="4"/>
      <c r="AA1422" s="4"/>
      <c r="AB1422" s="442">
        <f t="shared" si="20"/>
        <v>0</v>
      </c>
      <c r="AC1422" s="350"/>
      <c r="AD1422" s="5"/>
    </row>
    <row r="1423" spans="1:31" s="22" customFormat="1" hidden="1" x14ac:dyDescent="0.25">
      <c r="A1423" s="4"/>
      <c r="B1423" s="4"/>
      <c r="C1423" s="570"/>
      <c r="D1423" s="576"/>
      <c r="E1423" s="421"/>
      <c r="F1423" s="428"/>
      <c r="G1423" s="444" t="s">
        <v>68</v>
      </c>
      <c r="H1423" s="444"/>
      <c r="I1423" s="271"/>
      <c r="J1423" s="270"/>
      <c r="K1423" s="270"/>
      <c r="L1423" s="270"/>
      <c r="M1423" s="270"/>
      <c r="N1423" s="270"/>
      <c r="O1423" s="270"/>
      <c r="P1423" s="270"/>
      <c r="Q1423" s="270"/>
      <c r="R1423" s="366"/>
      <c r="S1423" s="366"/>
      <c r="T1423" s="366"/>
      <c r="U1423" s="366"/>
      <c r="V1423" s="184"/>
      <c r="W1423" s="4"/>
      <c r="X1423" s="4"/>
      <c r="Y1423" s="4"/>
      <c r="Z1423" s="4"/>
      <c r="AA1423" s="4"/>
      <c r="AB1423" s="442">
        <f t="shared" si="20"/>
        <v>0</v>
      </c>
      <c r="AC1423" s="350"/>
      <c r="AD1423" s="5"/>
    </row>
    <row r="1424" spans="1:31" s="142" customFormat="1" ht="14.25" hidden="1" x14ac:dyDescent="0.2">
      <c r="A1424" s="122"/>
      <c r="B1424" s="122"/>
      <c r="C1424" s="570"/>
      <c r="D1424" s="576"/>
      <c r="E1424" s="570" t="s">
        <v>67</v>
      </c>
      <c r="F1424" s="578" t="s">
        <v>64</v>
      </c>
      <c r="G1424" s="656" t="s">
        <v>59</v>
      </c>
      <c r="H1424" s="440"/>
      <c r="I1424" s="245"/>
      <c r="J1424" s="252">
        <f t="shared" ref="J1424:U1424" si="43">SUM(J1425:J1437)</f>
        <v>500</v>
      </c>
      <c r="K1424" s="252">
        <f t="shared" si="43"/>
        <v>778</v>
      </c>
      <c r="L1424" s="252">
        <f t="shared" si="43"/>
        <v>1328</v>
      </c>
      <c r="M1424" s="252">
        <f t="shared" si="43"/>
        <v>0</v>
      </c>
      <c r="N1424" s="252">
        <f t="shared" si="43"/>
        <v>77</v>
      </c>
      <c r="O1424" s="252">
        <f t="shared" si="43"/>
        <v>46</v>
      </c>
      <c r="P1424" s="252">
        <f t="shared" si="43"/>
        <v>580.32999999999993</v>
      </c>
      <c r="Q1424" s="252">
        <f t="shared" si="43"/>
        <v>0</v>
      </c>
      <c r="R1424" s="299">
        <f t="shared" si="43"/>
        <v>362.95799999999997</v>
      </c>
      <c r="S1424" s="299">
        <f t="shared" si="43"/>
        <v>814.03</v>
      </c>
      <c r="T1424" s="299">
        <f t="shared" si="43"/>
        <v>1474.8988100000001</v>
      </c>
      <c r="U1424" s="299">
        <f t="shared" si="43"/>
        <v>0</v>
      </c>
      <c r="V1424" s="272">
        <f t="shared" si="19"/>
        <v>1109.9332878652554</v>
      </c>
      <c r="W1424" s="122"/>
      <c r="X1424" s="122"/>
      <c r="Y1424" s="122"/>
      <c r="Z1424" s="122"/>
      <c r="AA1424" s="272">
        <f>AA1235</f>
        <v>1459.19588</v>
      </c>
      <c r="AB1424" s="272">
        <f t="shared" si="20"/>
        <v>1527.162037029291</v>
      </c>
      <c r="AC1424" s="349">
        <f t="shared" ref="AC1424" si="44">V1424/AB1424</f>
        <v>0.72679470871627405</v>
      </c>
      <c r="AD1424" s="123"/>
    </row>
    <row r="1425" spans="1:31" s="22" customFormat="1" ht="75" hidden="1" x14ac:dyDescent="0.25">
      <c r="A1425" s="430" t="s">
        <v>170</v>
      </c>
      <c r="B1425" s="430"/>
      <c r="C1425" s="570"/>
      <c r="D1425" s="576"/>
      <c r="E1425" s="570"/>
      <c r="F1425" s="578"/>
      <c r="G1425" s="656"/>
      <c r="H1425" s="421"/>
      <c r="I1425" s="158" t="s">
        <v>846</v>
      </c>
      <c r="J1425" s="430">
        <v>300</v>
      </c>
      <c r="K1425" s="82"/>
      <c r="L1425" s="430"/>
      <c r="M1425" s="430"/>
      <c r="N1425" s="67">
        <v>62</v>
      </c>
      <c r="O1425" s="67"/>
      <c r="P1425" s="67"/>
      <c r="Q1425" s="67"/>
      <c r="R1425" s="67">
        <v>201.18199999999999</v>
      </c>
      <c r="S1425" s="67"/>
      <c r="T1425" s="67"/>
      <c r="U1425" s="67"/>
      <c r="V1425" s="99"/>
      <c r="W1425" s="100"/>
      <c r="X1425" s="100"/>
      <c r="Y1425" s="100"/>
      <c r="Z1425" s="100"/>
      <c r="AA1425" s="187"/>
      <c r="AB1425" s="272"/>
      <c r="AC1425" s="350"/>
      <c r="AD1425" s="187"/>
      <c r="AE1425" s="64"/>
    </row>
    <row r="1426" spans="1:31" s="22" customFormat="1" ht="75" hidden="1" x14ac:dyDescent="0.25">
      <c r="A1426" s="430" t="s">
        <v>170</v>
      </c>
      <c r="B1426" s="430"/>
      <c r="C1426" s="570"/>
      <c r="D1426" s="576"/>
      <c r="E1426" s="570"/>
      <c r="F1426" s="578"/>
      <c r="G1426" s="656"/>
      <c r="H1426" s="421"/>
      <c r="I1426" s="158" t="s">
        <v>847</v>
      </c>
      <c r="J1426" s="430">
        <v>200</v>
      </c>
      <c r="K1426" s="82"/>
      <c r="L1426" s="430"/>
      <c r="M1426" s="430"/>
      <c r="N1426" s="67">
        <v>15</v>
      </c>
      <c r="O1426" s="67"/>
      <c r="P1426" s="67"/>
      <c r="Q1426" s="67"/>
      <c r="R1426" s="67">
        <v>161.77600000000001</v>
      </c>
      <c r="S1426" s="67"/>
      <c r="T1426" s="67"/>
      <c r="U1426" s="67"/>
      <c r="V1426" s="99"/>
      <c r="W1426" s="100"/>
      <c r="X1426" s="100"/>
      <c r="Y1426" s="100"/>
      <c r="Z1426" s="100"/>
      <c r="AA1426" s="187"/>
      <c r="AB1426" s="272"/>
      <c r="AC1426" s="350"/>
      <c r="AD1426" s="187"/>
      <c r="AE1426" s="64"/>
    </row>
    <row r="1427" spans="1:31" s="22" customFormat="1" ht="60" hidden="1" x14ac:dyDescent="0.25">
      <c r="A1427" s="430"/>
      <c r="B1427" s="430"/>
      <c r="C1427" s="570"/>
      <c r="D1427" s="576"/>
      <c r="E1427" s="570"/>
      <c r="F1427" s="578"/>
      <c r="G1427" s="656"/>
      <c r="H1427" s="421"/>
      <c r="I1427" s="332" t="s">
        <v>848</v>
      </c>
      <c r="J1427" s="430"/>
      <c r="K1427" s="82">
        <v>18</v>
      </c>
      <c r="L1427" s="430"/>
      <c r="M1427" s="430"/>
      <c r="N1427" s="67"/>
      <c r="O1427" s="67">
        <v>26</v>
      </c>
      <c r="P1427" s="67"/>
      <c r="Q1427" s="67"/>
      <c r="R1427" s="67"/>
      <c r="S1427" s="67">
        <v>18.03</v>
      </c>
      <c r="T1427" s="67"/>
      <c r="U1427" s="67"/>
      <c r="V1427" s="99"/>
      <c r="W1427" s="100"/>
      <c r="X1427" s="100"/>
      <c r="Y1427" s="100"/>
      <c r="Z1427" s="100"/>
      <c r="AA1427" s="187"/>
      <c r="AB1427" s="272"/>
      <c r="AC1427" s="350"/>
      <c r="AD1427" s="187"/>
      <c r="AE1427" s="64"/>
    </row>
    <row r="1428" spans="1:31" s="22" customFormat="1" ht="90" hidden="1" x14ac:dyDescent="0.25">
      <c r="A1428" s="430">
        <v>785</v>
      </c>
      <c r="B1428" s="430"/>
      <c r="C1428" s="570"/>
      <c r="D1428" s="576"/>
      <c r="E1428" s="570"/>
      <c r="F1428" s="578"/>
      <c r="G1428" s="656"/>
      <c r="H1428" s="421"/>
      <c r="I1428" s="158" t="s">
        <v>667</v>
      </c>
      <c r="J1428" s="428"/>
      <c r="K1428" s="428">
        <v>760</v>
      </c>
      <c r="L1428" s="428"/>
      <c r="M1428" s="428"/>
      <c r="N1428" s="68"/>
      <c r="O1428" s="68">
        <v>20</v>
      </c>
      <c r="P1428" s="68"/>
      <c r="Q1428" s="68"/>
      <c r="R1428" s="67"/>
      <c r="S1428" s="67">
        <v>796</v>
      </c>
      <c r="T1428" s="67"/>
      <c r="U1428" s="67"/>
      <c r="V1428" s="99"/>
      <c r="W1428" s="187"/>
      <c r="X1428" s="187"/>
      <c r="Y1428" s="187"/>
      <c r="Z1428" s="187"/>
      <c r="AA1428" s="187"/>
      <c r="AB1428" s="272"/>
      <c r="AC1428" s="350"/>
      <c r="AD1428" s="187"/>
      <c r="AE1428" s="64"/>
    </row>
    <row r="1429" spans="1:31" s="22" customFormat="1" ht="60" hidden="1" x14ac:dyDescent="0.25">
      <c r="A1429" s="430"/>
      <c r="B1429" s="430">
        <v>5755</v>
      </c>
      <c r="C1429" s="570"/>
      <c r="D1429" s="576"/>
      <c r="E1429" s="570"/>
      <c r="F1429" s="578"/>
      <c r="G1429" s="656"/>
      <c r="H1429" s="421"/>
      <c r="I1429" s="158" t="s">
        <v>888</v>
      </c>
      <c r="J1429" s="428"/>
      <c r="K1429" s="428"/>
      <c r="L1429" s="109">
        <v>19</v>
      </c>
      <c r="M1429" s="428"/>
      <c r="N1429" s="68"/>
      <c r="O1429" s="68"/>
      <c r="P1429" s="68">
        <v>22.5</v>
      </c>
      <c r="Q1429" s="68"/>
      <c r="R1429" s="67"/>
      <c r="S1429" s="67"/>
      <c r="T1429" s="67">
        <v>62.654809999999998</v>
      </c>
      <c r="U1429" s="67"/>
      <c r="V1429" s="99"/>
      <c r="W1429" s="187"/>
      <c r="X1429" s="187"/>
      <c r="Y1429" s="187"/>
      <c r="Z1429" s="187"/>
      <c r="AA1429" s="187"/>
      <c r="AB1429" s="272"/>
      <c r="AC1429" s="350"/>
      <c r="AD1429" s="100"/>
      <c r="AE1429" s="64"/>
    </row>
    <row r="1430" spans="1:31" s="22" customFormat="1" ht="30" hidden="1" x14ac:dyDescent="0.25">
      <c r="A1430" s="430"/>
      <c r="B1430" s="66" t="s">
        <v>1690</v>
      </c>
      <c r="C1430" s="570"/>
      <c r="D1430" s="576"/>
      <c r="E1430" s="570"/>
      <c r="F1430" s="578"/>
      <c r="G1430" s="656"/>
      <c r="H1430" s="421"/>
      <c r="I1430" s="158" t="s">
        <v>1075</v>
      </c>
      <c r="J1430" s="73"/>
      <c r="K1430" s="243"/>
      <c r="L1430" s="191">
        <v>50</v>
      </c>
      <c r="M1430" s="73"/>
      <c r="N1430" s="68"/>
      <c r="O1430" s="68"/>
      <c r="P1430" s="68">
        <v>150</v>
      </c>
      <c r="Q1430" s="68"/>
      <c r="R1430" s="70"/>
      <c r="S1430" s="70"/>
      <c r="T1430" s="70">
        <v>91.49</v>
      </c>
      <c r="U1430" s="67"/>
      <c r="V1430" s="99"/>
      <c r="W1430" s="100"/>
      <c r="X1430" s="100"/>
      <c r="Y1430" s="187"/>
      <c r="Z1430" s="187"/>
      <c r="AA1430" s="187"/>
      <c r="AB1430" s="272"/>
      <c r="AC1430" s="350"/>
      <c r="AD1430" s="100"/>
      <c r="AE1430" s="64"/>
    </row>
    <row r="1431" spans="1:31" s="22" customFormat="1" ht="30" hidden="1" x14ac:dyDescent="0.25">
      <c r="A1431" s="430"/>
      <c r="B1431" s="66" t="s">
        <v>1689</v>
      </c>
      <c r="C1431" s="570"/>
      <c r="D1431" s="576"/>
      <c r="E1431" s="570"/>
      <c r="F1431" s="578"/>
      <c r="G1431" s="656"/>
      <c r="H1431" s="421"/>
      <c r="I1431" s="158" t="s">
        <v>1076</v>
      </c>
      <c r="J1431" s="73"/>
      <c r="K1431" s="243"/>
      <c r="L1431" s="191">
        <v>378</v>
      </c>
      <c r="M1431" s="73"/>
      <c r="N1431" s="68"/>
      <c r="O1431" s="68"/>
      <c r="P1431" s="68">
        <v>100</v>
      </c>
      <c r="Q1431" s="68"/>
      <c r="R1431" s="70"/>
      <c r="S1431" s="70"/>
      <c r="T1431" s="70">
        <v>304.03500000000003</v>
      </c>
      <c r="U1431" s="67"/>
      <c r="V1431" s="99"/>
      <c r="W1431" s="100"/>
      <c r="X1431" s="100"/>
      <c r="Y1431" s="187"/>
      <c r="Z1431" s="187"/>
      <c r="AA1431" s="187"/>
      <c r="AB1431" s="272"/>
      <c r="AC1431" s="352" t="e">
        <f t="shared" si="35"/>
        <v>#DIV/0!</v>
      </c>
      <c r="AD1431" s="100"/>
      <c r="AE1431" s="64"/>
    </row>
    <row r="1432" spans="1:31" s="22" customFormat="1" ht="45" hidden="1" x14ac:dyDescent="0.25">
      <c r="A1432" s="430"/>
      <c r="B1432" s="430">
        <v>2433</v>
      </c>
      <c r="C1432" s="570"/>
      <c r="D1432" s="576"/>
      <c r="E1432" s="570"/>
      <c r="F1432" s="578"/>
      <c r="G1432" s="656"/>
      <c r="H1432" s="421"/>
      <c r="I1432" s="158" t="s">
        <v>1051</v>
      </c>
      <c r="J1432" s="73"/>
      <c r="K1432" s="243"/>
      <c r="L1432" s="191">
        <v>40</v>
      </c>
      <c r="M1432" s="73"/>
      <c r="N1432" s="68"/>
      <c r="O1432" s="68"/>
      <c r="P1432" s="68">
        <v>20.329999999999998</v>
      </c>
      <c r="Q1432" s="68"/>
      <c r="R1432" s="70"/>
      <c r="S1432" s="70"/>
      <c r="T1432" s="70">
        <v>61.241</v>
      </c>
      <c r="U1432" s="67"/>
      <c r="V1432" s="99"/>
      <c r="W1432" s="187"/>
      <c r="X1432" s="187"/>
      <c r="Y1432" s="187"/>
      <c r="Z1432" s="187"/>
      <c r="AA1432" s="187"/>
      <c r="AB1432" s="272"/>
      <c r="AC1432" s="99"/>
      <c r="AD1432" s="100"/>
      <c r="AE1432" s="64"/>
    </row>
    <row r="1433" spans="1:31" s="22" customFormat="1" ht="45" hidden="1" x14ac:dyDescent="0.25">
      <c r="A1433" s="430"/>
      <c r="B1433" s="430">
        <v>2489</v>
      </c>
      <c r="C1433" s="570"/>
      <c r="D1433" s="576"/>
      <c r="E1433" s="570"/>
      <c r="F1433" s="578"/>
      <c r="G1433" s="656"/>
      <c r="H1433" s="421"/>
      <c r="I1433" s="158" t="s">
        <v>1054</v>
      </c>
      <c r="J1433" s="73"/>
      <c r="K1433" s="243"/>
      <c r="L1433" s="191">
        <v>12</v>
      </c>
      <c r="M1433" s="73"/>
      <c r="N1433" s="68"/>
      <c r="O1433" s="68"/>
      <c r="P1433" s="68">
        <v>5</v>
      </c>
      <c r="Q1433" s="68"/>
      <c r="R1433" s="70"/>
      <c r="S1433" s="70"/>
      <c r="T1433" s="70">
        <v>90.572999999999993</v>
      </c>
      <c r="U1433" s="67"/>
      <c r="V1433" s="99"/>
      <c r="W1433" s="187"/>
      <c r="X1433" s="187"/>
      <c r="Y1433" s="187"/>
      <c r="Z1433" s="187"/>
      <c r="AA1433" s="187"/>
      <c r="AB1433" s="272"/>
      <c r="AC1433" s="99"/>
      <c r="AD1433" s="100"/>
      <c r="AE1433" s="64"/>
    </row>
    <row r="1434" spans="1:31" s="22" customFormat="1" ht="45" hidden="1" x14ac:dyDescent="0.25">
      <c r="A1434" s="430"/>
      <c r="B1434" s="430">
        <v>2472</v>
      </c>
      <c r="C1434" s="570"/>
      <c r="D1434" s="576"/>
      <c r="E1434" s="570"/>
      <c r="F1434" s="578"/>
      <c r="G1434" s="656"/>
      <c r="H1434" s="421"/>
      <c r="I1434" s="158" t="s">
        <v>1069</v>
      </c>
      <c r="J1434" s="73"/>
      <c r="K1434" s="243"/>
      <c r="L1434" s="191">
        <v>200</v>
      </c>
      <c r="M1434" s="73"/>
      <c r="N1434" s="68"/>
      <c r="O1434" s="68"/>
      <c r="P1434" s="68">
        <v>45</v>
      </c>
      <c r="Q1434" s="68"/>
      <c r="R1434" s="70"/>
      <c r="S1434" s="70"/>
      <c r="T1434" s="70">
        <v>148.45500000000001</v>
      </c>
      <c r="U1434" s="67"/>
      <c r="V1434" s="99"/>
      <c r="W1434" s="187"/>
      <c r="X1434" s="187"/>
      <c r="Y1434" s="187"/>
      <c r="Z1434" s="187"/>
      <c r="AA1434" s="187"/>
      <c r="AB1434" s="272"/>
      <c r="AC1434" s="99"/>
      <c r="AD1434" s="100"/>
      <c r="AE1434" s="64"/>
    </row>
    <row r="1435" spans="1:31" s="22" customFormat="1" ht="45" hidden="1" x14ac:dyDescent="0.25">
      <c r="A1435" s="430"/>
      <c r="B1435" s="66" t="s">
        <v>1599</v>
      </c>
      <c r="C1435" s="570"/>
      <c r="D1435" s="576"/>
      <c r="E1435" s="570"/>
      <c r="F1435" s="578"/>
      <c r="G1435" s="656"/>
      <c r="H1435" s="421"/>
      <c r="I1435" s="158" t="s">
        <v>1379</v>
      </c>
      <c r="J1435" s="81"/>
      <c r="K1435" s="244"/>
      <c r="L1435" s="192">
        <v>412</v>
      </c>
      <c r="M1435" s="81"/>
      <c r="N1435" s="67"/>
      <c r="O1435" s="67"/>
      <c r="P1435" s="68">
        <v>150</v>
      </c>
      <c r="Q1435" s="67"/>
      <c r="R1435" s="67"/>
      <c r="S1435" s="67"/>
      <c r="T1435" s="67">
        <v>531.07000000000005</v>
      </c>
      <c r="U1435" s="67"/>
      <c r="V1435" s="99"/>
      <c r="W1435" s="100"/>
      <c r="X1435" s="100"/>
      <c r="Y1435" s="187"/>
      <c r="Z1435" s="187"/>
      <c r="AA1435" s="187"/>
      <c r="AB1435" s="272"/>
      <c r="AC1435" s="99"/>
      <c r="AD1435" s="100"/>
      <c r="AE1435" s="64"/>
    </row>
    <row r="1436" spans="1:31" s="22" customFormat="1" ht="75" hidden="1" x14ac:dyDescent="0.25">
      <c r="A1436" s="430"/>
      <c r="B1436" s="66" t="s">
        <v>1587</v>
      </c>
      <c r="C1436" s="570"/>
      <c r="D1436" s="576"/>
      <c r="E1436" s="570"/>
      <c r="F1436" s="578"/>
      <c r="G1436" s="656"/>
      <c r="H1436" s="421"/>
      <c r="I1436" s="158" t="s">
        <v>1392</v>
      </c>
      <c r="J1436" s="430"/>
      <c r="K1436" s="82"/>
      <c r="L1436" s="430">
        <v>200</v>
      </c>
      <c r="M1436" s="430"/>
      <c r="N1436" s="67"/>
      <c r="O1436" s="67"/>
      <c r="P1436" s="68">
        <v>7.5</v>
      </c>
      <c r="Q1436" s="67"/>
      <c r="R1436" s="67"/>
      <c r="S1436" s="67"/>
      <c r="T1436" s="67">
        <v>149.71</v>
      </c>
      <c r="U1436" s="67"/>
      <c r="V1436" s="99"/>
      <c r="W1436" s="100"/>
      <c r="X1436" s="100"/>
      <c r="Y1436" s="187"/>
      <c r="Z1436" s="187"/>
      <c r="AA1436" s="187"/>
      <c r="AB1436" s="272"/>
      <c r="AC1436" s="99"/>
      <c r="AD1436" s="100"/>
      <c r="AE1436" s="64"/>
    </row>
    <row r="1437" spans="1:31" s="22" customFormat="1" ht="90" hidden="1" x14ac:dyDescent="0.25">
      <c r="A1437" s="430"/>
      <c r="B1437" s="66" t="s">
        <v>1577</v>
      </c>
      <c r="C1437" s="570"/>
      <c r="D1437" s="576"/>
      <c r="E1437" s="570"/>
      <c r="F1437" s="578"/>
      <c r="G1437" s="656"/>
      <c r="H1437" s="421"/>
      <c r="I1437" s="158" t="s">
        <v>1770</v>
      </c>
      <c r="J1437" s="430"/>
      <c r="K1437" s="82"/>
      <c r="L1437" s="430">
        <v>17</v>
      </c>
      <c r="M1437" s="430"/>
      <c r="N1437" s="67"/>
      <c r="O1437" s="67"/>
      <c r="P1437" s="68">
        <v>80</v>
      </c>
      <c r="Q1437" s="67"/>
      <c r="R1437" s="67"/>
      <c r="S1437" s="67"/>
      <c r="T1437" s="67">
        <v>35.67</v>
      </c>
      <c r="U1437" s="67"/>
      <c r="V1437" s="99"/>
      <c r="W1437" s="100"/>
      <c r="X1437" s="100"/>
      <c r="Y1437" s="187"/>
      <c r="Z1437" s="187"/>
      <c r="AA1437" s="187"/>
      <c r="AB1437" s="272"/>
      <c r="AC1437" s="99"/>
      <c r="AD1437" s="100"/>
      <c r="AE1437" s="64"/>
    </row>
    <row r="1438" spans="1:31" s="142" customFormat="1" ht="14.25" hidden="1" x14ac:dyDescent="0.2">
      <c r="A1438" s="122"/>
      <c r="B1438" s="122"/>
      <c r="C1438" s="570"/>
      <c r="D1438" s="576"/>
      <c r="E1438" s="570"/>
      <c r="F1438" s="578"/>
      <c r="G1438" s="656" t="s">
        <v>60</v>
      </c>
      <c r="H1438" s="440"/>
      <c r="I1438" s="327"/>
      <c r="J1438" s="252">
        <f>SUM(J1439:J1449)</f>
        <v>1507</v>
      </c>
      <c r="K1438" s="252">
        <f t="shared" ref="K1438:U1438" si="45">SUM(K1439:K1449)</f>
        <v>1270</v>
      </c>
      <c r="L1438" s="252">
        <f t="shared" si="45"/>
        <v>80</v>
      </c>
      <c r="M1438" s="252">
        <f t="shared" si="45"/>
        <v>0</v>
      </c>
      <c r="N1438" s="252">
        <f t="shared" si="45"/>
        <v>129</v>
      </c>
      <c r="O1438" s="252">
        <f t="shared" si="45"/>
        <v>842</v>
      </c>
      <c r="P1438" s="252">
        <f t="shared" si="45"/>
        <v>15</v>
      </c>
      <c r="Q1438" s="252">
        <f t="shared" si="45"/>
        <v>0</v>
      </c>
      <c r="R1438" s="299">
        <f t="shared" si="45"/>
        <v>1222.9738594350279</v>
      </c>
      <c r="S1438" s="299">
        <f t="shared" si="45"/>
        <v>1560.59</v>
      </c>
      <c r="T1438" s="299">
        <f t="shared" si="45"/>
        <v>63.59</v>
      </c>
      <c r="U1438" s="299">
        <f t="shared" si="45"/>
        <v>0</v>
      </c>
      <c r="V1438" s="272">
        <f t="shared" si="19"/>
        <v>1100.0171802497748</v>
      </c>
      <c r="W1438" s="122"/>
      <c r="X1438" s="122"/>
      <c r="Y1438" s="122"/>
      <c r="Z1438" s="122"/>
      <c r="AA1438" s="272">
        <f>AA1235</f>
        <v>1459.19588</v>
      </c>
      <c r="AB1438" s="272">
        <f t="shared" si="20"/>
        <v>1527.162037029291</v>
      </c>
      <c r="AC1438" s="349">
        <f t="shared" ref="AC1438" si="46">V1438/AB1438</f>
        <v>0.72030154860945939</v>
      </c>
      <c r="AD1438" s="123"/>
    </row>
    <row r="1439" spans="1:31" s="96" customFormat="1" ht="45" hidden="1" x14ac:dyDescent="0.25">
      <c r="A1439" s="430" t="s">
        <v>170</v>
      </c>
      <c r="B1439" s="430"/>
      <c r="C1439" s="570"/>
      <c r="D1439" s="576"/>
      <c r="E1439" s="570"/>
      <c r="F1439" s="578"/>
      <c r="G1439" s="656"/>
      <c r="H1439" s="421"/>
      <c r="I1439" s="158" t="s">
        <v>849</v>
      </c>
      <c r="J1439" s="430">
        <v>827</v>
      </c>
      <c r="K1439" s="430"/>
      <c r="L1439" s="430"/>
      <c r="M1439" s="430"/>
      <c r="N1439" s="67">
        <v>14</v>
      </c>
      <c r="O1439" s="67"/>
      <c r="P1439" s="67"/>
      <c r="Q1439" s="67"/>
      <c r="R1439" s="67">
        <v>774.97385943502798</v>
      </c>
      <c r="S1439" s="67"/>
      <c r="T1439" s="67"/>
      <c r="U1439" s="67"/>
      <c r="V1439" s="99"/>
      <c r="W1439" s="100"/>
      <c r="X1439" s="100"/>
      <c r="Y1439" s="100"/>
      <c r="Z1439" s="100"/>
      <c r="AA1439" s="187"/>
      <c r="AB1439" s="272"/>
      <c r="AC1439" s="187"/>
      <c r="AD1439" s="187"/>
      <c r="AE1439" s="64"/>
    </row>
    <row r="1440" spans="1:31" s="96" customFormat="1" ht="30" hidden="1" x14ac:dyDescent="0.25">
      <c r="A1440" s="430" t="s">
        <v>170</v>
      </c>
      <c r="B1440" s="430"/>
      <c r="C1440" s="570"/>
      <c r="D1440" s="576"/>
      <c r="E1440" s="570"/>
      <c r="F1440" s="578"/>
      <c r="G1440" s="656"/>
      <c r="H1440" s="421"/>
      <c r="I1440" s="158" t="s">
        <v>850</v>
      </c>
      <c r="J1440" s="430">
        <v>40</v>
      </c>
      <c r="K1440" s="430"/>
      <c r="L1440" s="430"/>
      <c r="M1440" s="430"/>
      <c r="N1440" s="67">
        <v>15</v>
      </c>
      <c r="O1440" s="67"/>
      <c r="P1440" s="67"/>
      <c r="Q1440" s="67"/>
      <c r="R1440" s="67">
        <v>37</v>
      </c>
      <c r="S1440" s="67"/>
      <c r="T1440" s="67"/>
      <c r="U1440" s="67"/>
      <c r="V1440" s="99"/>
      <c r="W1440" s="100"/>
      <c r="X1440" s="100"/>
      <c r="Y1440" s="100"/>
      <c r="Z1440" s="100"/>
      <c r="AA1440" s="187"/>
      <c r="AB1440" s="272"/>
      <c r="AC1440" s="187"/>
      <c r="AD1440" s="187"/>
      <c r="AE1440" s="64"/>
    </row>
    <row r="1441" spans="1:31" s="96" customFormat="1" ht="60" hidden="1" x14ac:dyDescent="0.25">
      <c r="A1441" s="430" t="s">
        <v>170</v>
      </c>
      <c r="B1441" s="430"/>
      <c r="C1441" s="570"/>
      <c r="D1441" s="576"/>
      <c r="E1441" s="570"/>
      <c r="F1441" s="578"/>
      <c r="G1441" s="656"/>
      <c r="H1441" s="421"/>
      <c r="I1441" s="158" t="s">
        <v>851</v>
      </c>
      <c r="J1441" s="430">
        <v>188</v>
      </c>
      <c r="K1441" s="430"/>
      <c r="L1441" s="430"/>
      <c r="M1441" s="430"/>
      <c r="N1441" s="67">
        <v>15</v>
      </c>
      <c r="O1441" s="67"/>
      <c r="P1441" s="67"/>
      <c r="Q1441" s="67"/>
      <c r="R1441" s="67">
        <v>160</v>
      </c>
      <c r="S1441" s="67"/>
      <c r="T1441" s="67"/>
      <c r="U1441" s="67"/>
      <c r="V1441" s="99"/>
      <c r="W1441" s="100"/>
      <c r="X1441" s="100"/>
      <c r="Y1441" s="100"/>
      <c r="Z1441" s="100"/>
      <c r="AA1441" s="187"/>
      <c r="AB1441" s="272"/>
      <c r="AC1441" s="187"/>
      <c r="AD1441" s="187"/>
      <c r="AE1441" s="64"/>
    </row>
    <row r="1442" spans="1:31" s="96" customFormat="1" ht="45" hidden="1" x14ac:dyDescent="0.25">
      <c r="A1442" s="430" t="s">
        <v>170</v>
      </c>
      <c r="B1442" s="430"/>
      <c r="C1442" s="570"/>
      <c r="D1442" s="576"/>
      <c r="E1442" s="570"/>
      <c r="F1442" s="578"/>
      <c r="G1442" s="656"/>
      <c r="H1442" s="421"/>
      <c r="I1442" s="158" t="s">
        <v>852</v>
      </c>
      <c r="J1442" s="430">
        <v>452</v>
      </c>
      <c r="K1442" s="430"/>
      <c r="L1442" s="430"/>
      <c r="M1442" s="430"/>
      <c r="N1442" s="67">
        <v>85</v>
      </c>
      <c r="O1442" s="67"/>
      <c r="P1442" s="67"/>
      <c r="Q1442" s="67"/>
      <c r="R1442" s="67">
        <v>251</v>
      </c>
      <c r="S1442" s="67"/>
      <c r="T1442" s="67"/>
      <c r="U1442" s="67"/>
      <c r="V1442" s="99"/>
      <c r="W1442" s="100"/>
      <c r="X1442" s="100"/>
      <c r="Y1442" s="100"/>
      <c r="Z1442" s="100"/>
      <c r="AA1442" s="187"/>
      <c r="AB1442" s="272"/>
      <c r="AC1442" s="187"/>
      <c r="AD1442" s="187"/>
      <c r="AE1442" s="64"/>
    </row>
    <row r="1443" spans="1:31" s="22" customFormat="1" ht="135" hidden="1" x14ac:dyDescent="0.25">
      <c r="A1443" s="430">
        <v>815</v>
      </c>
      <c r="B1443" s="430"/>
      <c r="C1443" s="570"/>
      <c r="D1443" s="576"/>
      <c r="E1443" s="570"/>
      <c r="F1443" s="578"/>
      <c r="G1443" s="656"/>
      <c r="H1443" s="421"/>
      <c r="I1443" s="158" t="s">
        <v>687</v>
      </c>
      <c r="J1443" s="428"/>
      <c r="K1443" s="428">
        <v>195</v>
      </c>
      <c r="L1443" s="428"/>
      <c r="M1443" s="428"/>
      <c r="N1443" s="68"/>
      <c r="O1443" s="68">
        <v>67</v>
      </c>
      <c r="P1443" s="68"/>
      <c r="Q1443" s="68"/>
      <c r="R1443" s="67"/>
      <c r="S1443" s="67">
        <v>510</v>
      </c>
      <c r="T1443" s="67"/>
      <c r="U1443" s="67"/>
      <c r="V1443" s="99">
        <f>S1443/K1443</f>
        <v>2.6153846153846154</v>
      </c>
      <c r="W1443" s="187"/>
      <c r="X1443" s="187"/>
      <c r="Y1443" s="187"/>
      <c r="Z1443" s="187"/>
      <c r="AA1443" s="187"/>
      <c r="AB1443" s="272"/>
      <c r="AC1443" s="187"/>
      <c r="AD1443" s="187"/>
      <c r="AE1443" s="64"/>
    </row>
    <row r="1444" spans="1:31" s="22" customFormat="1" ht="53.25" hidden="1" customHeight="1" x14ac:dyDescent="0.25">
      <c r="A1444" s="430">
        <v>1132</v>
      </c>
      <c r="B1444" s="430"/>
      <c r="C1444" s="570"/>
      <c r="D1444" s="576"/>
      <c r="E1444" s="570"/>
      <c r="F1444" s="578"/>
      <c r="G1444" s="656"/>
      <c r="H1444" s="421"/>
      <c r="I1444" s="158" t="s">
        <v>853</v>
      </c>
      <c r="J1444" s="430"/>
      <c r="K1444" s="430">
        <v>297</v>
      </c>
      <c r="L1444" s="430"/>
      <c r="M1444" s="430"/>
      <c r="N1444" s="67"/>
      <c r="O1444" s="67">
        <v>15</v>
      </c>
      <c r="P1444" s="67"/>
      <c r="Q1444" s="67"/>
      <c r="R1444" s="67"/>
      <c r="S1444" s="67">
        <v>331.99</v>
      </c>
      <c r="T1444" s="67"/>
      <c r="U1444" s="67"/>
      <c r="V1444" s="99">
        <f t="shared" ref="V1444:V1446" si="47">S1444/K1444</f>
        <v>1.1178114478114478</v>
      </c>
      <c r="W1444" s="187"/>
      <c r="X1444" s="187"/>
      <c r="Y1444" s="187"/>
      <c r="Z1444" s="187"/>
      <c r="AA1444" s="187"/>
      <c r="AB1444" s="272"/>
      <c r="AC1444" s="187"/>
      <c r="AD1444" s="187"/>
      <c r="AE1444" s="64"/>
    </row>
    <row r="1445" spans="1:31" s="22" customFormat="1" ht="62.25" hidden="1" customHeight="1" x14ac:dyDescent="0.25">
      <c r="A1445" s="430">
        <v>1133</v>
      </c>
      <c r="B1445" s="430"/>
      <c r="C1445" s="570"/>
      <c r="D1445" s="576"/>
      <c r="E1445" s="570"/>
      <c r="F1445" s="578"/>
      <c r="G1445" s="656"/>
      <c r="H1445" s="421"/>
      <c r="I1445" s="158" t="s">
        <v>854</v>
      </c>
      <c r="J1445" s="430"/>
      <c r="K1445" s="430">
        <v>120</v>
      </c>
      <c r="L1445" s="430"/>
      <c r="M1445" s="430"/>
      <c r="N1445" s="67"/>
      <c r="O1445" s="67">
        <v>15</v>
      </c>
      <c r="P1445" s="67"/>
      <c r="Q1445" s="67"/>
      <c r="R1445" s="67"/>
      <c r="S1445" s="67">
        <v>210.46899999999999</v>
      </c>
      <c r="T1445" s="67"/>
      <c r="U1445" s="67"/>
      <c r="V1445" s="99">
        <f t="shared" si="47"/>
        <v>1.7539083333333332</v>
      </c>
      <c r="W1445" s="187"/>
      <c r="X1445" s="187"/>
      <c r="Y1445" s="187"/>
      <c r="Z1445" s="187"/>
      <c r="AA1445" s="187"/>
      <c r="AB1445" s="272"/>
      <c r="AC1445" s="187"/>
      <c r="AD1445" s="187"/>
      <c r="AE1445" s="64"/>
    </row>
    <row r="1446" spans="1:31" s="22" customFormat="1" ht="75" hidden="1" x14ac:dyDescent="0.25">
      <c r="A1446" s="430">
        <v>1134</v>
      </c>
      <c r="B1446" s="430"/>
      <c r="C1446" s="570"/>
      <c r="D1446" s="576"/>
      <c r="E1446" s="570"/>
      <c r="F1446" s="578"/>
      <c r="G1446" s="656"/>
      <c r="H1446" s="421"/>
      <c r="I1446" s="158" t="s">
        <v>855</v>
      </c>
      <c r="J1446" s="430"/>
      <c r="K1446" s="430">
        <v>30</v>
      </c>
      <c r="L1446" s="430"/>
      <c r="M1446" s="430"/>
      <c r="N1446" s="67"/>
      <c r="O1446" s="67">
        <v>7.5</v>
      </c>
      <c r="P1446" s="67"/>
      <c r="Q1446" s="67"/>
      <c r="R1446" s="67"/>
      <c r="S1446" s="67">
        <v>97.195999999999998</v>
      </c>
      <c r="T1446" s="67"/>
      <c r="U1446" s="67"/>
      <c r="V1446" s="99">
        <f t="shared" si="47"/>
        <v>3.2398666666666665</v>
      </c>
      <c r="W1446" s="187"/>
      <c r="X1446" s="187"/>
      <c r="Y1446" s="187"/>
      <c r="Z1446" s="187"/>
      <c r="AA1446" s="187"/>
      <c r="AB1446" s="272"/>
      <c r="AC1446" s="187"/>
      <c r="AD1446" s="187"/>
      <c r="AE1446" s="64"/>
    </row>
    <row r="1447" spans="1:31" s="22" customFormat="1" ht="75" hidden="1" x14ac:dyDescent="0.25">
      <c r="A1447" s="430">
        <v>1135</v>
      </c>
      <c r="B1447" s="430"/>
      <c r="C1447" s="570"/>
      <c r="D1447" s="576"/>
      <c r="E1447" s="570"/>
      <c r="F1447" s="578"/>
      <c r="G1447" s="656"/>
      <c r="H1447" s="421"/>
      <c r="I1447" s="158" t="s">
        <v>856</v>
      </c>
      <c r="J1447" s="430"/>
      <c r="K1447" s="430">
        <v>320</v>
      </c>
      <c r="L1447" s="430"/>
      <c r="M1447" s="430"/>
      <c r="N1447" s="67"/>
      <c r="O1447" s="67">
        <v>15</v>
      </c>
      <c r="P1447" s="67"/>
      <c r="Q1447" s="67"/>
      <c r="R1447" s="67"/>
      <c r="S1447" s="67">
        <v>203.215</v>
      </c>
      <c r="T1447" s="67"/>
      <c r="U1447" s="67"/>
      <c r="V1447" s="99">
        <f>S1447/K1447</f>
        <v>0.63504687500000001</v>
      </c>
      <c r="W1447" s="187"/>
      <c r="X1447" s="187"/>
      <c r="Y1447" s="187"/>
      <c r="Z1447" s="187"/>
      <c r="AA1447" s="187"/>
      <c r="AB1447" s="272"/>
      <c r="AC1447" s="187"/>
      <c r="AD1447" s="187"/>
      <c r="AE1447" s="64"/>
    </row>
    <row r="1448" spans="1:31" s="22" customFormat="1" ht="45" hidden="1" x14ac:dyDescent="0.25">
      <c r="A1448" s="430">
        <v>1094</v>
      </c>
      <c r="B1448" s="430"/>
      <c r="C1448" s="570"/>
      <c r="D1448" s="576"/>
      <c r="E1448" s="570"/>
      <c r="F1448" s="578"/>
      <c r="G1448" s="656"/>
      <c r="H1448" s="421"/>
      <c r="I1448" s="158" t="s">
        <v>840</v>
      </c>
      <c r="J1448" s="430"/>
      <c r="K1448" s="430">
        <v>308</v>
      </c>
      <c r="L1448" s="430"/>
      <c r="M1448" s="430"/>
      <c r="N1448" s="67"/>
      <c r="O1448" s="67">
        <v>722.5</v>
      </c>
      <c r="P1448" s="67"/>
      <c r="Q1448" s="67"/>
      <c r="R1448" s="67"/>
      <c r="S1448" s="67">
        <v>207.72</v>
      </c>
      <c r="T1448" s="67"/>
      <c r="U1448" s="67"/>
      <c r="V1448" s="99">
        <f>S1448/K1448</f>
        <v>0.67441558441558436</v>
      </c>
      <c r="W1448" s="187"/>
      <c r="X1448" s="187"/>
      <c r="Y1448" s="187"/>
      <c r="Z1448" s="187"/>
      <c r="AA1448" s="187"/>
      <c r="AB1448" s="272"/>
      <c r="AC1448" s="187"/>
      <c r="AD1448" s="187"/>
      <c r="AE1448" s="64"/>
    </row>
    <row r="1449" spans="1:31" s="22" customFormat="1" ht="90" hidden="1" x14ac:dyDescent="0.25">
      <c r="A1449" s="430"/>
      <c r="B1449" s="66" t="s">
        <v>1563</v>
      </c>
      <c r="C1449" s="570"/>
      <c r="D1449" s="576"/>
      <c r="E1449" s="570"/>
      <c r="F1449" s="578"/>
      <c r="G1449" s="656"/>
      <c r="H1449" s="421"/>
      <c r="I1449" s="158" t="s">
        <v>1443</v>
      </c>
      <c r="J1449" s="430"/>
      <c r="K1449" s="430"/>
      <c r="L1449" s="430">
        <v>80</v>
      </c>
      <c r="M1449" s="430"/>
      <c r="N1449" s="67"/>
      <c r="O1449" s="67"/>
      <c r="P1449" s="68">
        <v>15</v>
      </c>
      <c r="Q1449" s="67"/>
      <c r="R1449" s="67"/>
      <c r="S1449" s="67"/>
      <c r="T1449" s="67">
        <v>63.59</v>
      </c>
      <c r="U1449" s="67"/>
      <c r="V1449" s="99">
        <f>T1449/L1449</f>
        <v>0.794875</v>
      </c>
      <c r="W1449" s="100"/>
      <c r="X1449" s="100"/>
      <c r="Y1449" s="187"/>
      <c r="Z1449" s="187"/>
      <c r="AA1449" s="187"/>
      <c r="AB1449" s="272"/>
      <c r="AC1449" s="99"/>
      <c r="AD1449" s="100"/>
      <c r="AE1449" s="64"/>
    </row>
    <row r="1450" spans="1:31" s="142" customFormat="1" ht="14.25" hidden="1" x14ac:dyDescent="0.2">
      <c r="A1450" s="122"/>
      <c r="B1450" s="122"/>
      <c r="C1450" s="570"/>
      <c r="D1450" s="576"/>
      <c r="E1450" s="570"/>
      <c r="F1450" s="578"/>
      <c r="G1450" s="656" t="s">
        <v>61</v>
      </c>
      <c r="H1450" s="440"/>
      <c r="I1450" s="327"/>
      <c r="J1450" s="252">
        <f>J1451</f>
        <v>0</v>
      </c>
      <c r="K1450" s="252">
        <f>K1451</f>
        <v>8500</v>
      </c>
      <c r="L1450" s="252"/>
      <c r="M1450" s="252"/>
      <c r="N1450" s="252"/>
      <c r="O1450" s="252">
        <f>O1451</f>
        <v>2500</v>
      </c>
      <c r="P1450" s="252"/>
      <c r="Q1450" s="252"/>
      <c r="R1450" s="299"/>
      <c r="S1450" s="299">
        <f>S1451</f>
        <v>20123.27</v>
      </c>
      <c r="T1450" s="299">
        <f t="shared" ref="T1450:U1450" si="48">T1451</f>
        <v>0</v>
      </c>
      <c r="U1450" s="299">
        <f t="shared" si="48"/>
        <v>0</v>
      </c>
      <c r="V1450" s="272">
        <f>((S1450*$X$13/100)/(K1450/1000))/1*$Y$13/100*$Z$13/100</f>
        <v>2756.9161493424367</v>
      </c>
      <c r="W1450" s="122"/>
      <c r="X1450" s="122"/>
      <c r="Y1450" s="122"/>
      <c r="Z1450" s="122"/>
      <c r="AA1450" s="272">
        <f>AA1235</f>
        <v>1459.19588</v>
      </c>
      <c r="AB1450" s="272">
        <f t="shared" si="20"/>
        <v>1527.162037029291</v>
      </c>
      <c r="AC1450" s="349">
        <f t="shared" ref="AC1450" si="49">V1450/AB1450</f>
        <v>1.8052545063949614</v>
      </c>
      <c r="AD1450" s="123"/>
    </row>
    <row r="1451" spans="1:31" s="22" customFormat="1" ht="30" hidden="1" x14ac:dyDescent="0.25">
      <c r="A1451" s="430">
        <v>1138</v>
      </c>
      <c r="B1451" s="430"/>
      <c r="C1451" s="570"/>
      <c r="D1451" s="576"/>
      <c r="E1451" s="570"/>
      <c r="F1451" s="578"/>
      <c r="G1451" s="656"/>
      <c r="H1451" s="421"/>
      <c r="I1451" s="158" t="s">
        <v>857</v>
      </c>
      <c r="J1451" s="421"/>
      <c r="K1451" s="421">
        <v>8500</v>
      </c>
      <c r="L1451" s="421"/>
      <c r="M1451" s="421"/>
      <c r="N1451" s="78"/>
      <c r="O1451" s="79">
        <v>2500</v>
      </c>
      <c r="P1451" s="79"/>
      <c r="Q1451" s="79"/>
      <c r="R1451" s="67"/>
      <c r="S1451" s="67">
        <v>20123.27</v>
      </c>
      <c r="T1451" s="67"/>
      <c r="U1451" s="67"/>
      <c r="V1451" s="99"/>
      <c r="W1451" s="187"/>
      <c r="X1451" s="187"/>
      <c r="Y1451" s="187"/>
      <c r="Z1451" s="187"/>
      <c r="AA1451" s="187"/>
      <c r="AB1451" s="272"/>
      <c r="AC1451" s="187"/>
      <c r="AD1451" s="187"/>
      <c r="AE1451" s="64"/>
    </row>
    <row r="1452" spans="1:31" s="22" customFormat="1" hidden="1" x14ac:dyDescent="0.25">
      <c r="A1452" s="4"/>
      <c r="B1452" s="4"/>
      <c r="C1452" s="570"/>
      <c r="D1452" s="576"/>
      <c r="E1452" s="570"/>
      <c r="F1452" s="578" t="s">
        <v>65</v>
      </c>
      <c r="G1452" s="656" t="s">
        <v>59</v>
      </c>
      <c r="H1452" s="426"/>
      <c r="I1452" s="328"/>
      <c r="J1452" s="252">
        <f>J1453</f>
        <v>0</v>
      </c>
      <c r="K1452" s="252">
        <f>SUM(K1453:K1460)</f>
        <v>1258</v>
      </c>
      <c r="L1452" s="252">
        <f t="shared" ref="L1452:N1452" si="50">SUM(L1453:L1460)</f>
        <v>0</v>
      </c>
      <c r="M1452" s="252">
        <f t="shared" si="50"/>
        <v>0</v>
      </c>
      <c r="N1452" s="252">
        <f t="shared" si="50"/>
        <v>0</v>
      </c>
      <c r="O1452" s="252">
        <f>SUM(O1453:O1460)</f>
        <v>303.5</v>
      </c>
      <c r="P1452" s="252">
        <f t="shared" ref="P1452:U1452" si="51">SUM(P1453:P1460)</f>
        <v>0</v>
      </c>
      <c r="Q1452" s="252">
        <f t="shared" si="51"/>
        <v>0</v>
      </c>
      <c r="R1452" s="252">
        <f t="shared" si="51"/>
        <v>0</v>
      </c>
      <c r="S1452" s="299">
        <f t="shared" si="51"/>
        <v>1710</v>
      </c>
      <c r="T1452" s="299">
        <f t="shared" si="51"/>
        <v>0</v>
      </c>
      <c r="U1452" s="299">
        <f t="shared" si="51"/>
        <v>0</v>
      </c>
      <c r="V1452" s="272">
        <f>((S1452*$X$13/100)/(K1452/1000))/1*$Y$13/100*$Z$13/100</f>
        <v>1582.9215734816994</v>
      </c>
      <c r="W1452" s="4"/>
      <c r="X1452" s="4"/>
      <c r="Y1452" s="4"/>
      <c r="Z1452" s="4"/>
      <c r="AA1452" s="272">
        <f>AA1235</f>
        <v>1459.19588</v>
      </c>
      <c r="AB1452" s="272">
        <f t="shared" si="20"/>
        <v>1527.162037029291</v>
      </c>
      <c r="AC1452" s="349">
        <f t="shared" ref="AC1452" si="52">V1452/AB1452</f>
        <v>1.0365118665212989</v>
      </c>
      <c r="AD1452" s="5"/>
    </row>
    <row r="1453" spans="1:31" s="22" customFormat="1" ht="50.25" hidden="1" customHeight="1" x14ac:dyDescent="0.25">
      <c r="A1453" s="430">
        <v>1143</v>
      </c>
      <c r="B1453" s="430"/>
      <c r="C1453" s="570"/>
      <c r="D1453" s="576"/>
      <c r="E1453" s="570"/>
      <c r="F1453" s="578"/>
      <c r="G1453" s="656"/>
      <c r="H1453" s="421"/>
      <c r="I1453" s="158" t="s">
        <v>858</v>
      </c>
      <c r="J1453" s="428"/>
      <c r="K1453" s="428">
        <v>99</v>
      </c>
      <c r="L1453" s="428"/>
      <c r="M1453" s="428"/>
      <c r="N1453" s="68"/>
      <c r="O1453" s="68">
        <v>5</v>
      </c>
      <c r="P1453" s="68"/>
      <c r="Q1453" s="68"/>
      <c r="R1453" s="67"/>
      <c r="S1453" s="67">
        <v>85</v>
      </c>
      <c r="T1453" s="67"/>
      <c r="U1453" s="67"/>
      <c r="V1453" s="99"/>
      <c r="W1453" s="187"/>
      <c r="X1453" s="187"/>
      <c r="Y1453" s="187"/>
      <c r="Z1453" s="187"/>
      <c r="AA1453" s="187"/>
      <c r="AB1453" s="272"/>
      <c r="AC1453" s="187"/>
      <c r="AD1453" s="187"/>
      <c r="AE1453" s="64"/>
    </row>
    <row r="1454" spans="1:31" s="22" customFormat="1" ht="75" hidden="1" x14ac:dyDescent="0.25">
      <c r="A1454" s="430">
        <v>805</v>
      </c>
      <c r="B1454" s="430"/>
      <c r="C1454" s="570"/>
      <c r="D1454" s="576"/>
      <c r="E1454" s="570"/>
      <c r="F1454" s="578"/>
      <c r="G1454" s="656"/>
      <c r="H1454" s="421"/>
      <c r="I1454" s="158" t="s">
        <v>679</v>
      </c>
      <c r="J1454" s="428"/>
      <c r="K1454" s="428">
        <v>387</v>
      </c>
      <c r="L1454" s="428"/>
      <c r="M1454" s="428"/>
      <c r="N1454" s="68"/>
      <c r="O1454" s="68">
        <v>35</v>
      </c>
      <c r="P1454" s="68"/>
      <c r="Q1454" s="68"/>
      <c r="R1454" s="67"/>
      <c r="S1454" s="67">
        <v>410</v>
      </c>
      <c r="T1454" s="67"/>
      <c r="U1454" s="67"/>
      <c r="V1454" s="99"/>
      <c r="W1454" s="187"/>
      <c r="X1454" s="187"/>
      <c r="Y1454" s="187"/>
      <c r="Z1454" s="187"/>
      <c r="AA1454" s="187"/>
      <c r="AB1454" s="272"/>
      <c r="AC1454" s="187"/>
      <c r="AD1454" s="187"/>
      <c r="AE1454" s="64"/>
    </row>
    <row r="1455" spans="1:31" s="22" customFormat="1" ht="45" hidden="1" x14ac:dyDescent="0.25">
      <c r="A1455" s="430">
        <v>1145</v>
      </c>
      <c r="B1455" s="430"/>
      <c r="C1455" s="570"/>
      <c r="D1455" s="576"/>
      <c r="E1455" s="570"/>
      <c r="F1455" s="578"/>
      <c r="G1455" s="656"/>
      <c r="H1455" s="421"/>
      <c r="I1455" s="158" t="s">
        <v>859</v>
      </c>
      <c r="J1455" s="428"/>
      <c r="K1455" s="428">
        <v>294</v>
      </c>
      <c r="L1455" s="428"/>
      <c r="M1455" s="428"/>
      <c r="N1455" s="68"/>
      <c r="O1455" s="68">
        <v>7.5</v>
      </c>
      <c r="P1455" s="68"/>
      <c r="Q1455" s="68"/>
      <c r="R1455" s="67"/>
      <c r="S1455" s="67">
        <v>432</v>
      </c>
      <c r="T1455" s="67"/>
      <c r="U1455" s="67"/>
      <c r="V1455" s="99"/>
      <c r="W1455" s="187"/>
      <c r="X1455" s="187"/>
      <c r="Y1455" s="187"/>
      <c r="Z1455" s="187"/>
      <c r="AA1455" s="187"/>
      <c r="AB1455" s="272"/>
      <c r="AC1455" s="187"/>
      <c r="AD1455" s="187"/>
      <c r="AE1455" s="64"/>
    </row>
    <row r="1456" spans="1:31" s="22" customFormat="1" ht="45" hidden="1" x14ac:dyDescent="0.25">
      <c r="A1456" s="430">
        <v>1146</v>
      </c>
      <c r="B1456" s="430"/>
      <c r="C1456" s="570"/>
      <c r="D1456" s="576"/>
      <c r="E1456" s="570"/>
      <c r="F1456" s="578"/>
      <c r="G1456" s="656"/>
      <c r="H1456" s="421"/>
      <c r="I1456" s="158" t="s">
        <v>860</v>
      </c>
      <c r="J1456" s="428"/>
      <c r="K1456" s="428">
        <v>10</v>
      </c>
      <c r="L1456" s="428"/>
      <c r="M1456" s="428"/>
      <c r="N1456" s="68"/>
      <c r="O1456" s="68">
        <v>65</v>
      </c>
      <c r="P1456" s="68"/>
      <c r="Q1456" s="68"/>
      <c r="R1456" s="67"/>
      <c r="S1456" s="67">
        <v>80</v>
      </c>
      <c r="T1456" s="67"/>
      <c r="U1456" s="67"/>
      <c r="V1456" s="99"/>
      <c r="W1456" s="187"/>
      <c r="X1456" s="187"/>
      <c r="Y1456" s="187"/>
      <c r="Z1456" s="187"/>
      <c r="AA1456" s="187"/>
      <c r="AB1456" s="272"/>
      <c r="AC1456" s="187"/>
      <c r="AD1456" s="187"/>
      <c r="AE1456" s="64"/>
    </row>
    <row r="1457" spans="1:31" s="22" customFormat="1" ht="60" hidden="1" x14ac:dyDescent="0.25">
      <c r="A1457" s="430">
        <v>1147</v>
      </c>
      <c r="B1457" s="430"/>
      <c r="C1457" s="570"/>
      <c r="D1457" s="576"/>
      <c r="E1457" s="570"/>
      <c r="F1457" s="578"/>
      <c r="G1457" s="656"/>
      <c r="H1457" s="421"/>
      <c r="I1457" s="158" t="s">
        <v>861</v>
      </c>
      <c r="J1457" s="428"/>
      <c r="K1457" s="428">
        <v>20</v>
      </c>
      <c r="L1457" s="428"/>
      <c r="M1457" s="428"/>
      <c r="N1457" s="68"/>
      <c r="O1457" s="68">
        <v>26</v>
      </c>
      <c r="P1457" s="68"/>
      <c r="Q1457" s="68"/>
      <c r="R1457" s="67"/>
      <c r="S1457" s="67">
        <v>87</v>
      </c>
      <c r="T1457" s="67"/>
      <c r="U1457" s="67"/>
      <c r="V1457" s="99"/>
      <c r="W1457" s="187"/>
      <c r="X1457" s="187"/>
      <c r="Y1457" s="187"/>
      <c r="Z1457" s="187"/>
      <c r="AA1457" s="187"/>
      <c r="AB1457" s="272"/>
      <c r="AC1457" s="187"/>
      <c r="AD1457" s="187"/>
      <c r="AE1457" s="64"/>
    </row>
    <row r="1458" spans="1:31" s="22" customFormat="1" ht="45" hidden="1" x14ac:dyDescent="0.25">
      <c r="A1458" s="430">
        <v>1148</v>
      </c>
      <c r="B1458" s="430"/>
      <c r="C1458" s="570"/>
      <c r="D1458" s="576"/>
      <c r="E1458" s="570"/>
      <c r="F1458" s="578"/>
      <c r="G1458" s="656"/>
      <c r="H1458" s="421"/>
      <c r="I1458" s="158" t="s">
        <v>862</v>
      </c>
      <c r="J1458" s="428"/>
      <c r="K1458" s="428">
        <v>117</v>
      </c>
      <c r="L1458" s="428"/>
      <c r="M1458" s="428"/>
      <c r="N1458" s="68"/>
      <c r="O1458" s="68">
        <v>7.5</v>
      </c>
      <c r="P1458" s="68"/>
      <c r="Q1458" s="68"/>
      <c r="R1458" s="67"/>
      <c r="S1458" s="67">
        <v>157</v>
      </c>
      <c r="T1458" s="67"/>
      <c r="U1458" s="67"/>
      <c r="V1458" s="99"/>
      <c r="W1458" s="187"/>
      <c r="X1458" s="187"/>
      <c r="Y1458" s="187"/>
      <c r="Z1458" s="187"/>
      <c r="AA1458" s="187"/>
      <c r="AB1458" s="272"/>
      <c r="AC1458" s="187"/>
      <c r="AD1458" s="187"/>
      <c r="AE1458" s="64"/>
    </row>
    <row r="1459" spans="1:31" s="22" customFormat="1" ht="45" hidden="1" x14ac:dyDescent="0.25">
      <c r="A1459" s="430">
        <v>831</v>
      </c>
      <c r="B1459" s="430"/>
      <c r="C1459" s="570"/>
      <c r="D1459" s="576"/>
      <c r="E1459" s="570"/>
      <c r="F1459" s="578"/>
      <c r="G1459" s="656"/>
      <c r="H1459" s="421"/>
      <c r="I1459" s="158" t="s">
        <v>702</v>
      </c>
      <c r="J1459" s="428"/>
      <c r="K1459" s="428">
        <v>231</v>
      </c>
      <c r="L1459" s="428"/>
      <c r="M1459" s="428"/>
      <c r="N1459" s="68"/>
      <c r="O1459" s="68">
        <v>7.5</v>
      </c>
      <c r="P1459" s="68"/>
      <c r="Q1459" s="68"/>
      <c r="R1459" s="67"/>
      <c r="S1459" s="67">
        <v>299</v>
      </c>
      <c r="T1459" s="67"/>
      <c r="U1459" s="67"/>
      <c r="V1459" s="99"/>
      <c r="W1459" s="187"/>
      <c r="X1459" s="187"/>
      <c r="Y1459" s="187"/>
      <c r="Z1459" s="187"/>
      <c r="AA1459" s="187"/>
      <c r="AB1459" s="272"/>
      <c r="AC1459" s="187"/>
      <c r="AD1459" s="187"/>
      <c r="AE1459" s="64"/>
    </row>
    <row r="1460" spans="1:31" s="22" customFormat="1" ht="37.5" hidden="1" customHeight="1" x14ac:dyDescent="0.25">
      <c r="A1460" s="430">
        <v>1150</v>
      </c>
      <c r="B1460" s="430"/>
      <c r="C1460" s="570"/>
      <c r="D1460" s="576"/>
      <c r="E1460" s="570"/>
      <c r="F1460" s="578"/>
      <c r="G1460" s="656"/>
      <c r="H1460" s="421"/>
      <c r="I1460" s="158" t="s">
        <v>863</v>
      </c>
      <c r="J1460" s="421"/>
      <c r="K1460" s="421">
        <v>100</v>
      </c>
      <c r="L1460" s="421"/>
      <c r="M1460" s="421"/>
      <c r="N1460" s="78"/>
      <c r="O1460" s="67">
        <v>150</v>
      </c>
      <c r="P1460" s="67"/>
      <c r="Q1460" s="67"/>
      <c r="R1460" s="67"/>
      <c r="S1460" s="106">
        <f>1000*0.16</f>
        <v>160</v>
      </c>
      <c r="T1460" s="106"/>
      <c r="U1460" s="106"/>
      <c r="V1460" s="99"/>
      <c r="W1460" s="187"/>
      <c r="X1460" s="187"/>
      <c r="Y1460" s="187"/>
      <c r="Z1460" s="187"/>
      <c r="AA1460" s="187"/>
      <c r="AB1460" s="272"/>
      <c r="AC1460" s="187"/>
      <c r="AD1460" s="187"/>
      <c r="AE1460" s="64"/>
    </row>
    <row r="1461" spans="1:31" s="22" customFormat="1" hidden="1" x14ac:dyDescent="0.25">
      <c r="A1461" s="4"/>
      <c r="B1461" s="4"/>
      <c r="C1461" s="570"/>
      <c r="D1461" s="576"/>
      <c r="E1461" s="570"/>
      <c r="F1461" s="578"/>
      <c r="G1461" s="656" t="s">
        <v>60</v>
      </c>
      <c r="H1461" s="440"/>
      <c r="I1461" s="245"/>
      <c r="J1461" s="252">
        <f>J1462</f>
        <v>0</v>
      </c>
      <c r="K1461" s="252">
        <f>K1462</f>
        <v>1512</v>
      </c>
      <c r="L1461" s="252">
        <f t="shared" ref="L1461:U1461" si="53">L1462</f>
        <v>0</v>
      </c>
      <c r="M1461" s="252">
        <f t="shared" si="53"/>
        <v>0</v>
      </c>
      <c r="N1461" s="252">
        <f t="shared" si="53"/>
        <v>0</v>
      </c>
      <c r="O1461" s="252">
        <f t="shared" si="53"/>
        <v>815</v>
      </c>
      <c r="P1461" s="252">
        <f t="shared" si="53"/>
        <v>0</v>
      </c>
      <c r="Q1461" s="252">
        <f t="shared" si="53"/>
        <v>0</v>
      </c>
      <c r="R1461" s="299">
        <f t="shared" si="53"/>
        <v>0</v>
      </c>
      <c r="S1461" s="299">
        <f t="shared" si="53"/>
        <v>2413.2647699999998</v>
      </c>
      <c r="T1461" s="299">
        <f t="shared" si="53"/>
        <v>0</v>
      </c>
      <c r="U1461" s="299">
        <f t="shared" si="53"/>
        <v>0</v>
      </c>
      <c r="V1461" s="272">
        <f>((S1461*$X$13/100)/(K1461/1000))/1*$Y$13/100*$Z$13/100</f>
        <v>1858.6478366561037</v>
      </c>
      <c r="W1461" s="4"/>
      <c r="X1461" s="4"/>
      <c r="Y1461" s="4"/>
      <c r="Z1461" s="4"/>
      <c r="AA1461" s="272">
        <f>AA1235</f>
        <v>1459.19588</v>
      </c>
      <c r="AB1461" s="272">
        <f t="shared" si="20"/>
        <v>1527.162037029291</v>
      </c>
      <c r="AC1461" s="349">
        <f t="shared" ref="AC1461" si="54">V1461/AB1461</f>
        <v>1.2170600051528486</v>
      </c>
      <c r="AD1461" s="5"/>
    </row>
    <row r="1462" spans="1:31" s="22" customFormat="1" ht="45" hidden="1" x14ac:dyDescent="0.25">
      <c r="A1462" s="430">
        <v>1152</v>
      </c>
      <c r="B1462" s="430"/>
      <c r="C1462" s="570"/>
      <c r="D1462" s="576"/>
      <c r="E1462" s="570"/>
      <c r="F1462" s="578"/>
      <c r="G1462" s="656"/>
      <c r="H1462" s="421"/>
      <c r="I1462" s="206" t="s">
        <v>864</v>
      </c>
      <c r="J1462" s="421"/>
      <c r="K1462" s="428">
        <v>1512</v>
      </c>
      <c r="L1462" s="428"/>
      <c r="M1462" s="428"/>
      <c r="N1462" s="78"/>
      <c r="O1462" s="67">
        <v>815</v>
      </c>
      <c r="P1462" s="67"/>
      <c r="Q1462" s="67"/>
      <c r="R1462" s="67"/>
      <c r="S1462" s="106">
        <v>2413.2647699999998</v>
      </c>
      <c r="T1462" s="106"/>
      <c r="U1462" s="106"/>
      <c r="V1462" s="99"/>
      <c r="W1462" s="100"/>
      <c r="X1462" s="100"/>
      <c r="Y1462" s="100"/>
      <c r="Z1462" s="100"/>
      <c r="AA1462" s="187"/>
      <c r="AB1462" s="187"/>
      <c r="AC1462" s="187"/>
      <c r="AD1462" s="187"/>
      <c r="AE1462" s="64"/>
    </row>
    <row r="1463" spans="1:31" s="22" customFormat="1" hidden="1" x14ac:dyDescent="0.25">
      <c r="A1463" s="4"/>
      <c r="B1463" s="4"/>
      <c r="C1463" s="570"/>
      <c r="D1463" s="576"/>
      <c r="E1463" s="570"/>
      <c r="F1463" s="578"/>
      <c r="G1463" s="426" t="s">
        <v>61</v>
      </c>
      <c r="H1463" s="421"/>
      <c r="I1463" s="140"/>
      <c r="J1463" s="442"/>
      <c r="K1463" s="442"/>
      <c r="L1463" s="442"/>
      <c r="M1463" s="442"/>
      <c r="N1463" s="442"/>
      <c r="O1463" s="442"/>
      <c r="P1463" s="442"/>
      <c r="Q1463" s="442"/>
      <c r="R1463" s="442"/>
      <c r="S1463" s="442"/>
      <c r="T1463" s="442"/>
      <c r="U1463" s="442"/>
      <c r="V1463" s="184"/>
      <c r="W1463" s="4"/>
      <c r="X1463" s="4"/>
      <c r="Y1463" s="4"/>
      <c r="Z1463" s="4"/>
      <c r="AA1463" s="4"/>
      <c r="AB1463" s="442">
        <f t="shared" si="20"/>
        <v>0</v>
      </c>
      <c r="AC1463" s="4"/>
      <c r="AD1463" s="5"/>
    </row>
    <row r="1464" spans="1:31" s="22" customFormat="1" hidden="1" x14ac:dyDescent="0.25">
      <c r="A1464" s="4"/>
      <c r="B1464" s="4"/>
      <c r="C1464" s="421"/>
      <c r="D1464" s="430"/>
      <c r="E1464" s="421"/>
      <c r="F1464" s="428"/>
      <c r="G1464" s="426" t="s">
        <v>62</v>
      </c>
      <c r="H1464" s="421"/>
      <c r="I1464" s="140"/>
      <c r="J1464" s="442"/>
      <c r="K1464" s="442"/>
      <c r="L1464" s="442"/>
      <c r="M1464" s="442"/>
      <c r="N1464" s="442"/>
      <c r="O1464" s="442"/>
      <c r="P1464" s="442"/>
      <c r="Q1464" s="442"/>
      <c r="R1464" s="442"/>
      <c r="S1464" s="442"/>
      <c r="T1464" s="442"/>
      <c r="U1464" s="442"/>
      <c r="V1464" s="184"/>
      <c r="W1464" s="4"/>
      <c r="X1464" s="4"/>
      <c r="Y1464" s="4"/>
      <c r="Z1464" s="4"/>
      <c r="AA1464" s="4"/>
      <c r="AB1464" s="442">
        <f t="shared" si="20"/>
        <v>0</v>
      </c>
      <c r="AC1464" s="4"/>
      <c r="AD1464" s="5"/>
    </row>
    <row r="1465" spans="1:31" s="22" customFormat="1" hidden="1" x14ac:dyDescent="0.25">
      <c r="A1465" s="4"/>
      <c r="B1465" s="4"/>
      <c r="C1465" s="421"/>
      <c r="D1465" s="430"/>
      <c r="E1465" s="421"/>
      <c r="F1465" s="428"/>
      <c r="G1465" s="444" t="s">
        <v>63</v>
      </c>
      <c r="H1465" s="428"/>
      <c r="I1465" s="434"/>
      <c r="J1465" s="442"/>
      <c r="K1465" s="442"/>
      <c r="L1465" s="442"/>
      <c r="M1465" s="442"/>
      <c r="N1465" s="442"/>
      <c r="O1465" s="442"/>
      <c r="P1465" s="442"/>
      <c r="Q1465" s="442"/>
      <c r="R1465" s="442"/>
      <c r="S1465" s="442"/>
      <c r="T1465" s="442"/>
      <c r="U1465" s="442"/>
      <c r="V1465" s="184"/>
      <c r="W1465" s="4"/>
      <c r="X1465" s="4"/>
      <c r="Y1465" s="4"/>
      <c r="Z1465" s="4"/>
      <c r="AA1465" s="4"/>
      <c r="AB1465" s="442">
        <f t="shared" si="20"/>
        <v>0</v>
      </c>
      <c r="AC1465" s="4"/>
      <c r="AD1465" s="5"/>
    </row>
    <row r="1466" spans="1:31" s="22" customFormat="1" hidden="1" x14ac:dyDescent="0.25">
      <c r="A1466" s="463"/>
      <c r="B1466" s="463"/>
      <c r="C1466" s="423"/>
      <c r="D1466" s="449"/>
      <c r="E1466" s="423"/>
      <c r="F1466" s="437"/>
      <c r="G1466" s="452" t="s">
        <v>68</v>
      </c>
      <c r="H1466" s="437"/>
      <c r="I1466" s="480"/>
      <c r="J1466" s="470"/>
      <c r="K1466" s="470"/>
      <c r="L1466" s="470"/>
      <c r="M1466" s="470"/>
      <c r="N1466" s="470"/>
      <c r="O1466" s="470"/>
      <c r="P1466" s="470"/>
      <c r="Q1466" s="470"/>
      <c r="R1466" s="470"/>
      <c r="S1466" s="470"/>
      <c r="T1466" s="470"/>
      <c r="U1466" s="470"/>
      <c r="V1466" s="466"/>
      <c r="W1466" s="463"/>
      <c r="X1466" s="463"/>
      <c r="Y1466" s="463"/>
      <c r="Z1466" s="463"/>
      <c r="AA1466" s="463"/>
      <c r="AB1466" s="470">
        <f t="shared" si="20"/>
        <v>0</v>
      </c>
      <c r="AC1466" s="463"/>
      <c r="AD1466" s="5"/>
    </row>
    <row r="1467" spans="1:31" s="495" customFormat="1" ht="14.25" x14ac:dyDescent="0.2">
      <c r="A1467" s="631" t="s">
        <v>1781</v>
      </c>
      <c r="B1467" s="632"/>
      <c r="G1467" s="501"/>
      <c r="H1467" s="501"/>
      <c r="I1467" s="501"/>
      <c r="J1467" s="376">
        <f>J1235+J1250+J1274+J1282+J1287+J1293+J1301+J1317+J1399+J1406+J1424+J1438+J1450+J1452+J1461</f>
        <v>12258</v>
      </c>
      <c r="K1467" s="376">
        <f>K1235+K1250+K1274+K1282+K1287+K1293+K1301+K1317+K1399+K1406+K1424+K1438+K1450+K1452+K1461</f>
        <v>35882</v>
      </c>
      <c r="L1467" s="376">
        <f>L1235+L1250+L1282+L1293+L1301+L1317+L1399+L1406+L1424+L1438+L1452+L1461+L1287</f>
        <v>22752</v>
      </c>
      <c r="M1467" s="376">
        <f>M1235+M1250+M1282+M1293+M1301+M1317+M1399+M1406+M1424+M1438+M1452+M1461+M1287</f>
        <v>0</v>
      </c>
      <c r="N1467" s="376">
        <f>N1235+N1250+N1282+N1293+N1301+N1317+N1399+N1406+N1424+N1438+N1452+N1461+N1287+N1274</f>
        <v>3254.5</v>
      </c>
      <c r="O1467" s="376">
        <f>O1235+O1250+O1282+O1293+O1301+O1317+O1399+O1406+O1424+O1438+O1452+O1461+O1287+O1274+O1450</f>
        <v>8310.0190000000002</v>
      </c>
      <c r="P1467" s="376">
        <f>P1461+P1452+P1438+P1424+P1406+P1399+P1317+P1301+P1293+P1287+P1282+P1250+P1235</f>
        <v>4290.0149999999994</v>
      </c>
      <c r="Q1467" s="376">
        <f>Q1461+Q1452+Q1438+Q1424+Q1406+Q1399+Q1317+Q1301+Q1293+Q1287+Q1282+Q1250+Q1235</f>
        <v>0</v>
      </c>
      <c r="R1467" s="376">
        <f>R1461+R1452+R1438+R1424+R1406+R1399+R1317+R1301+R1293+R1287+R1282+R1274+R1250+R1235</f>
        <v>17065.60091736836</v>
      </c>
      <c r="S1467" s="376">
        <f>S1461+S1452+S1450+S1438+S1424+S1406+S1399+S1317+S1301+S1293+S1287+S1282+S1274+S1250+S1235</f>
        <v>52561.288769999999</v>
      </c>
      <c r="T1467" s="376">
        <f>T1461+T1452+T1450+T1424+T1438+T1406+T1399+T1317+T1301+T1293+T1287+T1282+T1250+T1235</f>
        <v>27846.018889999999</v>
      </c>
      <c r="U1467" s="376">
        <f>U1461+U1452+U1450+U1438+U1424+U1406+U1399+U1317+U1301+U1293+U1287+U1282+U1250+U1235</f>
        <v>0</v>
      </c>
      <c r="V1467" s="376">
        <f t="shared" ref="V1467" si="55">((R1467*$W$13/100*$X$13/100)/(J1467/1000)+(S1467*$X$13/100)/(K1467/1000)+T1467/(L1467/1000))/3*$Y$13/100*$Z$13/100</f>
        <v>1586.2057974983761</v>
      </c>
    </row>
    <row r="1468" spans="1:31" hidden="1" x14ac:dyDescent="0.25">
      <c r="A1468" s="1"/>
      <c r="B1468" s="5"/>
      <c r="C1468" s="1"/>
      <c r="D1468" s="1"/>
      <c r="E1468" s="1"/>
      <c r="F1468" s="1"/>
      <c r="G1468" s="21"/>
      <c r="H1468" s="21"/>
      <c r="I1468" s="136"/>
      <c r="V1468" s="341"/>
    </row>
    <row r="1469" spans="1:31" ht="15.75" hidden="1" customHeight="1" thickBot="1" x14ac:dyDescent="0.3">
      <c r="A1469" s="707" t="s">
        <v>160</v>
      </c>
      <c r="B1469" s="708"/>
      <c r="C1469" s="708"/>
      <c r="D1469" s="708"/>
      <c r="E1469" s="708"/>
      <c r="F1469" s="708"/>
      <c r="G1469" s="708"/>
      <c r="H1469" s="708"/>
      <c r="I1469" s="708"/>
      <c r="J1469" s="708"/>
      <c r="K1469" s="708"/>
      <c r="L1469" s="708"/>
      <c r="M1469" s="708"/>
      <c r="N1469" s="708"/>
      <c r="O1469" s="708"/>
      <c r="P1469" s="708"/>
      <c r="Q1469" s="708"/>
      <c r="R1469" s="708"/>
      <c r="S1469" s="708"/>
      <c r="T1469" s="708"/>
      <c r="U1469" s="710"/>
      <c r="V1469" s="1"/>
    </row>
    <row r="1470" spans="1:31" ht="45" hidden="1" x14ac:dyDescent="0.25">
      <c r="A1470" s="582" t="str">
        <f>$A$10</f>
        <v>№ п/п
2016г.</v>
      </c>
      <c r="B1470" s="582" t="str">
        <f>$B$10</f>
        <v>№ п/п
2017г.</v>
      </c>
      <c r="C1470" s="711" t="s">
        <v>119</v>
      </c>
      <c r="D1470" s="709" t="s">
        <v>80</v>
      </c>
      <c r="E1470" s="703" t="s">
        <v>116</v>
      </c>
      <c r="F1470" s="703" t="s">
        <v>117</v>
      </c>
      <c r="G1470" s="703" t="s">
        <v>115</v>
      </c>
      <c r="H1470" s="712" t="s">
        <v>165</v>
      </c>
      <c r="I1470" s="713" t="s">
        <v>127</v>
      </c>
      <c r="J1470" s="571" t="s">
        <v>128</v>
      </c>
      <c r="K1470" s="705"/>
      <c r="L1470" s="705"/>
      <c r="M1470" s="706"/>
      <c r="N1470" s="571" t="s">
        <v>110</v>
      </c>
      <c r="O1470" s="705"/>
      <c r="P1470" s="705"/>
      <c r="Q1470" s="706"/>
      <c r="R1470" s="571" t="s">
        <v>111</v>
      </c>
      <c r="S1470" s="705"/>
      <c r="T1470" s="705"/>
      <c r="U1470" s="706"/>
      <c r="V1470" s="161" t="s">
        <v>141</v>
      </c>
      <c r="W1470" s="662" t="s">
        <v>130</v>
      </c>
      <c r="X1470" s="662"/>
      <c r="Y1470" s="662"/>
      <c r="Z1470" s="662"/>
      <c r="AA1470" s="162" t="s">
        <v>140</v>
      </c>
      <c r="AB1470" s="162" t="s">
        <v>138</v>
      </c>
      <c r="AC1470" s="162" t="s">
        <v>131</v>
      </c>
    </row>
    <row r="1471" spans="1:31" ht="63.75" hidden="1" customHeight="1" x14ac:dyDescent="0.25">
      <c r="A1471" s="575"/>
      <c r="B1471" s="575"/>
      <c r="C1471" s="578"/>
      <c r="D1471" s="570"/>
      <c r="E1471" s="578"/>
      <c r="F1471" s="578"/>
      <c r="G1471" s="578"/>
      <c r="H1471" s="578"/>
      <c r="I1471" s="587"/>
      <c r="J1471" s="428">
        <f>J1233</f>
        <v>2015</v>
      </c>
      <c r="K1471" s="428">
        <f>K1233</f>
        <v>2016</v>
      </c>
      <c r="L1471" s="428">
        <f>L1233</f>
        <v>2017</v>
      </c>
      <c r="M1471" s="428" t="str">
        <f>M1233</f>
        <v>План (в случае отсутствия фактических значений)</v>
      </c>
      <c r="N1471" s="428">
        <f>J1471</f>
        <v>2015</v>
      </c>
      <c r="O1471" s="428">
        <f>K1471</f>
        <v>2016</v>
      </c>
      <c r="P1471" s="428">
        <f>L1471</f>
        <v>2017</v>
      </c>
      <c r="Q1471" s="428" t="str">
        <f>Q1233</f>
        <v>План (в случае отсутствия фактических значений)</v>
      </c>
      <c r="R1471" s="428">
        <f>J1471</f>
        <v>2015</v>
      </c>
      <c r="S1471" s="428">
        <f>K1471</f>
        <v>2016</v>
      </c>
      <c r="T1471" s="428">
        <f>L1471</f>
        <v>2017</v>
      </c>
      <c r="U1471" s="428" t="str">
        <f>U1233</f>
        <v>План (в случае отсутствия фактических значений)</v>
      </c>
      <c r="V1471" s="24" t="s">
        <v>137</v>
      </c>
      <c r="W1471" s="432">
        <v>2016</v>
      </c>
      <c r="X1471" s="432">
        <v>2017</v>
      </c>
      <c r="Y1471" s="432">
        <v>2018</v>
      </c>
      <c r="Z1471" s="432">
        <v>2019</v>
      </c>
      <c r="AA1471" s="432">
        <v>2018</v>
      </c>
      <c r="AB1471" s="432" t="s">
        <v>139</v>
      </c>
      <c r="AC1471" s="432" t="s">
        <v>139</v>
      </c>
    </row>
    <row r="1472" spans="1:31" hidden="1" x14ac:dyDescent="0.25">
      <c r="A1472" s="131">
        <v>1</v>
      </c>
      <c r="B1472" s="186"/>
      <c r="C1472" s="132">
        <v>2</v>
      </c>
      <c r="D1472" s="663">
        <v>3</v>
      </c>
      <c r="E1472" s="664"/>
      <c r="F1472" s="664"/>
      <c r="G1472" s="664"/>
      <c r="H1472" s="665"/>
      <c r="I1472" s="135">
        <v>4</v>
      </c>
      <c r="J1472" s="579">
        <v>5</v>
      </c>
      <c r="K1472" s="580"/>
      <c r="L1472" s="580"/>
      <c r="M1472" s="666"/>
      <c r="N1472" s="579">
        <v>6</v>
      </c>
      <c r="O1472" s="580"/>
      <c r="P1472" s="580"/>
      <c r="Q1472" s="666"/>
      <c r="R1472" s="579">
        <v>7</v>
      </c>
      <c r="S1472" s="580"/>
      <c r="T1472" s="580"/>
      <c r="U1472" s="666"/>
      <c r="V1472" s="457">
        <v>8</v>
      </c>
      <c r="AA1472" s="457">
        <v>10</v>
      </c>
      <c r="AB1472" s="457">
        <v>11</v>
      </c>
      <c r="AC1472" s="457">
        <v>12</v>
      </c>
    </row>
    <row r="1473" spans="1:29" hidden="1" x14ac:dyDescent="0.25">
      <c r="A1473" s="2"/>
      <c r="B1473" s="4"/>
      <c r="C1473" s="570" t="s">
        <v>70</v>
      </c>
      <c r="D1473" s="576" t="s">
        <v>81</v>
      </c>
      <c r="E1473" s="570" t="s">
        <v>66</v>
      </c>
      <c r="F1473" s="578" t="s">
        <v>64</v>
      </c>
      <c r="G1473" s="421" t="s">
        <v>60</v>
      </c>
      <c r="H1473" s="421"/>
      <c r="I1473" s="140"/>
      <c r="J1473" s="428"/>
      <c r="K1473" s="428"/>
      <c r="L1473" s="428"/>
      <c r="M1473" s="428"/>
      <c r="N1473" s="428"/>
      <c r="O1473" s="428"/>
      <c r="P1473" s="428"/>
      <c r="Q1473" s="428"/>
      <c r="R1473" s="442"/>
      <c r="S1473" s="442"/>
      <c r="T1473" s="442"/>
      <c r="U1473" s="442"/>
      <c r="V1473" s="441"/>
      <c r="W1473" s="2"/>
      <c r="X1473" s="2"/>
      <c r="Y1473" s="2"/>
      <c r="Z1473" s="2"/>
      <c r="AA1473" s="2"/>
      <c r="AB1473" s="441">
        <f t="shared" ref="AB1473:AB1496" si="56">AA1473*$Z$13/100</f>
        <v>0</v>
      </c>
      <c r="AC1473" s="2" t="e">
        <f t="shared" ref="AC1473:AC1496" si="57">V1473/AB1473</f>
        <v>#DIV/0!</v>
      </c>
    </row>
    <row r="1474" spans="1:29" hidden="1" x14ac:dyDescent="0.25">
      <c r="A1474" s="2"/>
      <c r="B1474" s="4"/>
      <c r="C1474" s="570"/>
      <c r="D1474" s="576"/>
      <c r="E1474" s="570"/>
      <c r="F1474" s="578"/>
      <c r="G1474" s="421" t="s">
        <v>61</v>
      </c>
      <c r="H1474" s="421"/>
      <c r="I1474" s="140"/>
      <c r="J1474" s="428"/>
      <c r="K1474" s="428"/>
      <c r="L1474" s="428"/>
      <c r="M1474" s="428"/>
      <c r="N1474" s="428"/>
      <c r="O1474" s="428"/>
      <c r="P1474" s="428"/>
      <c r="Q1474" s="428"/>
      <c r="R1474" s="442"/>
      <c r="S1474" s="442"/>
      <c r="T1474" s="442"/>
      <c r="U1474" s="442"/>
      <c r="V1474" s="441"/>
      <c r="W1474" s="2"/>
      <c r="X1474" s="2"/>
      <c r="Y1474" s="2"/>
      <c r="Z1474" s="2"/>
      <c r="AA1474" s="2"/>
      <c r="AB1474" s="441">
        <f t="shared" si="56"/>
        <v>0</v>
      </c>
      <c r="AC1474" s="2" t="e">
        <f t="shared" si="57"/>
        <v>#DIV/0!</v>
      </c>
    </row>
    <row r="1475" spans="1:29" hidden="1" x14ac:dyDescent="0.25">
      <c r="A1475" s="2"/>
      <c r="B1475" s="4"/>
      <c r="C1475" s="570"/>
      <c r="D1475" s="576"/>
      <c r="E1475" s="570"/>
      <c r="F1475" s="578"/>
      <c r="G1475" s="421" t="s">
        <v>62</v>
      </c>
      <c r="H1475" s="421"/>
      <c r="I1475" s="140"/>
      <c r="J1475" s="428"/>
      <c r="K1475" s="428"/>
      <c r="L1475" s="428"/>
      <c r="M1475" s="428"/>
      <c r="N1475" s="428"/>
      <c r="O1475" s="428"/>
      <c r="P1475" s="428"/>
      <c r="Q1475" s="428"/>
      <c r="R1475" s="442"/>
      <c r="S1475" s="442"/>
      <c r="T1475" s="442"/>
      <c r="U1475" s="442"/>
      <c r="V1475" s="441"/>
      <c r="W1475" s="2"/>
      <c r="X1475" s="2"/>
      <c r="Y1475" s="2"/>
      <c r="Z1475" s="2"/>
      <c r="AA1475" s="2"/>
      <c r="AB1475" s="441">
        <f t="shared" si="56"/>
        <v>0</v>
      </c>
      <c r="AC1475" s="2" t="e">
        <f t="shared" si="57"/>
        <v>#DIV/0!</v>
      </c>
    </row>
    <row r="1476" spans="1:29" hidden="1" x14ac:dyDescent="0.25">
      <c r="A1476" s="2"/>
      <c r="B1476" s="4"/>
      <c r="C1476" s="570"/>
      <c r="D1476" s="576"/>
      <c r="E1476" s="570"/>
      <c r="F1476" s="578" t="s">
        <v>65</v>
      </c>
      <c r="G1476" s="421" t="s">
        <v>60</v>
      </c>
      <c r="H1476" s="421"/>
      <c r="I1476" s="140"/>
      <c r="J1476" s="428"/>
      <c r="K1476" s="428"/>
      <c r="L1476" s="428"/>
      <c r="M1476" s="428"/>
      <c r="N1476" s="428"/>
      <c r="O1476" s="428"/>
      <c r="P1476" s="428"/>
      <c r="Q1476" s="428"/>
      <c r="R1476" s="442"/>
      <c r="S1476" s="442"/>
      <c r="T1476" s="442"/>
      <c r="U1476" s="442"/>
      <c r="V1476" s="441"/>
      <c r="W1476" s="2"/>
      <c r="X1476" s="2"/>
      <c r="Y1476" s="2"/>
      <c r="Z1476" s="2"/>
      <c r="AA1476" s="2"/>
      <c r="AB1476" s="441">
        <f t="shared" si="56"/>
        <v>0</v>
      </c>
      <c r="AC1476" s="2" t="e">
        <f t="shared" si="57"/>
        <v>#DIV/0!</v>
      </c>
    </row>
    <row r="1477" spans="1:29" hidden="1" x14ac:dyDescent="0.25">
      <c r="A1477" s="2"/>
      <c r="B1477" s="4"/>
      <c r="C1477" s="570"/>
      <c r="D1477" s="576"/>
      <c r="E1477" s="570"/>
      <c r="F1477" s="578"/>
      <c r="G1477" s="421" t="s">
        <v>61</v>
      </c>
      <c r="H1477" s="421"/>
      <c r="I1477" s="140"/>
      <c r="J1477" s="428"/>
      <c r="K1477" s="428"/>
      <c r="L1477" s="428"/>
      <c r="M1477" s="428"/>
      <c r="N1477" s="428"/>
      <c r="O1477" s="428"/>
      <c r="P1477" s="428"/>
      <c r="Q1477" s="428"/>
      <c r="R1477" s="442"/>
      <c r="S1477" s="442"/>
      <c r="T1477" s="442"/>
      <c r="U1477" s="442"/>
      <c r="V1477" s="441"/>
      <c r="W1477" s="2"/>
      <c r="X1477" s="2"/>
      <c r="Y1477" s="2"/>
      <c r="Z1477" s="2"/>
      <c r="AA1477" s="2"/>
      <c r="AB1477" s="441">
        <f t="shared" si="56"/>
        <v>0</v>
      </c>
      <c r="AC1477" s="2" t="e">
        <f t="shared" si="57"/>
        <v>#DIV/0!</v>
      </c>
    </row>
    <row r="1478" spans="1:29" hidden="1" x14ac:dyDescent="0.25">
      <c r="A1478" s="2"/>
      <c r="B1478" s="4"/>
      <c r="C1478" s="570"/>
      <c r="D1478" s="576"/>
      <c r="E1478" s="570"/>
      <c r="F1478" s="578"/>
      <c r="G1478" s="421" t="s">
        <v>62</v>
      </c>
      <c r="H1478" s="421"/>
      <c r="I1478" s="140"/>
      <c r="J1478" s="145"/>
      <c r="K1478" s="145"/>
      <c r="L1478" s="145"/>
      <c r="M1478" s="145"/>
      <c r="N1478" s="145"/>
      <c r="O1478" s="145"/>
      <c r="P1478" s="442"/>
      <c r="Q1478" s="442"/>
      <c r="R1478" s="442"/>
      <c r="S1478" s="442"/>
      <c r="T1478" s="442"/>
      <c r="U1478" s="442"/>
      <c r="V1478" s="441"/>
      <c r="W1478" s="2"/>
      <c r="X1478" s="2"/>
      <c r="Y1478" s="2"/>
      <c r="Z1478" s="2"/>
      <c r="AA1478" s="2"/>
      <c r="AB1478" s="441">
        <f t="shared" si="56"/>
        <v>0</v>
      </c>
      <c r="AC1478" s="2" t="e">
        <f t="shared" si="57"/>
        <v>#DIV/0!</v>
      </c>
    </row>
    <row r="1479" spans="1:29" hidden="1" x14ac:dyDescent="0.25">
      <c r="A1479" s="2"/>
      <c r="B1479" s="4"/>
      <c r="C1479" s="570"/>
      <c r="D1479" s="576"/>
      <c r="E1479" s="570" t="s">
        <v>67</v>
      </c>
      <c r="F1479" s="578" t="s">
        <v>64</v>
      </c>
      <c r="G1479" s="421" t="s">
        <v>60</v>
      </c>
      <c r="H1479" s="421"/>
      <c r="I1479" s="140"/>
      <c r="J1479" s="145"/>
      <c r="K1479" s="145"/>
      <c r="L1479" s="145"/>
      <c r="M1479" s="145"/>
      <c r="N1479" s="145"/>
      <c r="O1479" s="145"/>
      <c r="P1479" s="442"/>
      <c r="Q1479" s="442"/>
      <c r="R1479" s="442"/>
      <c r="S1479" s="442"/>
      <c r="T1479" s="442"/>
      <c r="U1479" s="442"/>
      <c r="V1479" s="441"/>
      <c r="W1479" s="2"/>
      <c r="X1479" s="2"/>
      <c r="Y1479" s="2"/>
      <c r="Z1479" s="2"/>
      <c r="AA1479" s="2"/>
      <c r="AB1479" s="441">
        <f t="shared" si="56"/>
        <v>0</v>
      </c>
      <c r="AC1479" s="2" t="e">
        <f t="shared" si="57"/>
        <v>#DIV/0!</v>
      </c>
    </row>
    <row r="1480" spans="1:29" hidden="1" x14ac:dyDescent="0.25">
      <c r="A1480" s="2"/>
      <c r="B1480" s="4"/>
      <c r="C1480" s="570"/>
      <c r="D1480" s="576"/>
      <c r="E1480" s="570"/>
      <c r="F1480" s="578"/>
      <c r="G1480" s="421" t="s">
        <v>61</v>
      </c>
      <c r="H1480" s="421"/>
      <c r="I1480" s="140"/>
      <c r="J1480" s="145"/>
      <c r="K1480" s="145"/>
      <c r="L1480" s="145"/>
      <c r="M1480" s="145"/>
      <c r="N1480" s="145"/>
      <c r="O1480" s="145"/>
      <c r="P1480" s="442"/>
      <c r="Q1480" s="442"/>
      <c r="R1480" s="442"/>
      <c r="S1480" s="442"/>
      <c r="T1480" s="442"/>
      <c r="U1480" s="442"/>
      <c r="V1480" s="441"/>
      <c r="W1480" s="2"/>
      <c r="X1480" s="2"/>
      <c r="Y1480" s="2"/>
      <c r="Z1480" s="2"/>
      <c r="AA1480" s="2"/>
      <c r="AB1480" s="441">
        <f t="shared" si="56"/>
        <v>0</v>
      </c>
      <c r="AC1480" s="2" t="e">
        <f t="shared" si="57"/>
        <v>#DIV/0!</v>
      </c>
    </row>
    <row r="1481" spans="1:29" hidden="1" x14ac:dyDescent="0.25">
      <c r="A1481" s="2"/>
      <c r="B1481" s="4"/>
      <c r="C1481" s="570"/>
      <c r="D1481" s="576"/>
      <c r="E1481" s="570"/>
      <c r="F1481" s="578"/>
      <c r="G1481" s="421" t="s">
        <v>62</v>
      </c>
      <c r="H1481" s="421"/>
      <c r="I1481" s="140"/>
      <c r="J1481" s="145"/>
      <c r="K1481" s="145"/>
      <c r="L1481" s="145"/>
      <c r="M1481" s="145"/>
      <c r="N1481" s="145"/>
      <c r="O1481" s="145"/>
      <c r="P1481" s="442"/>
      <c r="Q1481" s="442"/>
      <c r="R1481" s="442"/>
      <c r="S1481" s="442"/>
      <c r="T1481" s="442"/>
      <c r="U1481" s="442"/>
      <c r="V1481" s="441"/>
      <c r="W1481" s="2"/>
      <c r="X1481" s="2"/>
      <c r="Y1481" s="2"/>
      <c r="Z1481" s="2"/>
      <c r="AA1481" s="2"/>
      <c r="AB1481" s="441">
        <f t="shared" si="56"/>
        <v>0</v>
      </c>
      <c r="AC1481" s="2" t="e">
        <f t="shared" si="57"/>
        <v>#DIV/0!</v>
      </c>
    </row>
    <row r="1482" spans="1:29" hidden="1" x14ac:dyDescent="0.25">
      <c r="A1482" s="2"/>
      <c r="B1482" s="4"/>
      <c r="C1482" s="570"/>
      <c r="D1482" s="576"/>
      <c r="E1482" s="570"/>
      <c r="F1482" s="578" t="s">
        <v>65</v>
      </c>
      <c r="G1482" s="421" t="s">
        <v>60</v>
      </c>
      <c r="H1482" s="421"/>
      <c r="I1482" s="140"/>
      <c r="J1482" s="442"/>
      <c r="K1482" s="442"/>
      <c r="L1482" s="442"/>
      <c r="M1482" s="442"/>
      <c r="N1482" s="442"/>
      <c r="O1482" s="442"/>
      <c r="P1482" s="442"/>
      <c r="Q1482" s="442"/>
      <c r="R1482" s="442"/>
      <c r="S1482" s="442"/>
      <c r="T1482" s="442"/>
      <c r="U1482" s="442"/>
      <c r="V1482" s="441"/>
      <c r="W1482" s="2"/>
      <c r="X1482" s="2"/>
      <c r="Y1482" s="2"/>
      <c r="Z1482" s="2"/>
      <c r="AA1482" s="2"/>
      <c r="AB1482" s="441">
        <f t="shared" si="56"/>
        <v>0</v>
      </c>
      <c r="AC1482" s="2" t="e">
        <f t="shared" si="57"/>
        <v>#DIV/0!</v>
      </c>
    </row>
    <row r="1483" spans="1:29" hidden="1" x14ac:dyDescent="0.25">
      <c r="A1483" s="2"/>
      <c r="B1483" s="4"/>
      <c r="C1483" s="570"/>
      <c r="D1483" s="576"/>
      <c r="E1483" s="570"/>
      <c r="F1483" s="578"/>
      <c r="G1483" s="421" t="s">
        <v>61</v>
      </c>
      <c r="H1483" s="421"/>
      <c r="I1483" s="140"/>
      <c r="J1483" s="442"/>
      <c r="K1483" s="442"/>
      <c r="L1483" s="442"/>
      <c r="M1483" s="442"/>
      <c r="N1483" s="442"/>
      <c r="O1483" s="442"/>
      <c r="P1483" s="442"/>
      <c r="Q1483" s="442"/>
      <c r="R1483" s="442"/>
      <c r="S1483" s="442"/>
      <c r="T1483" s="442"/>
      <c r="U1483" s="442"/>
      <c r="V1483" s="441"/>
      <c r="W1483" s="2"/>
      <c r="X1483" s="2"/>
      <c r="Y1483" s="2"/>
      <c r="Z1483" s="2"/>
      <c r="AA1483" s="2"/>
      <c r="AB1483" s="441">
        <f t="shared" si="56"/>
        <v>0</v>
      </c>
      <c r="AC1483" s="2" t="e">
        <f t="shared" si="57"/>
        <v>#DIV/0!</v>
      </c>
    </row>
    <row r="1484" spans="1:29" hidden="1" x14ac:dyDescent="0.25">
      <c r="A1484" s="2"/>
      <c r="B1484" s="4"/>
      <c r="C1484" s="570"/>
      <c r="D1484" s="576"/>
      <c r="E1484" s="570"/>
      <c r="F1484" s="578"/>
      <c r="G1484" s="421" t="s">
        <v>62</v>
      </c>
      <c r="H1484" s="421"/>
      <c r="I1484" s="140"/>
      <c r="J1484" s="442"/>
      <c r="K1484" s="442"/>
      <c r="L1484" s="442"/>
      <c r="M1484" s="442"/>
      <c r="N1484" s="442"/>
      <c r="O1484" s="442"/>
      <c r="P1484" s="442"/>
      <c r="Q1484" s="442"/>
      <c r="R1484" s="442"/>
      <c r="S1484" s="442"/>
      <c r="T1484" s="442"/>
      <c r="U1484" s="442"/>
      <c r="V1484" s="441"/>
      <c r="W1484" s="2"/>
      <c r="X1484" s="2"/>
      <c r="Y1484" s="2"/>
      <c r="Z1484" s="2"/>
      <c r="AA1484" s="2"/>
      <c r="AB1484" s="441">
        <f t="shared" si="56"/>
        <v>0</v>
      </c>
      <c r="AC1484" s="2" t="e">
        <f t="shared" si="57"/>
        <v>#DIV/0!</v>
      </c>
    </row>
    <row r="1485" spans="1:29" hidden="1" x14ac:dyDescent="0.25">
      <c r="A1485" s="2"/>
      <c r="B1485" s="4"/>
      <c r="C1485" s="570" t="s">
        <v>79</v>
      </c>
      <c r="D1485" s="576" t="s">
        <v>81</v>
      </c>
      <c r="E1485" s="570" t="s">
        <v>66</v>
      </c>
      <c r="F1485" s="578" t="s">
        <v>64</v>
      </c>
      <c r="G1485" s="421" t="s">
        <v>60</v>
      </c>
      <c r="H1485" s="421"/>
      <c r="I1485" s="140"/>
      <c r="J1485" s="442"/>
      <c r="K1485" s="442"/>
      <c r="L1485" s="442"/>
      <c r="M1485" s="442"/>
      <c r="N1485" s="442"/>
      <c r="O1485" s="442"/>
      <c r="P1485" s="442"/>
      <c r="Q1485" s="442"/>
      <c r="R1485" s="442"/>
      <c r="S1485" s="442"/>
      <c r="T1485" s="442"/>
      <c r="U1485" s="442"/>
      <c r="V1485" s="441"/>
      <c r="W1485" s="2"/>
      <c r="X1485" s="2"/>
      <c r="Y1485" s="2"/>
      <c r="Z1485" s="2"/>
      <c r="AA1485" s="2"/>
      <c r="AB1485" s="441">
        <f t="shared" si="56"/>
        <v>0</v>
      </c>
      <c r="AC1485" s="2" t="e">
        <f t="shared" si="57"/>
        <v>#DIV/0!</v>
      </c>
    </row>
    <row r="1486" spans="1:29" hidden="1" x14ac:dyDescent="0.25">
      <c r="A1486" s="2"/>
      <c r="B1486" s="4"/>
      <c r="C1486" s="570"/>
      <c r="D1486" s="576"/>
      <c r="E1486" s="570"/>
      <c r="F1486" s="578"/>
      <c r="G1486" s="421" t="s">
        <v>61</v>
      </c>
      <c r="H1486" s="421"/>
      <c r="I1486" s="140"/>
      <c r="J1486" s="442"/>
      <c r="K1486" s="442"/>
      <c r="L1486" s="442"/>
      <c r="M1486" s="442"/>
      <c r="N1486" s="442"/>
      <c r="O1486" s="442"/>
      <c r="P1486" s="442"/>
      <c r="Q1486" s="442"/>
      <c r="R1486" s="442"/>
      <c r="S1486" s="442"/>
      <c r="T1486" s="442"/>
      <c r="U1486" s="442"/>
      <c r="V1486" s="441"/>
      <c r="W1486" s="2"/>
      <c r="X1486" s="2"/>
      <c r="Y1486" s="2"/>
      <c r="Z1486" s="2"/>
      <c r="AA1486" s="2"/>
      <c r="AB1486" s="441">
        <f t="shared" si="56"/>
        <v>0</v>
      </c>
      <c r="AC1486" s="2" t="e">
        <f t="shared" si="57"/>
        <v>#DIV/0!</v>
      </c>
    </row>
    <row r="1487" spans="1:29" hidden="1" x14ac:dyDescent="0.25">
      <c r="A1487" s="2"/>
      <c r="B1487" s="4"/>
      <c r="C1487" s="570"/>
      <c r="D1487" s="576"/>
      <c r="E1487" s="570"/>
      <c r="F1487" s="578"/>
      <c r="G1487" s="421" t="s">
        <v>62</v>
      </c>
      <c r="H1487" s="421"/>
      <c r="I1487" s="140"/>
      <c r="J1487" s="442"/>
      <c r="K1487" s="442"/>
      <c r="L1487" s="442"/>
      <c r="M1487" s="442"/>
      <c r="N1487" s="442"/>
      <c r="O1487" s="442"/>
      <c r="P1487" s="442"/>
      <c r="Q1487" s="442"/>
      <c r="R1487" s="442"/>
      <c r="S1487" s="442"/>
      <c r="T1487" s="442"/>
      <c r="U1487" s="442"/>
      <c r="V1487" s="441"/>
      <c r="W1487" s="2"/>
      <c r="X1487" s="2"/>
      <c r="Y1487" s="2"/>
      <c r="Z1487" s="2"/>
      <c r="AA1487" s="2"/>
      <c r="AB1487" s="441">
        <f t="shared" si="56"/>
        <v>0</v>
      </c>
      <c r="AC1487" s="2" t="e">
        <f t="shared" si="57"/>
        <v>#DIV/0!</v>
      </c>
    </row>
    <row r="1488" spans="1:29" hidden="1" x14ac:dyDescent="0.25">
      <c r="A1488" s="2"/>
      <c r="B1488" s="4"/>
      <c r="C1488" s="570"/>
      <c r="D1488" s="576"/>
      <c r="E1488" s="570"/>
      <c r="F1488" s="578" t="s">
        <v>65</v>
      </c>
      <c r="G1488" s="421" t="s">
        <v>60</v>
      </c>
      <c r="H1488" s="421"/>
      <c r="I1488" s="140"/>
      <c r="J1488" s="442"/>
      <c r="K1488" s="442"/>
      <c r="L1488" s="442"/>
      <c r="M1488" s="442"/>
      <c r="N1488" s="442"/>
      <c r="O1488" s="442"/>
      <c r="P1488" s="442"/>
      <c r="Q1488" s="442"/>
      <c r="R1488" s="442"/>
      <c r="S1488" s="442"/>
      <c r="T1488" s="442"/>
      <c r="U1488" s="442"/>
      <c r="V1488" s="441"/>
      <c r="W1488" s="2"/>
      <c r="X1488" s="2"/>
      <c r="Y1488" s="2"/>
      <c r="Z1488" s="2"/>
      <c r="AA1488" s="2"/>
      <c r="AB1488" s="441">
        <f t="shared" si="56"/>
        <v>0</v>
      </c>
      <c r="AC1488" s="2" t="e">
        <f t="shared" si="57"/>
        <v>#DIV/0!</v>
      </c>
    </row>
    <row r="1489" spans="1:29" hidden="1" x14ac:dyDescent="0.25">
      <c r="A1489" s="2"/>
      <c r="B1489" s="4"/>
      <c r="C1489" s="570"/>
      <c r="D1489" s="576"/>
      <c r="E1489" s="570"/>
      <c r="F1489" s="578"/>
      <c r="G1489" s="421" t="s">
        <v>61</v>
      </c>
      <c r="H1489" s="421"/>
      <c r="I1489" s="140"/>
      <c r="J1489" s="442"/>
      <c r="K1489" s="442"/>
      <c r="L1489" s="442"/>
      <c r="M1489" s="442"/>
      <c r="N1489" s="442"/>
      <c r="O1489" s="442"/>
      <c r="P1489" s="442"/>
      <c r="Q1489" s="442"/>
      <c r="R1489" s="442"/>
      <c r="S1489" s="442"/>
      <c r="T1489" s="442"/>
      <c r="U1489" s="442"/>
      <c r="V1489" s="441"/>
      <c r="W1489" s="2"/>
      <c r="X1489" s="2"/>
      <c r="Y1489" s="2"/>
      <c r="Z1489" s="2"/>
      <c r="AA1489" s="2"/>
      <c r="AB1489" s="441">
        <f t="shared" si="56"/>
        <v>0</v>
      </c>
      <c r="AC1489" s="2" t="e">
        <f t="shared" si="57"/>
        <v>#DIV/0!</v>
      </c>
    </row>
    <row r="1490" spans="1:29" hidden="1" x14ac:dyDescent="0.25">
      <c r="A1490" s="2"/>
      <c r="B1490" s="4"/>
      <c r="C1490" s="570"/>
      <c r="D1490" s="576"/>
      <c r="E1490" s="570"/>
      <c r="F1490" s="578"/>
      <c r="G1490" s="421" t="s">
        <v>62</v>
      </c>
      <c r="H1490" s="421"/>
      <c r="I1490" s="140"/>
      <c r="J1490" s="442"/>
      <c r="K1490" s="442"/>
      <c r="L1490" s="442"/>
      <c r="M1490" s="442"/>
      <c r="N1490" s="442"/>
      <c r="O1490" s="442"/>
      <c r="P1490" s="442"/>
      <c r="Q1490" s="442"/>
      <c r="R1490" s="442"/>
      <c r="S1490" s="442"/>
      <c r="T1490" s="442"/>
      <c r="U1490" s="442"/>
      <c r="V1490" s="441"/>
      <c r="W1490" s="2"/>
      <c r="X1490" s="2"/>
      <c r="Y1490" s="2"/>
      <c r="Z1490" s="2"/>
      <c r="AA1490" s="2"/>
      <c r="AB1490" s="441">
        <f t="shared" si="56"/>
        <v>0</v>
      </c>
      <c r="AC1490" s="2" t="e">
        <f t="shared" si="57"/>
        <v>#DIV/0!</v>
      </c>
    </row>
    <row r="1491" spans="1:29" hidden="1" x14ac:dyDescent="0.25">
      <c r="A1491" s="2"/>
      <c r="B1491" s="4"/>
      <c r="C1491" s="570"/>
      <c r="D1491" s="576"/>
      <c r="E1491" s="570" t="s">
        <v>67</v>
      </c>
      <c r="F1491" s="578" t="s">
        <v>64</v>
      </c>
      <c r="G1491" s="421" t="s">
        <v>60</v>
      </c>
      <c r="H1491" s="421"/>
      <c r="I1491" s="140"/>
      <c r="J1491" s="442"/>
      <c r="K1491" s="442"/>
      <c r="L1491" s="442"/>
      <c r="M1491" s="442"/>
      <c r="N1491" s="442"/>
      <c r="O1491" s="442"/>
      <c r="P1491" s="442"/>
      <c r="Q1491" s="442"/>
      <c r="R1491" s="442"/>
      <c r="S1491" s="442"/>
      <c r="T1491" s="442"/>
      <c r="U1491" s="442"/>
      <c r="V1491" s="441"/>
      <c r="W1491" s="2"/>
      <c r="X1491" s="2"/>
      <c r="Y1491" s="2"/>
      <c r="Z1491" s="2"/>
      <c r="AA1491" s="2"/>
      <c r="AB1491" s="441">
        <f t="shared" si="56"/>
        <v>0</v>
      </c>
      <c r="AC1491" s="2" t="e">
        <f t="shared" si="57"/>
        <v>#DIV/0!</v>
      </c>
    </row>
    <row r="1492" spans="1:29" hidden="1" x14ac:dyDescent="0.25">
      <c r="A1492" s="2"/>
      <c r="B1492" s="4"/>
      <c r="C1492" s="570"/>
      <c r="D1492" s="576"/>
      <c r="E1492" s="570"/>
      <c r="F1492" s="578"/>
      <c r="G1492" s="421" t="s">
        <v>61</v>
      </c>
      <c r="H1492" s="421"/>
      <c r="I1492" s="140"/>
      <c r="J1492" s="442"/>
      <c r="K1492" s="442"/>
      <c r="L1492" s="442"/>
      <c r="M1492" s="442"/>
      <c r="N1492" s="442"/>
      <c r="O1492" s="442"/>
      <c r="P1492" s="442"/>
      <c r="Q1492" s="442"/>
      <c r="R1492" s="442"/>
      <c r="S1492" s="442"/>
      <c r="T1492" s="442"/>
      <c r="U1492" s="442"/>
      <c r="V1492" s="441"/>
      <c r="W1492" s="2"/>
      <c r="X1492" s="2"/>
      <c r="Y1492" s="2"/>
      <c r="Z1492" s="2"/>
      <c r="AA1492" s="2"/>
      <c r="AB1492" s="441">
        <f t="shared" si="56"/>
        <v>0</v>
      </c>
      <c r="AC1492" s="2" t="e">
        <f t="shared" si="57"/>
        <v>#DIV/0!</v>
      </c>
    </row>
    <row r="1493" spans="1:29" hidden="1" x14ac:dyDescent="0.25">
      <c r="A1493" s="2"/>
      <c r="B1493" s="4"/>
      <c r="C1493" s="570"/>
      <c r="D1493" s="576"/>
      <c r="E1493" s="570"/>
      <c r="F1493" s="578"/>
      <c r="G1493" s="421" t="s">
        <v>62</v>
      </c>
      <c r="H1493" s="421"/>
      <c r="I1493" s="140"/>
      <c r="J1493" s="442"/>
      <c r="K1493" s="442"/>
      <c r="L1493" s="442"/>
      <c r="M1493" s="442"/>
      <c r="N1493" s="442"/>
      <c r="O1493" s="442"/>
      <c r="P1493" s="442"/>
      <c r="Q1493" s="442"/>
      <c r="R1493" s="442"/>
      <c r="S1493" s="442"/>
      <c r="T1493" s="442"/>
      <c r="U1493" s="442"/>
      <c r="V1493" s="441"/>
      <c r="W1493" s="2"/>
      <c r="X1493" s="2"/>
      <c r="Y1493" s="2"/>
      <c r="Z1493" s="2"/>
      <c r="AA1493" s="2"/>
      <c r="AB1493" s="441">
        <f t="shared" si="56"/>
        <v>0</v>
      </c>
      <c r="AC1493" s="2" t="e">
        <f t="shared" si="57"/>
        <v>#DIV/0!</v>
      </c>
    </row>
    <row r="1494" spans="1:29" hidden="1" x14ac:dyDescent="0.25">
      <c r="A1494" s="2"/>
      <c r="B1494" s="4"/>
      <c r="C1494" s="570"/>
      <c r="D1494" s="576"/>
      <c r="E1494" s="570"/>
      <c r="F1494" s="578" t="s">
        <v>65</v>
      </c>
      <c r="G1494" s="421" t="s">
        <v>60</v>
      </c>
      <c r="H1494" s="421"/>
      <c r="I1494" s="140"/>
      <c r="J1494" s="442"/>
      <c r="K1494" s="442"/>
      <c r="L1494" s="442"/>
      <c r="M1494" s="442"/>
      <c r="N1494" s="442"/>
      <c r="O1494" s="442"/>
      <c r="P1494" s="442"/>
      <c r="Q1494" s="442"/>
      <c r="R1494" s="442"/>
      <c r="S1494" s="442"/>
      <c r="T1494" s="442"/>
      <c r="U1494" s="442"/>
      <c r="V1494" s="441"/>
      <c r="W1494" s="2"/>
      <c r="X1494" s="2"/>
      <c r="Y1494" s="2"/>
      <c r="Z1494" s="2"/>
      <c r="AA1494" s="2"/>
      <c r="AB1494" s="441">
        <f t="shared" si="56"/>
        <v>0</v>
      </c>
      <c r="AC1494" s="2" t="e">
        <f t="shared" si="57"/>
        <v>#DIV/0!</v>
      </c>
    </row>
    <row r="1495" spans="1:29" hidden="1" x14ac:dyDescent="0.25">
      <c r="A1495" s="2"/>
      <c r="B1495" s="4"/>
      <c r="C1495" s="570"/>
      <c r="D1495" s="576"/>
      <c r="E1495" s="570"/>
      <c r="F1495" s="578"/>
      <c r="G1495" s="421" t="s">
        <v>61</v>
      </c>
      <c r="H1495" s="421"/>
      <c r="I1495" s="140"/>
      <c r="J1495" s="442"/>
      <c r="K1495" s="442"/>
      <c r="L1495" s="442"/>
      <c r="M1495" s="442"/>
      <c r="N1495" s="442"/>
      <c r="O1495" s="442"/>
      <c r="P1495" s="442"/>
      <c r="Q1495" s="442"/>
      <c r="R1495" s="442"/>
      <c r="S1495" s="442"/>
      <c r="T1495" s="442"/>
      <c r="U1495" s="442"/>
      <c r="V1495" s="441"/>
      <c r="W1495" s="2"/>
      <c r="X1495" s="2"/>
      <c r="Y1495" s="2"/>
      <c r="Z1495" s="2"/>
      <c r="AA1495" s="2"/>
      <c r="AB1495" s="441">
        <f t="shared" si="56"/>
        <v>0</v>
      </c>
      <c r="AC1495" s="2" t="e">
        <f t="shared" si="57"/>
        <v>#DIV/0!</v>
      </c>
    </row>
    <row r="1496" spans="1:29" hidden="1" x14ac:dyDescent="0.25">
      <c r="A1496" s="2"/>
      <c r="B1496" s="4"/>
      <c r="C1496" s="570"/>
      <c r="D1496" s="576"/>
      <c r="E1496" s="570"/>
      <c r="F1496" s="578"/>
      <c r="G1496" s="421" t="s">
        <v>62</v>
      </c>
      <c r="H1496" s="421"/>
      <c r="I1496" s="140"/>
      <c r="J1496" s="442"/>
      <c r="K1496" s="442"/>
      <c r="L1496" s="442"/>
      <c r="M1496" s="442"/>
      <c r="N1496" s="442"/>
      <c r="O1496" s="442"/>
      <c r="P1496" s="442"/>
      <c r="Q1496" s="442"/>
      <c r="R1496" s="442"/>
      <c r="S1496" s="442"/>
      <c r="T1496" s="442"/>
      <c r="U1496" s="442"/>
      <c r="V1496" s="441"/>
      <c r="W1496" s="2"/>
      <c r="X1496" s="2"/>
      <c r="Y1496" s="2"/>
      <c r="Z1496" s="2"/>
      <c r="AA1496" s="2"/>
      <c r="AB1496" s="441">
        <f t="shared" si="56"/>
        <v>0</v>
      </c>
      <c r="AC1496" s="2" t="e">
        <f t="shared" si="57"/>
        <v>#DIV/0!</v>
      </c>
    </row>
    <row r="1497" spans="1:29" hidden="1" x14ac:dyDescent="0.25">
      <c r="A1497" s="1"/>
      <c r="B1497" s="5"/>
      <c r="C1497" s="1"/>
      <c r="D1497" s="1"/>
      <c r="E1497" s="1"/>
      <c r="F1497" s="1"/>
      <c r="G1497" s="21"/>
      <c r="H1497" s="21"/>
      <c r="I1497" s="136"/>
    </row>
    <row r="1498" spans="1:29" ht="15.75" thickBot="1" x14ac:dyDescent="0.3">
      <c r="A1498" s="1"/>
      <c r="B1498" s="5"/>
      <c r="C1498" s="1"/>
      <c r="D1498" s="1"/>
      <c r="E1498" s="1"/>
      <c r="F1498" s="1"/>
      <c r="G1498" s="21"/>
      <c r="H1498" s="21"/>
      <c r="I1498" s="136"/>
    </row>
    <row r="1499" spans="1:29" ht="15.75" customHeight="1" thickBot="1" x14ac:dyDescent="0.3">
      <c r="A1499" s="707" t="s">
        <v>161</v>
      </c>
      <c r="B1499" s="708"/>
      <c r="C1499" s="708"/>
      <c r="D1499" s="708"/>
      <c r="E1499" s="708"/>
      <c r="F1499" s="708"/>
      <c r="G1499" s="708"/>
      <c r="H1499" s="708"/>
      <c r="I1499" s="708"/>
      <c r="J1499" s="708"/>
      <c r="K1499" s="708"/>
      <c r="L1499" s="708"/>
      <c r="M1499" s="708"/>
      <c r="N1499" s="708"/>
      <c r="O1499" s="708"/>
      <c r="P1499" s="708"/>
      <c r="Q1499" s="708"/>
      <c r="R1499" s="708"/>
      <c r="S1499" s="708"/>
      <c r="T1499" s="708"/>
      <c r="U1499" s="708"/>
      <c r="V1499" s="638" t="s">
        <v>141</v>
      </c>
      <c r="W1499" s="614" t="s">
        <v>130</v>
      </c>
      <c r="X1499" s="614"/>
      <c r="Y1499" s="614"/>
      <c r="Z1499" s="614"/>
      <c r="AA1499" s="634" t="s">
        <v>140</v>
      </c>
      <c r="AB1499" s="634" t="s">
        <v>138</v>
      </c>
      <c r="AC1499" s="634" t="s">
        <v>131</v>
      </c>
    </row>
    <row r="1500" spans="1:29" ht="43.15" customHeight="1" x14ac:dyDescent="0.25">
      <c r="A1500" s="582" t="str">
        <f>$A$10</f>
        <v>№ п/п
2016г.</v>
      </c>
      <c r="B1500" s="582" t="str">
        <f>$B$10</f>
        <v>№ п/п
2017г.</v>
      </c>
      <c r="C1500" s="677" t="s">
        <v>119</v>
      </c>
      <c r="D1500" s="709" t="s">
        <v>80</v>
      </c>
      <c r="E1500" s="703" t="s">
        <v>116</v>
      </c>
      <c r="F1500" s="703" t="s">
        <v>117</v>
      </c>
      <c r="G1500" s="703" t="s">
        <v>115</v>
      </c>
      <c r="H1500" s="703" t="s">
        <v>165</v>
      </c>
      <c r="I1500" s="704" t="s">
        <v>1780</v>
      </c>
      <c r="J1500" s="571" t="s">
        <v>128</v>
      </c>
      <c r="K1500" s="705"/>
      <c r="L1500" s="705"/>
      <c r="M1500" s="706"/>
      <c r="N1500" s="571" t="s">
        <v>110</v>
      </c>
      <c r="O1500" s="705"/>
      <c r="P1500" s="705"/>
      <c r="Q1500" s="706"/>
      <c r="R1500" s="571" t="s">
        <v>111</v>
      </c>
      <c r="S1500" s="705"/>
      <c r="T1500" s="705"/>
      <c r="U1500" s="705"/>
      <c r="V1500" s="638"/>
      <c r="W1500" s="614"/>
      <c r="X1500" s="614"/>
      <c r="Y1500" s="614"/>
      <c r="Z1500" s="614"/>
      <c r="AA1500" s="634"/>
      <c r="AB1500" s="634"/>
      <c r="AC1500" s="634"/>
    </row>
    <row r="1501" spans="1:29" ht="66.75" customHeight="1" x14ac:dyDescent="0.25">
      <c r="A1501" s="575"/>
      <c r="B1501" s="575"/>
      <c r="C1501" s="602"/>
      <c r="D1501" s="570"/>
      <c r="E1501" s="578"/>
      <c r="F1501" s="578"/>
      <c r="G1501" s="578"/>
      <c r="H1501" s="578"/>
      <c r="I1501" s="674"/>
      <c r="J1501" s="428">
        <f>J1471</f>
        <v>2015</v>
      </c>
      <c r="K1501" s="428">
        <f>K1471</f>
        <v>2016</v>
      </c>
      <c r="L1501" s="428">
        <f>L1471</f>
        <v>2017</v>
      </c>
      <c r="M1501" s="428" t="str">
        <f>M1471</f>
        <v>План (в случае отсутствия фактических значений)</v>
      </c>
      <c r="N1501" s="428">
        <f>J1501</f>
        <v>2015</v>
      </c>
      <c r="O1501" s="428">
        <f>K1501</f>
        <v>2016</v>
      </c>
      <c r="P1501" s="428">
        <f>L1501</f>
        <v>2017</v>
      </c>
      <c r="Q1501" s="428" t="str">
        <f>M1501</f>
        <v>План (в случае отсутствия фактических значений)</v>
      </c>
      <c r="R1501" s="428">
        <f>J1501</f>
        <v>2015</v>
      </c>
      <c r="S1501" s="428">
        <f>K1501</f>
        <v>2016</v>
      </c>
      <c r="T1501" s="428">
        <f>L1501</f>
        <v>2017</v>
      </c>
      <c r="U1501" s="428" t="str">
        <f>M1501</f>
        <v>План (в случае отсутствия фактических значений)</v>
      </c>
      <c r="V1501" s="24" t="s">
        <v>137</v>
      </c>
      <c r="W1501" s="432">
        <v>2016</v>
      </c>
      <c r="X1501" s="432">
        <v>2017</v>
      </c>
      <c r="Y1501" s="432">
        <v>2018</v>
      </c>
      <c r="Z1501" s="432">
        <v>2019</v>
      </c>
      <c r="AA1501" s="432">
        <v>2018</v>
      </c>
      <c r="AB1501" s="432" t="s">
        <v>139</v>
      </c>
      <c r="AC1501" s="432" t="s">
        <v>139</v>
      </c>
    </row>
    <row r="1502" spans="1:29" x14ac:dyDescent="0.25">
      <c r="A1502" s="131">
        <v>1</v>
      </c>
      <c r="B1502" s="186"/>
      <c r="C1502" s="132">
        <v>2</v>
      </c>
      <c r="D1502" s="663">
        <v>3</v>
      </c>
      <c r="E1502" s="664"/>
      <c r="F1502" s="664"/>
      <c r="G1502" s="664"/>
      <c r="H1502" s="665"/>
      <c r="I1502" s="135">
        <v>4</v>
      </c>
      <c r="J1502" s="579">
        <v>5</v>
      </c>
      <c r="K1502" s="580"/>
      <c r="L1502" s="580"/>
      <c r="M1502" s="666"/>
      <c r="N1502" s="579">
        <v>6</v>
      </c>
      <c r="O1502" s="580"/>
      <c r="P1502" s="580"/>
      <c r="Q1502" s="666"/>
      <c r="R1502" s="579">
        <v>7</v>
      </c>
      <c r="S1502" s="580"/>
      <c r="T1502" s="580"/>
      <c r="U1502" s="666"/>
      <c r="V1502" s="457">
        <v>8</v>
      </c>
      <c r="AA1502" s="457">
        <v>10</v>
      </c>
      <c r="AB1502" s="457">
        <v>11</v>
      </c>
      <c r="AC1502" s="457">
        <v>12</v>
      </c>
    </row>
    <row r="1503" spans="1:29" ht="15" hidden="1" customHeight="1" x14ac:dyDescent="0.25">
      <c r="A1503" s="2"/>
      <c r="B1503" s="4"/>
      <c r="C1503" s="570" t="s">
        <v>70</v>
      </c>
      <c r="D1503" s="576" t="s">
        <v>81</v>
      </c>
      <c r="E1503" s="570" t="s">
        <v>66</v>
      </c>
      <c r="F1503" s="578" t="s">
        <v>64</v>
      </c>
      <c r="G1503" s="421" t="s">
        <v>60</v>
      </c>
      <c r="H1503" s="421"/>
      <c r="I1503" s="140"/>
      <c r="J1503" s="428"/>
      <c r="K1503" s="428"/>
      <c r="L1503" s="428"/>
      <c r="M1503" s="428"/>
      <c r="N1503" s="428"/>
      <c r="O1503" s="428"/>
      <c r="P1503" s="428"/>
      <c r="Q1503" s="428"/>
      <c r="R1503" s="442"/>
      <c r="S1503" s="442"/>
      <c r="T1503" s="442"/>
      <c r="U1503" s="442"/>
      <c r="V1503" s="441"/>
      <c r="W1503" s="2"/>
      <c r="X1503" s="2"/>
      <c r="Y1503" s="2"/>
      <c r="Z1503" s="2"/>
      <c r="AA1503" s="2"/>
      <c r="AB1503" s="441">
        <f t="shared" ref="AB1503:AB1527" si="58">AA1503*$Z$13/100</f>
        <v>0</v>
      </c>
      <c r="AC1503" s="2"/>
    </row>
    <row r="1504" spans="1:29" hidden="1" x14ac:dyDescent="0.25">
      <c r="A1504" s="2"/>
      <c r="B1504" s="4"/>
      <c r="C1504" s="570"/>
      <c r="D1504" s="576"/>
      <c r="E1504" s="570"/>
      <c r="F1504" s="578"/>
      <c r="G1504" s="421" t="s">
        <v>61</v>
      </c>
      <c r="H1504" s="421"/>
      <c r="I1504" s="140"/>
      <c r="J1504" s="428"/>
      <c r="K1504" s="428"/>
      <c r="L1504" s="428"/>
      <c r="M1504" s="428"/>
      <c r="N1504" s="428"/>
      <c r="O1504" s="428"/>
      <c r="P1504" s="428"/>
      <c r="Q1504" s="428"/>
      <c r="R1504" s="442"/>
      <c r="S1504" s="442"/>
      <c r="T1504" s="442"/>
      <c r="U1504" s="442"/>
      <c r="V1504" s="441"/>
      <c r="W1504" s="2"/>
      <c r="X1504" s="2"/>
      <c r="Y1504" s="2"/>
      <c r="Z1504" s="2"/>
      <c r="AA1504" s="2"/>
      <c r="AB1504" s="441">
        <f t="shared" si="58"/>
        <v>0</v>
      </c>
      <c r="AC1504" s="2"/>
    </row>
    <row r="1505" spans="1:29" hidden="1" x14ac:dyDescent="0.25">
      <c r="A1505" s="2"/>
      <c r="B1505" s="4"/>
      <c r="C1505" s="570"/>
      <c r="D1505" s="576"/>
      <c r="E1505" s="570"/>
      <c r="F1505" s="578"/>
      <c r="G1505" s="421" t="s">
        <v>62</v>
      </c>
      <c r="H1505" s="421"/>
      <c r="I1505" s="140"/>
      <c r="J1505" s="428"/>
      <c r="K1505" s="428"/>
      <c r="L1505" s="428"/>
      <c r="M1505" s="428"/>
      <c r="N1505" s="428"/>
      <c r="O1505" s="428"/>
      <c r="P1505" s="428"/>
      <c r="Q1505" s="428"/>
      <c r="R1505" s="442"/>
      <c r="S1505" s="442"/>
      <c r="T1505" s="442"/>
      <c r="U1505" s="442"/>
      <c r="V1505" s="441"/>
      <c r="W1505" s="2"/>
      <c r="X1505" s="2"/>
      <c r="Y1505" s="2"/>
      <c r="Z1505" s="2"/>
      <c r="AA1505" s="2"/>
      <c r="AB1505" s="441">
        <f t="shared" si="58"/>
        <v>0</v>
      </c>
      <c r="AC1505" s="2"/>
    </row>
    <row r="1506" spans="1:29" hidden="1" x14ac:dyDescent="0.25">
      <c r="A1506" s="2"/>
      <c r="B1506" s="4"/>
      <c r="C1506" s="570"/>
      <c r="D1506" s="576"/>
      <c r="E1506" s="570"/>
      <c r="F1506" s="578" t="s">
        <v>65</v>
      </c>
      <c r="G1506" s="421" t="s">
        <v>60</v>
      </c>
      <c r="H1506" s="421"/>
      <c r="I1506" s="140"/>
      <c r="J1506" s="428"/>
      <c r="K1506" s="428"/>
      <c r="L1506" s="428"/>
      <c r="M1506" s="428"/>
      <c r="N1506" s="428"/>
      <c r="O1506" s="428"/>
      <c r="P1506" s="428"/>
      <c r="Q1506" s="428"/>
      <c r="R1506" s="442"/>
      <c r="S1506" s="442"/>
      <c r="T1506" s="442"/>
      <c r="U1506" s="442"/>
      <c r="V1506" s="441"/>
      <c r="W1506" s="2"/>
      <c r="X1506" s="2"/>
      <c r="Y1506" s="2"/>
      <c r="Z1506" s="2"/>
      <c r="AA1506" s="2"/>
      <c r="AB1506" s="441">
        <f t="shared" si="58"/>
        <v>0</v>
      </c>
      <c r="AC1506" s="2"/>
    </row>
    <row r="1507" spans="1:29" hidden="1" x14ac:dyDescent="0.25">
      <c r="A1507" s="2"/>
      <c r="B1507" s="4"/>
      <c r="C1507" s="570"/>
      <c r="D1507" s="576"/>
      <c r="E1507" s="570"/>
      <c r="F1507" s="578"/>
      <c r="G1507" s="421" t="s">
        <v>61</v>
      </c>
      <c r="H1507" s="421"/>
      <c r="I1507" s="140"/>
      <c r="J1507" s="428"/>
      <c r="K1507" s="428"/>
      <c r="L1507" s="428"/>
      <c r="M1507" s="428"/>
      <c r="N1507" s="428"/>
      <c r="O1507" s="428"/>
      <c r="P1507" s="428"/>
      <c r="Q1507" s="428"/>
      <c r="R1507" s="442"/>
      <c r="S1507" s="442"/>
      <c r="T1507" s="442"/>
      <c r="U1507" s="442"/>
      <c r="V1507" s="441"/>
      <c r="W1507" s="2"/>
      <c r="X1507" s="2"/>
      <c r="Y1507" s="2"/>
      <c r="Z1507" s="2"/>
      <c r="AA1507" s="2"/>
      <c r="AB1507" s="441">
        <f t="shared" si="58"/>
        <v>0</v>
      </c>
      <c r="AC1507" s="2"/>
    </row>
    <row r="1508" spans="1:29" hidden="1" x14ac:dyDescent="0.25">
      <c r="A1508" s="2"/>
      <c r="B1508" s="4"/>
      <c r="C1508" s="570"/>
      <c r="D1508" s="576"/>
      <c r="E1508" s="570"/>
      <c r="F1508" s="578"/>
      <c r="G1508" s="421" t="s">
        <v>62</v>
      </c>
      <c r="H1508" s="421"/>
      <c r="I1508" s="140"/>
      <c r="J1508" s="145"/>
      <c r="K1508" s="145"/>
      <c r="L1508" s="145"/>
      <c r="M1508" s="145"/>
      <c r="N1508" s="145"/>
      <c r="O1508" s="145"/>
      <c r="P1508" s="442"/>
      <c r="Q1508" s="442"/>
      <c r="R1508" s="442"/>
      <c r="S1508" s="442"/>
      <c r="T1508" s="442"/>
      <c r="U1508" s="442"/>
      <c r="V1508" s="441"/>
      <c r="W1508" s="2"/>
      <c r="X1508" s="2"/>
      <c r="Y1508" s="2"/>
      <c r="Z1508" s="2"/>
      <c r="AA1508" s="2"/>
      <c r="AB1508" s="441">
        <f t="shared" si="58"/>
        <v>0</v>
      </c>
      <c r="AC1508" s="2"/>
    </row>
    <row r="1509" spans="1:29" hidden="1" x14ac:dyDescent="0.25">
      <c r="A1509" s="2"/>
      <c r="B1509" s="4"/>
      <c r="C1509" s="570"/>
      <c r="D1509" s="576"/>
      <c r="E1509" s="570" t="s">
        <v>67</v>
      </c>
      <c r="F1509" s="578" t="s">
        <v>64</v>
      </c>
      <c r="G1509" s="421" t="s">
        <v>60</v>
      </c>
      <c r="H1509" s="421"/>
      <c r="I1509" s="140"/>
      <c r="J1509" s="145"/>
      <c r="K1509" s="145"/>
      <c r="L1509" s="145"/>
      <c r="M1509" s="145"/>
      <c r="N1509" s="145"/>
      <c r="O1509" s="145"/>
      <c r="P1509" s="442"/>
      <c r="Q1509" s="442"/>
      <c r="R1509" s="442"/>
      <c r="S1509" s="442"/>
      <c r="T1509" s="442"/>
      <c r="U1509" s="442"/>
      <c r="V1509" s="441"/>
      <c r="W1509" s="2"/>
      <c r="X1509" s="2"/>
      <c r="Y1509" s="2"/>
      <c r="Z1509" s="2"/>
      <c r="AA1509" s="2"/>
      <c r="AB1509" s="441">
        <f t="shared" si="58"/>
        <v>0</v>
      </c>
      <c r="AC1509" s="2"/>
    </row>
    <row r="1510" spans="1:29" hidden="1" x14ac:dyDescent="0.25">
      <c r="A1510" s="2"/>
      <c r="B1510" s="4"/>
      <c r="C1510" s="570"/>
      <c r="D1510" s="576"/>
      <c r="E1510" s="570"/>
      <c r="F1510" s="578"/>
      <c r="G1510" s="656" t="s">
        <v>61</v>
      </c>
      <c r="H1510" s="426"/>
      <c r="I1510" s="245"/>
      <c r="J1510" s="251">
        <f>J1511</f>
        <v>0</v>
      </c>
      <c r="K1510" s="251">
        <f t="shared" ref="K1510:U1510" si="59">K1511</f>
        <v>0</v>
      </c>
      <c r="L1510" s="357">
        <f t="shared" si="59"/>
        <v>2144</v>
      </c>
      <c r="M1510" s="251">
        <f t="shared" si="59"/>
        <v>0</v>
      </c>
      <c r="N1510" s="251">
        <f t="shared" si="59"/>
        <v>0</v>
      </c>
      <c r="O1510" s="251">
        <f t="shared" si="59"/>
        <v>0</v>
      </c>
      <c r="P1510" s="251">
        <f t="shared" si="59"/>
        <v>25000</v>
      </c>
      <c r="Q1510" s="251">
        <f t="shared" si="59"/>
        <v>0</v>
      </c>
      <c r="R1510" s="251">
        <f t="shared" si="59"/>
        <v>0</v>
      </c>
      <c r="S1510" s="251">
        <f t="shared" si="59"/>
        <v>0</v>
      </c>
      <c r="T1510" s="365">
        <f t="shared" si="59"/>
        <v>20303</v>
      </c>
      <c r="U1510" s="251">
        <f t="shared" si="59"/>
        <v>0</v>
      </c>
      <c r="V1510" s="272">
        <f>(T1510/(L1510/1000))/1*$Y$13/100*$Z$13/100</f>
        <v>10414.164036828253</v>
      </c>
      <c r="W1510" s="2"/>
      <c r="X1510" s="2"/>
      <c r="Y1510" s="2"/>
      <c r="Z1510" s="2"/>
      <c r="AA1510" s="2" t="s">
        <v>1775</v>
      </c>
      <c r="AB1510" s="441"/>
      <c r="AC1510" s="2"/>
    </row>
    <row r="1511" spans="1:29" ht="49.5" hidden="1" customHeight="1" x14ac:dyDescent="0.25">
      <c r="A1511" s="282"/>
      <c r="B1511" s="66" t="s">
        <v>1691</v>
      </c>
      <c r="C1511" s="598"/>
      <c r="D1511" s="606"/>
      <c r="E1511" s="603"/>
      <c r="F1511" s="577"/>
      <c r="G1511" s="683"/>
      <c r="H1511" s="424"/>
      <c r="I1511" s="264" t="s">
        <v>1299</v>
      </c>
      <c r="J1511" s="424"/>
      <c r="K1511" s="424">
        <v>0</v>
      </c>
      <c r="L1511" s="338">
        <v>2144</v>
      </c>
      <c r="M1511" s="424"/>
      <c r="N1511" s="454"/>
      <c r="O1511" s="454"/>
      <c r="P1511" s="454">
        <v>25000</v>
      </c>
      <c r="Q1511" s="454"/>
      <c r="R1511" s="454"/>
      <c r="S1511" s="130"/>
      <c r="T1511" s="337">
        <v>20303</v>
      </c>
      <c r="U1511" s="183"/>
      <c r="V1511" s="187"/>
      <c r="W1511" s="100"/>
      <c r="X1511" s="100"/>
      <c r="Y1511" s="457"/>
    </row>
    <row r="1512" spans="1:29" hidden="1" x14ac:dyDescent="0.25">
      <c r="A1512" s="2"/>
      <c r="B1512" s="4"/>
      <c r="C1512" s="570"/>
      <c r="D1512" s="576"/>
      <c r="E1512" s="570"/>
      <c r="F1512" s="578"/>
      <c r="G1512" s="421" t="s">
        <v>62</v>
      </c>
      <c r="H1512" s="421"/>
      <c r="I1512" s="140"/>
      <c r="J1512" s="145"/>
      <c r="K1512" s="145"/>
      <c r="L1512" s="145"/>
      <c r="M1512" s="145"/>
      <c r="N1512" s="145"/>
      <c r="O1512" s="145"/>
      <c r="P1512" s="442"/>
      <c r="Q1512" s="442"/>
      <c r="R1512" s="442"/>
      <c r="S1512" s="442"/>
      <c r="T1512" s="442"/>
      <c r="U1512" s="442"/>
      <c r="V1512" s="441"/>
      <c r="W1512" s="2"/>
      <c r="X1512" s="2"/>
      <c r="Y1512" s="2"/>
      <c r="Z1512" s="2"/>
      <c r="AA1512" s="2"/>
      <c r="AB1512" s="441">
        <f t="shared" si="58"/>
        <v>0</v>
      </c>
      <c r="AC1512" s="2"/>
    </row>
    <row r="1513" spans="1:29" hidden="1" x14ac:dyDescent="0.25">
      <c r="A1513" s="2"/>
      <c r="B1513" s="4"/>
      <c r="C1513" s="570"/>
      <c r="D1513" s="576"/>
      <c r="E1513" s="570"/>
      <c r="F1513" s="578" t="s">
        <v>65</v>
      </c>
      <c r="G1513" s="421" t="s">
        <v>60</v>
      </c>
      <c r="H1513" s="421"/>
      <c r="I1513" s="140"/>
      <c r="J1513" s="442"/>
      <c r="K1513" s="442"/>
      <c r="L1513" s="442"/>
      <c r="M1513" s="442"/>
      <c r="N1513" s="442"/>
      <c r="O1513" s="442"/>
      <c r="P1513" s="442"/>
      <c r="Q1513" s="442"/>
      <c r="R1513" s="442"/>
      <c r="S1513" s="442"/>
      <c r="T1513" s="442"/>
      <c r="U1513" s="442"/>
      <c r="V1513" s="441"/>
      <c r="W1513" s="2"/>
      <c r="X1513" s="2"/>
      <c r="Y1513" s="2"/>
      <c r="Z1513" s="2"/>
      <c r="AA1513" s="2"/>
      <c r="AB1513" s="441">
        <f t="shared" si="58"/>
        <v>0</v>
      </c>
      <c r="AC1513" s="2"/>
    </row>
    <row r="1514" spans="1:29" hidden="1" x14ac:dyDescent="0.25">
      <c r="A1514" s="2"/>
      <c r="B1514" s="4"/>
      <c r="C1514" s="570"/>
      <c r="D1514" s="576"/>
      <c r="E1514" s="570"/>
      <c r="F1514" s="578"/>
      <c r="G1514" s="421" t="s">
        <v>61</v>
      </c>
      <c r="H1514" s="421"/>
      <c r="I1514" s="140"/>
      <c r="J1514" s="442"/>
      <c r="K1514" s="442"/>
      <c r="L1514" s="442"/>
      <c r="M1514" s="442"/>
      <c r="N1514" s="442"/>
      <c r="O1514" s="442"/>
      <c r="P1514" s="442"/>
      <c r="Q1514" s="442"/>
      <c r="R1514" s="442"/>
      <c r="S1514" s="442"/>
      <c r="T1514" s="442"/>
      <c r="U1514" s="442"/>
      <c r="V1514" s="441"/>
      <c r="W1514" s="2"/>
      <c r="X1514" s="2"/>
      <c r="Y1514" s="2"/>
      <c r="Z1514" s="2"/>
      <c r="AA1514" s="2"/>
      <c r="AB1514" s="441">
        <f t="shared" si="58"/>
        <v>0</v>
      </c>
      <c r="AC1514" s="2"/>
    </row>
    <row r="1515" spans="1:29" hidden="1" x14ac:dyDescent="0.25">
      <c r="A1515" s="2"/>
      <c r="B1515" s="4"/>
      <c r="C1515" s="570"/>
      <c r="D1515" s="576"/>
      <c r="E1515" s="570"/>
      <c r="F1515" s="578"/>
      <c r="G1515" s="421" t="s">
        <v>62</v>
      </c>
      <c r="H1515" s="421"/>
      <c r="I1515" s="140"/>
      <c r="J1515" s="442"/>
      <c r="K1515" s="442"/>
      <c r="L1515" s="442"/>
      <c r="M1515" s="442"/>
      <c r="N1515" s="442"/>
      <c r="O1515" s="442"/>
      <c r="P1515" s="442"/>
      <c r="Q1515" s="442"/>
      <c r="R1515" s="442"/>
      <c r="S1515" s="442"/>
      <c r="T1515" s="442"/>
      <c r="U1515" s="442"/>
      <c r="V1515" s="441"/>
      <c r="W1515" s="2"/>
      <c r="X1515" s="2"/>
      <c r="Y1515" s="2"/>
      <c r="Z1515" s="2"/>
      <c r="AA1515" s="2"/>
      <c r="AB1515" s="441">
        <f t="shared" si="58"/>
        <v>0</v>
      </c>
      <c r="AC1515" s="2"/>
    </row>
    <row r="1516" spans="1:29" hidden="1" x14ac:dyDescent="0.25">
      <c r="A1516" s="2"/>
      <c r="B1516" s="4"/>
      <c r="C1516" s="570" t="s">
        <v>79</v>
      </c>
      <c r="D1516" s="576" t="s">
        <v>81</v>
      </c>
      <c r="E1516" s="570" t="s">
        <v>66</v>
      </c>
      <c r="F1516" s="578" t="s">
        <v>64</v>
      </c>
      <c r="G1516" s="421" t="s">
        <v>60</v>
      </c>
      <c r="H1516" s="421"/>
      <c r="I1516" s="140"/>
      <c r="J1516" s="442"/>
      <c r="K1516" s="442"/>
      <c r="L1516" s="442"/>
      <c r="M1516" s="442"/>
      <c r="N1516" s="442"/>
      <c r="O1516" s="442"/>
      <c r="P1516" s="442"/>
      <c r="Q1516" s="442"/>
      <c r="R1516" s="442"/>
      <c r="S1516" s="442"/>
      <c r="T1516" s="442"/>
      <c r="U1516" s="442"/>
      <c r="V1516" s="441"/>
      <c r="W1516" s="2"/>
      <c r="X1516" s="2"/>
      <c r="Y1516" s="2"/>
      <c r="Z1516" s="2"/>
      <c r="AA1516" s="2"/>
      <c r="AB1516" s="441">
        <f t="shared" si="58"/>
        <v>0</v>
      </c>
      <c r="AC1516" s="2"/>
    </row>
    <row r="1517" spans="1:29" hidden="1" x14ac:dyDescent="0.25">
      <c r="A1517" s="2"/>
      <c r="B1517" s="4"/>
      <c r="C1517" s="570"/>
      <c r="D1517" s="576"/>
      <c r="E1517" s="570"/>
      <c r="F1517" s="578"/>
      <c r="G1517" s="421" t="s">
        <v>61</v>
      </c>
      <c r="H1517" s="421"/>
      <c r="I1517" s="140"/>
      <c r="J1517" s="442"/>
      <c r="K1517" s="442"/>
      <c r="L1517" s="442"/>
      <c r="M1517" s="442"/>
      <c r="N1517" s="442"/>
      <c r="O1517" s="442"/>
      <c r="P1517" s="442"/>
      <c r="Q1517" s="442"/>
      <c r="R1517" s="442"/>
      <c r="S1517" s="442"/>
      <c r="T1517" s="442"/>
      <c r="U1517" s="442"/>
      <c r="V1517" s="441"/>
      <c r="W1517" s="2"/>
      <c r="X1517" s="2"/>
      <c r="Y1517" s="2"/>
      <c r="Z1517" s="2"/>
      <c r="AA1517" s="2"/>
      <c r="AB1517" s="441">
        <f t="shared" si="58"/>
        <v>0</v>
      </c>
      <c r="AC1517" s="2"/>
    </row>
    <row r="1518" spans="1:29" hidden="1" x14ac:dyDescent="0.25">
      <c r="A1518" s="2"/>
      <c r="B1518" s="4"/>
      <c r="C1518" s="570"/>
      <c r="D1518" s="576"/>
      <c r="E1518" s="570"/>
      <c r="F1518" s="578"/>
      <c r="G1518" s="421" t="s">
        <v>62</v>
      </c>
      <c r="H1518" s="421"/>
      <c r="I1518" s="140"/>
      <c r="J1518" s="442"/>
      <c r="K1518" s="442"/>
      <c r="L1518" s="442"/>
      <c r="M1518" s="442"/>
      <c r="N1518" s="442"/>
      <c r="O1518" s="442"/>
      <c r="P1518" s="442"/>
      <c r="Q1518" s="442"/>
      <c r="R1518" s="442"/>
      <c r="S1518" s="442"/>
      <c r="T1518" s="442"/>
      <c r="U1518" s="442"/>
      <c r="V1518" s="441"/>
      <c r="W1518" s="2"/>
      <c r="X1518" s="2"/>
      <c r="Y1518" s="2"/>
      <c r="Z1518" s="2"/>
      <c r="AA1518" s="2"/>
      <c r="AB1518" s="441">
        <f t="shared" si="58"/>
        <v>0</v>
      </c>
      <c r="AC1518" s="2"/>
    </row>
    <row r="1519" spans="1:29" hidden="1" x14ac:dyDescent="0.25">
      <c r="A1519" s="2"/>
      <c r="B1519" s="4"/>
      <c r="C1519" s="570"/>
      <c r="D1519" s="576"/>
      <c r="E1519" s="570"/>
      <c r="F1519" s="578" t="s">
        <v>65</v>
      </c>
      <c r="G1519" s="421" t="s">
        <v>60</v>
      </c>
      <c r="H1519" s="421"/>
      <c r="I1519" s="140"/>
      <c r="J1519" s="442"/>
      <c r="K1519" s="442"/>
      <c r="L1519" s="442"/>
      <c r="M1519" s="442"/>
      <c r="N1519" s="442"/>
      <c r="O1519" s="442"/>
      <c r="P1519" s="442"/>
      <c r="Q1519" s="442"/>
      <c r="R1519" s="442"/>
      <c r="S1519" s="442"/>
      <c r="T1519" s="442"/>
      <c r="U1519" s="442"/>
      <c r="V1519" s="441"/>
      <c r="W1519" s="2"/>
      <c r="X1519" s="2"/>
      <c r="Y1519" s="2"/>
      <c r="Z1519" s="2"/>
      <c r="AA1519" s="2"/>
      <c r="AB1519" s="441">
        <f t="shared" si="58"/>
        <v>0</v>
      </c>
      <c r="AC1519" s="2"/>
    </row>
    <row r="1520" spans="1:29" hidden="1" x14ac:dyDescent="0.25">
      <c r="A1520" s="2"/>
      <c r="B1520" s="4"/>
      <c r="C1520" s="570"/>
      <c r="D1520" s="576"/>
      <c r="E1520" s="570"/>
      <c r="F1520" s="578"/>
      <c r="G1520" s="421" t="s">
        <v>61</v>
      </c>
      <c r="H1520" s="421"/>
      <c r="I1520" s="140"/>
      <c r="J1520" s="442"/>
      <c r="K1520" s="442"/>
      <c r="L1520" s="442"/>
      <c r="M1520" s="442"/>
      <c r="N1520" s="442"/>
      <c r="O1520" s="442"/>
      <c r="P1520" s="442"/>
      <c r="Q1520" s="442"/>
      <c r="R1520" s="442"/>
      <c r="S1520" s="442"/>
      <c r="T1520" s="442"/>
      <c r="U1520" s="442"/>
      <c r="V1520" s="441"/>
      <c r="W1520" s="2"/>
      <c r="X1520" s="2"/>
      <c r="Y1520" s="2"/>
      <c r="Z1520" s="2"/>
      <c r="AA1520" s="2"/>
      <c r="AB1520" s="441">
        <f t="shared" si="58"/>
        <v>0</v>
      </c>
      <c r="AC1520" s="2"/>
    </row>
    <row r="1521" spans="1:120" hidden="1" x14ac:dyDescent="0.25">
      <c r="A1521" s="2"/>
      <c r="B1521" s="4"/>
      <c r="C1521" s="570"/>
      <c r="D1521" s="576"/>
      <c r="E1521" s="570"/>
      <c r="F1521" s="578"/>
      <c r="G1521" s="421" t="s">
        <v>62</v>
      </c>
      <c r="H1521" s="421"/>
      <c r="I1521" s="140"/>
      <c r="J1521" s="442"/>
      <c r="K1521" s="442"/>
      <c r="L1521" s="442"/>
      <c r="M1521" s="442"/>
      <c r="N1521" s="442"/>
      <c r="O1521" s="442"/>
      <c r="P1521" s="442"/>
      <c r="Q1521" s="442"/>
      <c r="R1521" s="442"/>
      <c r="S1521" s="442"/>
      <c r="T1521" s="442"/>
      <c r="U1521" s="442"/>
      <c r="V1521" s="441"/>
      <c r="W1521" s="2"/>
      <c r="X1521" s="2"/>
      <c r="Y1521" s="2"/>
      <c r="Z1521" s="2"/>
      <c r="AA1521" s="2"/>
      <c r="AB1521" s="441">
        <f t="shared" si="58"/>
        <v>0</v>
      </c>
      <c r="AC1521" s="2"/>
    </row>
    <row r="1522" spans="1:120" hidden="1" x14ac:dyDescent="0.25">
      <c r="A1522" s="2"/>
      <c r="B1522" s="4"/>
      <c r="C1522" s="570"/>
      <c r="D1522" s="576"/>
      <c r="E1522" s="570" t="s">
        <v>67</v>
      </c>
      <c r="F1522" s="578" t="s">
        <v>64</v>
      </c>
      <c r="G1522" s="421" t="s">
        <v>60</v>
      </c>
      <c r="H1522" s="421"/>
      <c r="I1522" s="140"/>
      <c r="J1522" s="442"/>
      <c r="K1522" s="442"/>
      <c r="L1522" s="442"/>
      <c r="M1522" s="442"/>
      <c r="N1522" s="442"/>
      <c r="O1522" s="442"/>
      <c r="P1522" s="442"/>
      <c r="Q1522" s="442"/>
      <c r="R1522" s="442"/>
      <c r="S1522" s="442"/>
      <c r="T1522" s="442"/>
      <c r="U1522" s="442"/>
      <c r="V1522" s="441"/>
      <c r="W1522" s="2"/>
      <c r="X1522" s="2"/>
      <c r="Y1522" s="2"/>
      <c r="Z1522" s="2"/>
      <c r="AA1522" s="2"/>
      <c r="AB1522" s="441">
        <f t="shared" si="58"/>
        <v>0</v>
      </c>
      <c r="AC1522" s="2"/>
    </row>
    <row r="1523" spans="1:120" hidden="1" x14ac:dyDescent="0.25">
      <c r="A1523" s="2"/>
      <c r="B1523" s="4"/>
      <c r="C1523" s="570"/>
      <c r="D1523" s="576"/>
      <c r="E1523" s="570"/>
      <c r="F1523" s="578"/>
      <c r="G1523" s="421" t="s">
        <v>61</v>
      </c>
      <c r="H1523" s="421"/>
      <c r="I1523" s="140"/>
      <c r="J1523" s="442"/>
      <c r="K1523" s="442"/>
      <c r="L1523" s="442"/>
      <c r="M1523" s="442"/>
      <c r="N1523" s="442"/>
      <c r="O1523" s="442"/>
      <c r="P1523" s="442"/>
      <c r="Q1523" s="442"/>
      <c r="R1523" s="442"/>
      <c r="S1523" s="442"/>
      <c r="T1523" s="442"/>
      <c r="U1523" s="442"/>
      <c r="V1523" s="441"/>
      <c r="W1523" s="2"/>
      <c r="X1523" s="2"/>
      <c r="Y1523" s="2"/>
      <c r="Z1523" s="2"/>
      <c r="AA1523" s="2"/>
      <c r="AB1523" s="441">
        <f t="shared" si="58"/>
        <v>0</v>
      </c>
      <c r="AC1523" s="2"/>
    </row>
    <row r="1524" spans="1:120" hidden="1" x14ac:dyDescent="0.25">
      <c r="A1524" s="2"/>
      <c r="B1524" s="4"/>
      <c r="C1524" s="570"/>
      <c r="D1524" s="576"/>
      <c r="E1524" s="570"/>
      <c r="F1524" s="578"/>
      <c r="G1524" s="421" t="s">
        <v>62</v>
      </c>
      <c r="H1524" s="421"/>
      <c r="I1524" s="140"/>
      <c r="J1524" s="442"/>
      <c r="K1524" s="442"/>
      <c r="L1524" s="442"/>
      <c r="M1524" s="442"/>
      <c r="N1524" s="442"/>
      <c r="O1524" s="442"/>
      <c r="P1524" s="442"/>
      <c r="Q1524" s="442"/>
      <c r="R1524" s="442"/>
      <c r="S1524" s="442"/>
      <c r="T1524" s="442"/>
      <c r="U1524" s="442"/>
      <c r="V1524" s="441"/>
      <c r="W1524" s="2"/>
      <c r="X1524" s="2"/>
      <c r="Y1524" s="2"/>
      <c r="Z1524" s="2"/>
      <c r="AA1524" s="2"/>
      <c r="AB1524" s="441">
        <f t="shared" si="58"/>
        <v>0</v>
      </c>
      <c r="AC1524" s="2"/>
    </row>
    <row r="1525" spans="1:120" hidden="1" x14ac:dyDescent="0.25">
      <c r="A1525" s="2"/>
      <c r="B1525" s="4"/>
      <c r="C1525" s="570"/>
      <c r="D1525" s="576"/>
      <c r="E1525" s="570"/>
      <c r="F1525" s="578" t="s">
        <v>65</v>
      </c>
      <c r="G1525" s="421" t="s">
        <v>60</v>
      </c>
      <c r="H1525" s="421"/>
      <c r="I1525" s="140"/>
      <c r="J1525" s="442"/>
      <c r="K1525" s="442"/>
      <c r="L1525" s="442"/>
      <c r="M1525" s="442"/>
      <c r="N1525" s="442"/>
      <c r="O1525" s="442"/>
      <c r="P1525" s="442"/>
      <c r="Q1525" s="442"/>
      <c r="R1525" s="442"/>
      <c r="S1525" s="442"/>
      <c r="T1525" s="442"/>
      <c r="U1525" s="442"/>
      <c r="V1525" s="441"/>
      <c r="W1525" s="2"/>
      <c r="X1525" s="2"/>
      <c r="Y1525" s="2"/>
      <c r="Z1525" s="2"/>
      <c r="AA1525" s="2"/>
      <c r="AB1525" s="441">
        <f t="shared" si="58"/>
        <v>0</v>
      </c>
      <c r="AC1525" s="2"/>
    </row>
    <row r="1526" spans="1:120" hidden="1" x14ac:dyDescent="0.25">
      <c r="A1526" s="2"/>
      <c r="B1526" s="4"/>
      <c r="C1526" s="570"/>
      <c r="D1526" s="576"/>
      <c r="E1526" s="570"/>
      <c r="F1526" s="578"/>
      <c r="G1526" s="421" t="s">
        <v>61</v>
      </c>
      <c r="H1526" s="421"/>
      <c r="I1526" s="140"/>
      <c r="J1526" s="442"/>
      <c r="K1526" s="442"/>
      <c r="L1526" s="442"/>
      <c r="M1526" s="442"/>
      <c r="N1526" s="442"/>
      <c r="O1526" s="442"/>
      <c r="P1526" s="442"/>
      <c r="Q1526" s="442"/>
      <c r="R1526" s="442"/>
      <c r="S1526" s="442"/>
      <c r="T1526" s="442"/>
      <c r="U1526" s="442"/>
      <c r="V1526" s="441"/>
      <c r="W1526" s="2"/>
      <c r="X1526" s="2"/>
      <c r="Y1526" s="2"/>
      <c r="Z1526" s="2"/>
      <c r="AA1526" s="2"/>
      <c r="AB1526" s="441">
        <f t="shared" si="58"/>
        <v>0</v>
      </c>
      <c r="AC1526" s="2"/>
    </row>
    <row r="1527" spans="1:120" hidden="1" x14ac:dyDescent="0.25">
      <c r="A1527" s="468"/>
      <c r="B1527" s="463"/>
      <c r="C1527" s="570"/>
      <c r="D1527" s="576"/>
      <c r="E1527" s="570"/>
      <c r="F1527" s="578"/>
      <c r="G1527" s="423" t="s">
        <v>62</v>
      </c>
      <c r="H1527" s="423"/>
      <c r="I1527" s="469"/>
      <c r="J1527" s="470"/>
      <c r="K1527" s="470"/>
      <c r="L1527" s="470"/>
      <c r="M1527" s="470"/>
      <c r="N1527" s="470"/>
      <c r="O1527" s="470"/>
      <c r="P1527" s="470"/>
      <c r="Q1527" s="470"/>
      <c r="R1527" s="470"/>
      <c r="S1527" s="470"/>
      <c r="T1527" s="470"/>
      <c r="U1527" s="470"/>
      <c r="V1527" s="471"/>
      <c r="W1527" s="468"/>
      <c r="X1527" s="468"/>
      <c r="Y1527" s="468"/>
      <c r="Z1527" s="468"/>
      <c r="AA1527" s="468"/>
      <c r="AB1527" s="471">
        <f t="shared" si="58"/>
        <v>0</v>
      </c>
      <c r="AC1527" s="468"/>
    </row>
    <row r="1528" spans="1:120" s="495" customFormat="1" ht="16.149999999999999" customHeight="1" x14ac:dyDescent="0.2">
      <c r="A1528" s="631" t="s">
        <v>1781</v>
      </c>
      <c r="B1528" s="632"/>
      <c r="G1528" s="501"/>
      <c r="H1528" s="501"/>
      <c r="I1528" s="501"/>
      <c r="J1528" s="376"/>
      <c r="K1528" s="376"/>
      <c r="L1528" s="376">
        <f>L1510</f>
        <v>2144</v>
      </c>
      <c r="M1528" s="376"/>
      <c r="N1528" s="376"/>
      <c r="O1528" s="376"/>
      <c r="P1528" s="376">
        <f>P1510</f>
        <v>25000</v>
      </c>
      <c r="Q1528" s="376"/>
      <c r="R1528" s="376"/>
      <c r="S1528" s="376"/>
      <c r="T1528" s="376">
        <f>T1510</f>
        <v>20303</v>
      </c>
      <c r="U1528" s="376"/>
      <c r="V1528" s="376">
        <f>V1510</f>
        <v>10414.164036828253</v>
      </c>
    </row>
    <row r="1529" spans="1:120" ht="24" customHeight="1" thickBot="1" x14ac:dyDescent="0.3">
      <c r="C1529" s="446"/>
      <c r="D1529" s="446"/>
      <c r="E1529" s="446"/>
      <c r="F1529" s="446"/>
      <c r="G1529" s="446"/>
      <c r="H1529" s="446"/>
      <c r="I1529" s="697" t="s">
        <v>98</v>
      </c>
      <c r="J1529" s="698"/>
      <c r="K1529" s="698"/>
      <c r="L1529" s="698"/>
      <c r="M1529" s="698"/>
      <c r="N1529" s="698"/>
      <c r="O1529" s="698"/>
      <c r="P1529" s="698"/>
      <c r="Q1529" s="698"/>
      <c r="R1529" s="698"/>
      <c r="S1529" s="698"/>
      <c r="T1529" s="698"/>
      <c r="U1529" s="699"/>
    </row>
    <row r="1530" spans="1:120" ht="15.75" customHeight="1" thickBot="1" x14ac:dyDescent="0.3">
      <c r="A1530" s="667" t="s">
        <v>48</v>
      </c>
      <c r="B1530" s="668"/>
      <c r="C1530" s="668"/>
      <c r="D1530" s="668"/>
      <c r="E1530" s="668"/>
      <c r="F1530" s="668"/>
      <c r="G1530" s="668"/>
      <c r="H1530" s="668"/>
      <c r="I1530" s="668"/>
      <c r="J1530" s="668"/>
      <c r="K1530" s="668"/>
      <c r="L1530" s="668"/>
      <c r="M1530" s="668"/>
      <c r="N1530" s="668"/>
      <c r="O1530" s="668"/>
      <c r="P1530" s="668"/>
      <c r="Q1530" s="668"/>
      <c r="R1530" s="668"/>
      <c r="S1530" s="668"/>
      <c r="T1530" s="668"/>
      <c r="U1530" s="668"/>
      <c r="V1530" s="638" t="s">
        <v>141</v>
      </c>
      <c r="W1530" s="614" t="s">
        <v>130</v>
      </c>
      <c r="X1530" s="614"/>
      <c r="Y1530" s="614"/>
      <c r="Z1530" s="614"/>
      <c r="AA1530" s="634" t="s">
        <v>140</v>
      </c>
      <c r="AB1530" s="634" t="s">
        <v>138</v>
      </c>
      <c r="AC1530" s="634" t="s">
        <v>131</v>
      </c>
    </row>
    <row r="1531" spans="1:120" ht="45" customHeight="1" x14ac:dyDescent="0.25">
      <c r="A1531" s="685" t="str">
        <f>$A$10</f>
        <v>№ п/п
2016г.</v>
      </c>
      <c r="B1531" s="687" t="str">
        <f>$B$10</f>
        <v>№ п/п
2017г.</v>
      </c>
      <c r="C1531" s="671" t="s">
        <v>119</v>
      </c>
      <c r="D1531" s="672" t="s">
        <v>69</v>
      </c>
      <c r="E1531" s="672" t="s">
        <v>113</v>
      </c>
      <c r="F1531" s="672" t="s">
        <v>114</v>
      </c>
      <c r="G1531" s="672" t="s">
        <v>115</v>
      </c>
      <c r="H1531" s="427" t="s">
        <v>166</v>
      </c>
      <c r="I1531" s="673" t="s">
        <v>1780</v>
      </c>
      <c r="J1531" s="590" t="s">
        <v>128</v>
      </c>
      <c r="K1531" s="591"/>
      <c r="L1531" s="591"/>
      <c r="M1531" s="601"/>
      <c r="N1531" s="700" t="s">
        <v>110</v>
      </c>
      <c r="O1531" s="701"/>
      <c r="P1531" s="701"/>
      <c r="Q1531" s="702"/>
      <c r="R1531" s="700" t="s">
        <v>46</v>
      </c>
      <c r="S1531" s="701"/>
      <c r="T1531" s="701"/>
      <c r="U1531" s="701"/>
      <c r="V1531" s="638"/>
      <c r="W1531" s="614"/>
      <c r="X1531" s="614"/>
      <c r="Y1531" s="614"/>
      <c r="Z1531" s="614"/>
      <c r="AA1531" s="634"/>
      <c r="AB1531" s="634"/>
      <c r="AC1531" s="634"/>
    </row>
    <row r="1532" spans="1:120" ht="67.5" customHeight="1" x14ac:dyDescent="0.25">
      <c r="A1532" s="686"/>
      <c r="B1532" s="688"/>
      <c r="C1532" s="573"/>
      <c r="D1532" s="573"/>
      <c r="E1532" s="573"/>
      <c r="F1532" s="573"/>
      <c r="G1532" s="573"/>
      <c r="H1532" s="428" t="s">
        <v>167</v>
      </c>
      <c r="I1532" s="674"/>
      <c r="J1532" s="435">
        <v>2015</v>
      </c>
      <c r="K1532" s="435">
        <v>2016</v>
      </c>
      <c r="L1532" s="435">
        <v>2017</v>
      </c>
      <c r="M1532" s="435" t="str">
        <f>M1233</f>
        <v>План (в случае отсутствия фактических значений)</v>
      </c>
      <c r="N1532" s="435">
        <f>J1532</f>
        <v>2015</v>
      </c>
      <c r="O1532" s="435">
        <f>K1532</f>
        <v>2016</v>
      </c>
      <c r="P1532" s="435">
        <f>L1532</f>
        <v>2017</v>
      </c>
      <c r="Q1532" s="435" t="str">
        <f>Q1233</f>
        <v>План (в случае отсутствия фактических значений)</v>
      </c>
      <c r="R1532" s="435">
        <f>J1532</f>
        <v>2015</v>
      </c>
      <c r="S1532" s="435">
        <f>K1532</f>
        <v>2016</v>
      </c>
      <c r="T1532" s="435">
        <f>L1532</f>
        <v>2017</v>
      </c>
      <c r="U1532" s="435" t="str">
        <f>U1233</f>
        <v>План (в случае отсутствия фактических значений)</v>
      </c>
      <c r="V1532" s="24" t="s">
        <v>137</v>
      </c>
      <c r="W1532" s="432">
        <v>2016</v>
      </c>
      <c r="X1532" s="432">
        <v>2017</v>
      </c>
      <c r="Y1532" s="432">
        <v>2018</v>
      </c>
      <c r="Z1532" s="432">
        <v>2019</v>
      </c>
      <c r="AA1532" s="432">
        <v>2018</v>
      </c>
      <c r="AB1532" s="432" t="s">
        <v>139</v>
      </c>
      <c r="AC1532" s="432" t="s">
        <v>139</v>
      </c>
    </row>
    <row r="1533" spans="1:120" ht="17.25" customHeight="1" x14ac:dyDescent="0.25">
      <c r="A1533" s="131">
        <v>1</v>
      </c>
      <c r="B1533" s="186"/>
      <c r="C1533" s="132">
        <v>2</v>
      </c>
      <c r="D1533" s="694">
        <v>3</v>
      </c>
      <c r="E1533" s="695"/>
      <c r="F1533" s="695"/>
      <c r="G1533" s="695"/>
      <c r="H1533" s="696"/>
      <c r="I1533" s="333">
        <v>4</v>
      </c>
      <c r="J1533" s="579">
        <v>5</v>
      </c>
      <c r="K1533" s="580"/>
      <c r="L1533" s="580"/>
      <c r="M1533" s="666"/>
      <c r="N1533" s="579">
        <v>6</v>
      </c>
      <c r="O1533" s="580"/>
      <c r="P1533" s="580"/>
      <c r="Q1533" s="666"/>
      <c r="R1533" s="579">
        <v>7</v>
      </c>
      <c r="S1533" s="580"/>
      <c r="T1533" s="580"/>
      <c r="U1533" s="666"/>
      <c r="V1533" s="457">
        <v>8</v>
      </c>
      <c r="AA1533" s="457">
        <v>10</v>
      </c>
      <c r="AB1533" s="457">
        <v>11</v>
      </c>
      <c r="AC1533" s="457">
        <v>12</v>
      </c>
    </row>
    <row r="1534" spans="1:120" hidden="1" x14ac:dyDescent="0.25">
      <c r="A1534" s="2"/>
      <c r="B1534" s="4"/>
      <c r="C1534" s="582" t="s">
        <v>70</v>
      </c>
      <c r="D1534" s="575" t="s">
        <v>71</v>
      </c>
      <c r="E1534" s="575" t="s">
        <v>72</v>
      </c>
      <c r="F1534" s="582" t="s">
        <v>73</v>
      </c>
      <c r="G1534" s="61" t="s">
        <v>59</v>
      </c>
      <c r="H1534" s="61"/>
      <c r="I1534" s="179"/>
      <c r="J1534" s="441"/>
      <c r="K1534" s="441"/>
      <c r="L1534" s="441"/>
      <c r="M1534" s="441"/>
      <c r="N1534" s="441"/>
      <c r="O1534" s="441"/>
      <c r="P1534" s="441"/>
      <c r="Q1534" s="441"/>
      <c r="R1534" s="441"/>
      <c r="S1534" s="441"/>
      <c r="T1534" s="441"/>
      <c r="U1534" s="441"/>
      <c r="V1534" s="441"/>
      <c r="W1534" s="4"/>
      <c r="X1534" s="4"/>
      <c r="Y1534" s="4"/>
      <c r="Z1534" s="4"/>
      <c r="AA1534" s="2"/>
      <c r="AB1534" s="441">
        <f>AA1534*$Z$13/100</f>
        <v>0</v>
      </c>
      <c r="AC1534" s="2"/>
      <c r="AD1534" s="5"/>
      <c r="AE1534" s="22"/>
      <c r="AF1534" s="22"/>
      <c r="AG1534" s="22"/>
      <c r="AH1534" s="22"/>
      <c r="AI1534" s="22"/>
      <c r="AJ1534" s="22"/>
      <c r="AK1534" s="22"/>
      <c r="AL1534" s="22"/>
      <c r="AM1534" s="22"/>
      <c r="AN1534" s="22"/>
      <c r="AO1534" s="22"/>
      <c r="AP1534" s="22"/>
      <c r="AQ1534" s="22"/>
      <c r="AR1534" s="22"/>
      <c r="AS1534" s="22"/>
      <c r="AT1534" s="22"/>
      <c r="AU1534" s="22"/>
      <c r="AV1534" s="22"/>
      <c r="AW1534" s="22"/>
      <c r="AX1534" s="22"/>
      <c r="AY1534" s="22"/>
      <c r="AZ1534" s="22"/>
      <c r="BA1534" s="22"/>
      <c r="BB1534" s="22"/>
      <c r="BC1534" s="22"/>
      <c r="BD1534" s="22"/>
      <c r="BE1534" s="22"/>
      <c r="BF1534" s="22"/>
      <c r="BG1534" s="22"/>
      <c r="BH1534" s="22"/>
      <c r="BI1534" s="22"/>
      <c r="BJ1534" s="22"/>
      <c r="BK1534" s="22"/>
      <c r="BL1534" s="22"/>
      <c r="BM1534" s="22"/>
      <c r="BN1534" s="22"/>
      <c r="BO1534" s="22"/>
      <c r="BP1534" s="22"/>
      <c r="BQ1534" s="22"/>
      <c r="BR1534" s="22"/>
      <c r="BS1534" s="22"/>
      <c r="BT1534" s="22"/>
      <c r="BU1534" s="22"/>
      <c r="BV1534" s="22"/>
      <c r="BW1534" s="22"/>
      <c r="BX1534" s="22"/>
      <c r="BY1534" s="22"/>
      <c r="BZ1534" s="22"/>
      <c r="CA1534" s="22"/>
      <c r="CB1534" s="22"/>
      <c r="CC1534" s="22"/>
      <c r="CD1534" s="22"/>
      <c r="CE1534" s="22"/>
      <c r="CF1534" s="22"/>
      <c r="CG1534" s="22"/>
      <c r="CH1534" s="22"/>
      <c r="CI1534" s="22"/>
      <c r="CJ1534" s="22"/>
      <c r="CK1534" s="22"/>
      <c r="CL1534" s="22"/>
      <c r="CM1534" s="22"/>
      <c r="CN1534" s="22"/>
      <c r="CO1534" s="22"/>
      <c r="CP1534" s="22"/>
      <c r="CQ1534" s="22"/>
      <c r="CR1534" s="22"/>
      <c r="CS1534" s="22"/>
      <c r="CT1534" s="22"/>
      <c r="CU1534" s="22"/>
      <c r="CV1534" s="22"/>
      <c r="CW1534" s="22"/>
      <c r="CX1534" s="22"/>
      <c r="CY1534" s="22"/>
      <c r="CZ1534" s="22"/>
      <c r="DA1534" s="22"/>
      <c r="DB1534" s="22"/>
      <c r="DC1534" s="22"/>
      <c r="DD1534" s="22"/>
      <c r="DE1534" s="22"/>
      <c r="DF1534" s="22"/>
      <c r="DG1534" s="22"/>
      <c r="DH1534" s="22"/>
      <c r="DI1534" s="22"/>
      <c r="DJ1534" s="22"/>
      <c r="DK1534" s="22"/>
      <c r="DL1534" s="22"/>
      <c r="DM1534" s="22"/>
      <c r="DN1534" s="22"/>
      <c r="DO1534" s="22"/>
      <c r="DP1534" s="22"/>
    </row>
    <row r="1535" spans="1:120" ht="15" hidden="1" customHeight="1" x14ac:dyDescent="0.25">
      <c r="A1535" s="4"/>
      <c r="B1535" s="4"/>
      <c r="C1535" s="582"/>
      <c r="D1535" s="575"/>
      <c r="E1535" s="575"/>
      <c r="F1535" s="582"/>
      <c r="G1535" s="61" t="s">
        <v>60</v>
      </c>
      <c r="H1535" s="61"/>
      <c r="I1535" s="179"/>
      <c r="J1535" s="441"/>
      <c r="K1535" s="441"/>
      <c r="L1535" s="441"/>
      <c r="M1535" s="441"/>
      <c r="N1535" s="441"/>
      <c r="O1535" s="441"/>
      <c r="P1535" s="441"/>
      <c r="Q1535" s="441"/>
      <c r="R1535" s="441"/>
      <c r="S1535" s="441"/>
      <c r="T1535" s="441"/>
      <c r="U1535" s="441"/>
      <c r="V1535" s="441"/>
      <c r="W1535" s="4"/>
      <c r="X1535" s="4"/>
      <c r="Y1535" s="4"/>
      <c r="Z1535" s="4"/>
      <c r="AA1535" s="2"/>
      <c r="AB1535" s="441">
        <f t="shared" ref="AB1535:AB1598" si="60">AA1535*$Z$13/100</f>
        <v>0</v>
      </c>
      <c r="AC1535" s="2"/>
      <c r="AD1535" s="5"/>
      <c r="AE1535" s="22"/>
      <c r="AF1535" s="22"/>
      <c r="AG1535" s="22"/>
      <c r="AH1535" s="22"/>
      <c r="AI1535" s="22"/>
      <c r="AJ1535" s="22"/>
      <c r="AK1535" s="22"/>
      <c r="AL1535" s="22"/>
      <c r="AM1535" s="22"/>
      <c r="AN1535" s="22"/>
      <c r="AO1535" s="22"/>
      <c r="AP1535" s="22"/>
      <c r="AQ1535" s="22"/>
      <c r="AR1535" s="22"/>
      <c r="AS1535" s="22"/>
      <c r="AT1535" s="22"/>
      <c r="AU1535" s="22"/>
      <c r="AV1535" s="22"/>
      <c r="AW1535" s="22"/>
      <c r="AX1535" s="22"/>
      <c r="AY1535" s="22"/>
      <c r="AZ1535" s="22"/>
      <c r="BA1535" s="22"/>
      <c r="BB1535" s="22"/>
      <c r="BC1535" s="22"/>
      <c r="BD1535" s="22"/>
      <c r="BE1535" s="22"/>
      <c r="BF1535" s="22"/>
      <c r="BG1535" s="22"/>
      <c r="BH1535" s="22"/>
      <c r="BI1535" s="22"/>
      <c r="BJ1535" s="22"/>
      <c r="BK1535" s="22"/>
      <c r="BL1535" s="22"/>
      <c r="BM1535" s="22"/>
      <c r="BN1535" s="22"/>
      <c r="BO1535" s="22"/>
      <c r="BP1535" s="22"/>
      <c r="BQ1535" s="22"/>
      <c r="BR1535" s="22"/>
      <c r="BS1535" s="22"/>
      <c r="BT1535" s="22"/>
      <c r="BU1535" s="22"/>
      <c r="BV1535" s="22"/>
      <c r="BW1535" s="22"/>
      <c r="BX1535" s="22"/>
      <c r="BY1535" s="22"/>
      <c r="BZ1535" s="22"/>
      <c r="CA1535" s="22"/>
      <c r="CB1535" s="22"/>
      <c r="CC1535" s="22"/>
      <c r="CD1535" s="22"/>
      <c r="CE1535" s="22"/>
      <c r="CF1535" s="22"/>
      <c r="CG1535" s="22"/>
      <c r="CH1535" s="22"/>
      <c r="CI1535" s="22"/>
      <c r="CJ1535" s="22"/>
      <c r="CK1535" s="22"/>
      <c r="CL1535" s="22"/>
      <c r="CM1535" s="22"/>
      <c r="CN1535" s="22"/>
      <c r="CO1535" s="22"/>
      <c r="CP1535" s="22"/>
      <c r="CQ1535" s="22"/>
      <c r="CR1535" s="22"/>
      <c r="CS1535" s="22"/>
      <c r="CT1535" s="22"/>
      <c r="CU1535" s="22"/>
      <c r="CV1535" s="22"/>
      <c r="CW1535" s="22"/>
      <c r="CX1535" s="22"/>
      <c r="CY1535" s="22"/>
      <c r="CZ1535" s="22"/>
      <c r="DA1535" s="22"/>
      <c r="DB1535" s="22"/>
      <c r="DC1535" s="22"/>
      <c r="DD1535" s="22"/>
      <c r="DE1535" s="22"/>
      <c r="DF1535" s="22"/>
      <c r="DG1535" s="22"/>
      <c r="DH1535" s="22"/>
      <c r="DI1535" s="22"/>
      <c r="DJ1535" s="22"/>
      <c r="DK1535" s="22"/>
      <c r="DL1535" s="22"/>
      <c r="DM1535" s="22"/>
      <c r="DN1535" s="22"/>
      <c r="DO1535" s="22"/>
      <c r="DP1535" s="22"/>
    </row>
    <row r="1536" spans="1:120" ht="15" hidden="1" customHeight="1" x14ac:dyDescent="0.25">
      <c r="A1536" s="4"/>
      <c r="B1536" s="4"/>
      <c r="C1536" s="582"/>
      <c r="D1536" s="575"/>
      <c r="E1536" s="575"/>
      <c r="F1536" s="582"/>
      <c r="G1536" s="61" t="s">
        <v>61</v>
      </c>
      <c r="H1536" s="61"/>
      <c r="I1536" s="179"/>
      <c r="J1536" s="441"/>
      <c r="K1536" s="441"/>
      <c r="L1536" s="441"/>
      <c r="M1536" s="441"/>
      <c r="N1536" s="441"/>
      <c r="O1536" s="441"/>
      <c r="P1536" s="441"/>
      <c r="Q1536" s="441"/>
      <c r="R1536" s="441"/>
      <c r="S1536" s="441"/>
      <c r="T1536" s="441"/>
      <c r="U1536" s="441"/>
      <c r="V1536" s="441"/>
      <c r="W1536" s="4"/>
      <c r="X1536" s="4"/>
      <c r="Y1536" s="4"/>
      <c r="Z1536" s="4"/>
      <c r="AA1536" s="2"/>
      <c r="AB1536" s="441">
        <f t="shared" si="60"/>
        <v>0</v>
      </c>
      <c r="AC1536" s="2"/>
      <c r="AD1536" s="5"/>
      <c r="AE1536" s="22"/>
      <c r="AF1536" s="22"/>
      <c r="AG1536" s="22"/>
      <c r="AH1536" s="22"/>
      <c r="AI1536" s="22"/>
      <c r="AJ1536" s="22"/>
      <c r="AK1536" s="22"/>
      <c r="AL1536" s="22"/>
      <c r="AM1536" s="22"/>
      <c r="AN1536" s="22"/>
      <c r="AO1536" s="22"/>
      <c r="AP1536" s="22"/>
      <c r="AQ1536" s="22"/>
      <c r="AR1536" s="22"/>
      <c r="AS1536" s="22"/>
      <c r="AT1536" s="22"/>
      <c r="AU1536" s="22"/>
      <c r="AV1536" s="22"/>
      <c r="AW1536" s="22"/>
      <c r="AX1536" s="22"/>
      <c r="AY1536" s="22"/>
      <c r="AZ1536" s="22"/>
      <c r="BA1536" s="22"/>
      <c r="BB1536" s="22"/>
      <c r="BC1536" s="22"/>
      <c r="BD1536" s="22"/>
      <c r="BE1536" s="22"/>
      <c r="BF1536" s="22"/>
      <c r="BG1536" s="22"/>
      <c r="BH1536" s="22"/>
      <c r="BI1536" s="22"/>
      <c r="BJ1536" s="22"/>
      <c r="BK1536" s="22"/>
      <c r="BL1536" s="22"/>
      <c r="BM1536" s="22"/>
      <c r="BN1536" s="22"/>
      <c r="BO1536" s="22"/>
      <c r="BP1536" s="22"/>
      <c r="BQ1536" s="22"/>
      <c r="BR1536" s="22"/>
      <c r="BS1536" s="22"/>
      <c r="BT1536" s="22"/>
      <c r="BU1536" s="22"/>
      <c r="BV1536" s="22"/>
      <c r="BW1536" s="22"/>
      <c r="BX1536" s="22"/>
      <c r="BY1536" s="22"/>
      <c r="BZ1536" s="22"/>
      <c r="CA1536" s="22"/>
      <c r="CB1536" s="22"/>
      <c r="CC1536" s="22"/>
      <c r="CD1536" s="22"/>
      <c r="CE1536" s="22"/>
      <c r="CF1536" s="22"/>
      <c r="CG1536" s="22"/>
      <c r="CH1536" s="22"/>
      <c r="CI1536" s="22"/>
      <c r="CJ1536" s="22"/>
      <c r="CK1536" s="22"/>
      <c r="CL1536" s="22"/>
      <c r="CM1536" s="22"/>
      <c r="CN1536" s="22"/>
      <c r="CO1536" s="22"/>
      <c r="CP1536" s="22"/>
      <c r="CQ1536" s="22"/>
      <c r="CR1536" s="22"/>
      <c r="CS1536" s="22"/>
      <c r="CT1536" s="22"/>
      <c r="CU1536" s="22"/>
      <c r="CV1536" s="22"/>
      <c r="CW1536" s="22"/>
      <c r="CX1536" s="22"/>
      <c r="CY1536" s="22"/>
      <c r="CZ1536" s="22"/>
      <c r="DA1536" s="22"/>
      <c r="DB1536" s="22"/>
      <c r="DC1536" s="22"/>
      <c r="DD1536" s="22"/>
      <c r="DE1536" s="22"/>
      <c r="DF1536" s="22"/>
      <c r="DG1536" s="22"/>
      <c r="DH1536" s="22"/>
      <c r="DI1536" s="22"/>
      <c r="DJ1536" s="22"/>
      <c r="DK1536" s="22"/>
      <c r="DL1536" s="22"/>
      <c r="DM1536" s="22"/>
      <c r="DN1536" s="22"/>
      <c r="DO1536" s="22"/>
      <c r="DP1536" s="22"/>
    </row>
    <row r="1537" spans="1:120" ht="15" hidden="1" customHeight="1" x14ac:dyDescent="0.25">
      <c r="A1537" s="4"/>
      <c r="B1537" s="4"/>
      <c r="C1537" s="582"/>
      <c r="D1537" s="575"/>
      <c r="E1537" s="575"/>
      <c r="F1537" s="582"/>
      <c r="G1537" s="61" t="s">
        <v>62</v>
      </c>
      <c r="H1537" s="61"/>
      <c r="I1537" s="179"/>
      <c r="J1537" s="441"/>
      <c r="K1537" s="441"/>
      <c r="L1537" s="441"/>
      <c r="M1537" s="441"/>
      <c r="N1537" s="441"/>
      <c r="O1537" s="441"/>
      <c r="P1537" s="441"/>
      <c r="Q1537" s="441"/>
      <c r="R1537" s="441"/>
      <c r="S1537" s="441"/>
      <c r="T1537" s="441"/>
      <c r="U1537" s="441"/>
      <c r="V1537" s="441"/>
      <c r="W1537" s="4"/>
      <c r="X1537" s="4"/>
      <c r="Y1537" s="4"/>
      <c r="Z1537" s="4"/>
      <c r="AA1537" s="2"/>
      <c r="AB1537" s="441">
        <f t="shared" si="60"/>
        <v>0</v>
      </c>
      <c r="AC1537" s="2"/>
      <c r="AD1537" s="5"/>
      <c r="AE1537" s="22"/>
      <c r="AF1537" s="22"/>
      <c r="AG1537" s="22"/>
      <c r="AH1537" s="22"/>
      <c r="AI1537" s="22"/>
      <c r="AJ1537" s="22"/>
      <c r="AK1537" s="22"/>
      <c r="AL1537" s="22"/>
      <c r="AM1537" s="22"/>
      <c r="AN1537" s="22"/>
      <c r="AO1537" s="22"/>
      <c r="AP1537" s="22"/>
      <c r="AQ1537" s="22"/>
      <c r="AR1537" s="22"/>
      <c r="AS1537" s="22"/>
      <c r="AT1537" s="22"/>
      <c r="AU1537" s="22"/>
      <c r="AV1537" s="22"/>
      <c r="AW1537" s="22"/>
      <c r="AX1537" s="22"/>
      <c r="AY1537" s="22"/>
      <c r="AZ1537" s="22"/>
      <c r="BA1537" s="22"/>
      <c r="BB1537" s="22"/>
      <c r="BC1537" s="22"/>
      <c r="BD1537" s="22"/>
      <c r="BE1537" s="22"/>
      <c r="BF1537" s="22"/>
      <c r="BG1537" s="22"/>
      <c r="BH1537" s="22"/>
      <c r="BI1537" s="22"/>
      <c r="BJ1537" s="22"/>
      <c r="BK1537" s="22"/>
      <c r="BL1537" s="22"/>
      <c r="BM1537" s="22"/>
      <c r="BN1537" s="22"/>
      <c r="BO1537" s="22"/>
      <c r="BP1537" s="22"/>
      <c r="BQ1537" s="22"/>
      <c r="BR1537" s="22"/>
      <c r="BS1537" s="22"/>
      <c r="BT1537" s="22"/>
      <c r="BU1537" s="22"/>
      <c r="BV1537" s="22"/>
      <c r="BW1537" s="22"/>
      <c r="BX1537" s="22"/>
      <c r="BY1537" s="22"/>
      <c r="BZ1537" s="22"/>
      <c r="CA1537" s="22"/>
      <c r="CB1537" s="22"/>
      <c r="CC1537" s="22"/>
      <c r="CD1537" s="22"/>
      <c r="CE1537" s="22"/>
      <c r="CF1537" s="22"/>
      <c r="CG1537" s="22"/>
      <c r="CH1537" s="22"/>
      <c r="CI1537" s="22"/>
      <c r="CJ1537" s="22"/>
      <c r="CK1537" s="22"/>
      <c r="CL1537" s="22"/>
      <c r="CM1537" s="22"/>
      <c r="CN1537" s="22"/>
      <c r="CO1537" s="22"/>
      <c r="CP1537" s="22"/>
      <c r="CQ1537" s="22"/>
      <c r="CR1537" s="22"/>
      <c r="CS1537" s="22"/>
      <c r="CT1537" s="22"/>
      <c r="CU1537" s="22"/>
      <c r="CV1537" s="22"/>
      <c r="CW1537" s="22"/>
      <c r="CX1537" s="22"/>
      <c r="CY1537" s="22"/>
      <c r="CZ1537" s="22"/>
      <c r="DA1537" s="22"/>
      <c r="DB1537" s="22"/>
      <c r="DC1537" s="22"/>
      <c r="DD1537" s="22"/>
      <c r="DE1537" s="22"/>
      <c r="DF1537" s="22"/>
      <c r="DG1537" s="22"/>
      <c r="DH1537" s="22"/>
      <c r="DI1537" s="22"/>
      <c r="DJ1537" s="22"/>
      <c r="DK1537" s="22"/>
      <c r="DL1537" s="22"/>
      <c r="DM1537" s="22"/>
      <c r="DN1537" s="22"/>
      <c r="DO1537" s="22"/>
      <c r="DP1537" s="22"/>
    </row>
    <row r="1538" spans="1:120" ht="15" hidden="1" customHeight="1" x14ac:dyDescent="0.25">
      <c r="A1538" s="4"/>
      <c r="B1538" s="4"/>
      <c r="C1538" s="582"/>
      <c r="D1538" s="575"/>
      <c r="E1538" s="575"/>
      <c r="F1538" s="582"/>
      <c r="G1538" s="61" t="s">
        <v>63</v>
      </c>
      <c r="H1538" s="61"/>
      <c r="I1538" s="179"/>
      <c r="J1538" s="441"/>
      <c r="K1538" s="441"/>
      <c r="L1538" s="441"/>
      <c r="M1538" s="441"/>
      <c r="N1538" s="441"/>
      <c r="O1538" s="441"/>
      <c r="P1538" s="441"/>
      <c r="Q1538" s="441"/>
      <c r="R1538" s="441"/>
      <c r="S1538" s="441"/>
      <c r="T1538" s="441"/>
      <c r="U1538" s="441"/>
      <c r="V1538" s="441"/>
      <c r="W1538" s="4"/>
      <c r="X1538" s="4"/>
      <c r="Y1538" s="4"/>
      <c r="Z1538" s="4"/>
      <c r="AA1538" s="2"/>
      <c r="AB1538" s="441">
        <f t="shared" si="60"/>
        <v>0</v>
      </c>
      <c r="AC1538" s="2"/>
      <c r="AD1538" s="5"/>
      <c r="AE1538" s="22"/>
      <c r="AF1538" s="22"/>
      <c r="AG1538" s="22"/>
      <c r="AH1538" s="22"/>
      <c r="AI1538" s="22"/>
      <c r="AJ1538" s="22"/>
      <c r="AK1538" s="22"/>
      <c r="AL1538" s="22"/>
      <c r="AM1538" s="22"/>
      <c r="AN1538" s="22"/>
      <c r="AO1538" s="22"/>
      <c r="AP1538" s="22"/>
      <c r="AQ1538" s="22"/>
      <c r="AR1538" s="22"/>
      <c r="AS1538" s="22"/>
      <c r="AT1538" s="22"/>
      <c r="AU1538" s="22"/>
      <c r="AV1538" s="22"/>
      <c r="AW1538" s="22"/>
      <c r="AX1538" s="22"/>
      <c r="AY1538" s="22"/>
      <c r="AZ1538" s="22"/>
      <c r="BA1538" s="22"/>
      <c r="BB1538" s="22"/>
      <c r="BC1538" s="22"/>
      <c r="BD1538" s="22"/>
      <c r="BE1538" s="22"/>
      <c r="BF1538" s="22"/>
      <c r="BG1538" s="22"/>
      <c r="BH1538" s="22"/>
      <c r="BI1538" s="22"/>
      <c r="BJ1538" s="22"/>
      <c r="BK1538" s="22"/>
      <c r="BL1538" s="22"/>
      <c r="BM1538" s="22"/>
      <c r="BN1538" s="22"/>
      <c r="BO1538" s="22"/>
      <c r="BP1538" s="22"/>
      <c r="BQ1538" s="22"/>
      <c r="BR1538" s="22"/>
      <c r="BS1538" s="22"/>
      <c r="BT1538" s="22"/>
      <c r="BU1538" s="22"/>
      <c r="BV1538" s="22"/>
      <c r="BW1538" s="22"/>
      <c r="BX1538" s="22"/>
      <c r="BY1538" s="22"/>
      <c r="BZ1538" s="22"/>
      <c r="CA1538" s="22"/>
      <c r="CB1538" s="22"/>
      <c r="CC1538" s="22"/>
      <c r="CD1538" s="22"/>
      <c r="CE1538" s="22"/>
      <c r="CF1538" s="22"/>
      <c r="CG1538" s="22"/>
      <c r="CH1538" s="22"/>
      <c r="CI1538" s="22"/>
      <c r="CJ1538" s="22"/>
      <c r="CK1538" s="22"/>
      <c r="CL1538" s="22"/>
      <c r="CM1538" s="22"/>
      <c r="CN1538" s="22"/>
      <c r="CO1538" s="22"/>
      <c r="CP1538" s="22"/>
      <c r="CQ1538" s="22"/>
      <c r="CR1538" s="22"/>
      <c r="CS1538" s="22"/>
      <c r="CT1538" s="22"/>
      <c r="CU1538" s="22"/>
      <c r="CV1538" s="22"/>
      <c r="CW1538" s="22"/>
      <c r="CX1538" s="22"/>
      <c r="CY1538" s="22"/>
      <c r="CZ1538" s="22"/>
      <c r="DA1538" s="22"/>
      <c r="DB1538" s="22"/>
      <c r="DC1538" s="22"/>
      <c r="DD1538" s="22"/>
      <c r="DE1538" s="22"/>
      <c r="DF1538" s="22"/>
      <c r="DG1538" s="22"/>
      <c r="DH1538" s="22"/>
      <c r="DI1538" s="22"/>
      <c r="DJ1538" s="22"/>
      <c r="DK1538" s="22"/>
      <c r="DL1538" s="22"/>
      <c r="DM1538" s="22"/>
      <c r="DN1538" s="22"/>
      <c r="DO1538" s="22"/>
      <c r="DP1538" s="22"/>
    </row>
    <row r="1539" spans="1:120" ht="15" hidden="1" customHeight="1" x14ac:dyDescent="0.25">
      <c r="A1539" s="4"/>
      <c r="B1539" s="4"/>
      <c r="C1539" s="582"/>
      <c r="D1539" s="575"/>
      <c r="E1539" s="575"/>
      <c r="F1539" s="582"/>
      <c r="G1539" s="61" t="s">
        <v>68</v>
      </c>
      <c r="H1539" s="61"/>
      <c r="I1539" s="179"/>
      <c r="J1539" s="441"/>
      <c r="K1539" s="441"/>
      <c r="L1539" s="441"/>
      <c r="M1539" s="441"/>
      <c r="N1539" s="441"/>
      <c r="O1539" s="441"/>
      <c r="P1539" s="441"/>
      <c r="Q1539" s="441"/>
      <c r="R1539" s="441"/>
      <c r="S1539" s="441"/>
      <c r="T1539" s="441"/>
      <c r="U1539" s="441"/>
      <c r="V1539" s="441"/>
      <c r="W1539" s="4"/>
      <c r="X1539" s="4"/>
      <c r="Y1539" s="4"/>
      <c r="Z1539" s="4"/>
      <c r="AA1539" s="2"/>
      <c r="AB1539" s="441">
        <f t="shared" si="60"/>
        <v>0</v>
      </c>
      <c r="AC1539" s="2"/>
      <c r="AD1539" s="5"/>
      <c r="AE1539" s="22"/>
      <c r="AF1539" s="22"/>
      <c r="AG1539" s="22"/>
      <c r="AH1539" s="22"/>
      <c r="AI1539" s="22"/>
      <c r="AJ1539" s="22"/>
      <c r="AK1539" s="22"/>
      <c r="AL1539" s="22"/>
      <c r="AM1539" s="22"/>
      <c r="AN1539" s="22"/>
      <c r="AO1539" s="22"/>
      <c r="AP1539" s="22"/>
      <c r="AQ1539" s="22"/>
      <c r="AR1539" s="22"/>
      <c r="AS1539" s="22"/>
      <c r="AT1539" s="22"/>
      <c r="AU1539" s="22"/>
      <c r="AV1539" s="22"/>
      <c r="AW1539" s="22"/>
      <c r="AX1539" s="22"/>
      <c r="AY1539" s="22"/>
      <c r="AZ1539" s="22"/>
      <c r="BA1539" s="22"/>
      <c r="BB1539" s="22"/>
      <c r="BC1539" s="22"/>
      <c r="BD1539" s="22"/>
      <c r="BE1539" s="22"/>
      <c r="BF1539" s="22"/>
      <c r="BG1539" s="22"/>
      <c r="BH1539" s="22"/>
      <c r="BI1539" s="22"/>
      <c r="BJ1539" s="22"/>
      <c r="BK1539" s="22"/>
      <c r="BL1539" s="22"/>
      <c r="BM1539" s="22"/>
      <c r="BN1539" s="22"/>
      <c r="BO1539" s="22"/>
      <c r="BP1539" s="22"/>
      <c r="BQ1539" s="22"/>
      <c r="BR1539" s="22"/>
      <c r="BS1539" s="22"/>
      <c r="BT1539" s="22"/>
      <c r="BU1539" s="22"/>
      <c r="BV1539" s="22"/>
      <c r="BW1539" s="22"/>
      <c r="BX1539" s="22"/>
      <c r="BY1539" s="22"/>
      <c r="BZ1539" s="22"/>
      <c r="CA1539" s="22"/>
      <c r="CB1539" s="22"/>
      <c r="CC1539" s="22"/>
      <c r="CD1539" s="22"/>
      <c r="CE1539" s="22"/>
      <c r="CF1539" s="22"/>
      <c r="CG1539" s="22"/>
      <c r="CH1539" s="22"/>
      <c r="CI1539" s="22"/>
      <c r="CJ1539" s="22"/>
      <c r="CK1539" s="22"/>
      <c r="CL1539" s="22"/>
      <c r="CM1539" s="22"/>
      <c r="CN1539" s="22"/>
      <c r="CO1539" s="22"/>
      <c r="CP1539" s="22"/>
      <c r="CQ1539" s="22"/>
      <c r="CR1539" s="22"/>
      <c r="CS1539" s="22"/>
      <c r="CT1539" s="22"/>
      <c r="CU1539" s="22"/>
      <c r="CV1539" s="22"/>
      <c r="CW1539" s="22"/>
      <c r="CX1539" s="22"/>
      <c r="CY1539" s="22"/>
      <c r="CZ1539" s="22"/>
      <c r="DA1539" s="22"/>
      <c r="DB1539" s="22"/>
      <c r="DC1539" s="22"/>
      <c r="DD1539" s="22"/>
      <c r="DE1539" s="22"/>
      <c r="DF1539" s="22"/>
      <c r="DG1539" s="22"/>
      <c r="DH1539" s="22"/>
      <c r="DI1539" s="22"/>
      <c r="DJ1539" s="22"/>
      <c r="DK1539" s="22"/>
      <c r="DL1539" s="22"/>
      <c r="DM1539" s="22"/>
      <c r="DN1539" s="22"/>
      <c r="DO1539" s="22"/>
      <c r="DP1539" s="22"/>
    </row>
    <row r="1540" spans="1:120" ht="15.75" hidden="1" customHeight="1" x14ac:dyDescent="0.25">
      <c r="A1540" s="4"/>
      <c r="B1540" s="4"/>
      <c r="C1540" s="582"/>
      <c r="D1540" s="575"/>
      <c r="E1540" s="575"/>
      <c r="F1540" s="657" t="s">
        <v>74</v>
      </c>
      <c r="G1540" s="61" t="s">
        <v>59</v>
      </c>
      <c r="H1540" s="61"/>
      <c r="I1540" s="179"/>
      <c r="J1540" s="441"/>
      <c r="K1540" s="441"/>
      <c r="L1540" s="441"/>
      <c r="M1540" s="441"/>
      <c r="N1540" s="441"/>
      <c r="O1540" s="441"/>
      <c r="P1540" s="441"/>
      <c r="Q1540" s="441"/>
      <c r="R1540" s="441"/>
      <c r="S1540" s="441"/>
      <c r="T1540" s="441"/>
      <c r="U1540" s="441"/>
      <c r="V1540" s="441"/>
      <c r="W1540" s="4"/>
      <c r="X1540" s="4"/>
      <c r="Y1540" s="4"/>
      <c r="Z1540" s="4"/>
      <c r="AA1540" s="2"/>
      <c r="AB1540" s="441">
        <f t="shared" si="60"/>
        <v>0</v>
      </c>
      <c r="AC1540" s="2"/>
      <c r="AD1540" s="5"/>
      <c r="AE1540" s="22"/>
      <c r="AF1540" s="22"/>
      <c r="AG1540" s="22"/>
      <c r="AH1540" s="22"/>
      <c r="AI1540" s="22"/>
      <c r="AJ1540" s="22"/>
      <c r="AK1540" s="22"/>
      <c r="AL1540" s="22"/>
      <c r="AM1540" s="22"/>
      <c r="AN1540" s="22"/>
      <c r="AO1540" s="22"/>
      <c r="AP1540" s="22"/>
      <c r="AQ1540" s="22"/>
      <c r="AR1540" s="22"/>
      <c r="AS1540" s="22"/>
      <c r="AT1540" s="22"/>
      <c r="AU1540" s="22"/>
      <c r="AV1540" s="22"/>
      <c r="AW1540" s="22"/>
      <c r="AX1540" s="22"/>
      <c r="AY1540" s="22"/>
      <c r="AZ1540" s="22"/>
      <c r="BA1540" s="22"/>
      <c r="BB1540" s="22"/>
      <c r="BC1540" s="22"/>
      <c r="BD1540" s="22"/>
      <c r="BE1540" s="22"/>
      <c r="BF1540" s="22"/>
      <c r="BG1540" s="22"/>
      <c r="BH1540" s="22"/>
      <c r="BI1540" s="22"/>
      <c r="BJ1540" s="22"/>
      <c r="BK1540" s="22"/>
      <c r="BL1540" s="22"/>
      <c r="BM1540" s="22"/>
      <c r="BN1540" s="22"/>
      <c r="BO1540" s="22"/>
      <c r="BP1540" s="22"/>
      <c r="BQ1540" s="22"/>
      <c r="BR1540" s="22"/>
      <c r="BS1540" s="22"/>
      <c r="BT1540" s="22"/>
      <c r="BU1540" s="22"/>
      <c r="BV1540" s="22"/>
      <c r="BW1540" s="22"/>
      <c r="BX1540" s="22"/>
      <c r="BY1540" s="22"/>
      <c r="BZ1540" s="22"/>
      <c r="CA1540" s="22"/>
      <c r="CB1540" s="22"/>
      <c r="CC1540" s="22"/>
      <c r="CD1540" s="22"/>
      <c r="CE1540" s="22"/>
      <c r="CF1540" s="22"/>
      <c r="CG1540" s="22"/>
      <c r="CH1540" s="22"/>
      <c r="CI1540" s="22"/>
      <c r="CJ1540" s="22"/>
      <c r="CK1540" s="22"/>
      <c r="CL1540" s="22"/>
      <c r="CM1540" s="22"/>
      <c r="CN1540" s="22"/>
      <c r="CO1540" s="22"/>
      <c r="CP1540" s="22"/>
      <c r="CQ1540" s="22"/>
      <c r="CR1540" s="22"/>
      <c r="CS1540" s="22"/>
      <c r="CT1540" s="22"/>
      <c r="CU1540" s="22"/>
      <c r="CV1540" s="22"/>
      <c r="CW1540" s="22"/>
      <c r="CX1540" s="22"/>
      <c r="CY1540" s="22"/>
      <c r="CZ1540" s="22"/>
      <c r="DA1540" s="22"/>
      <c r="DB1540" s="22"/>
      <c r="DC1540" s="22"/>
      <c r="DD1540" s="22"/>
      <c r="DE1540" s="22"/>
      <c r="DF1540" s="22"/>
      <c r="DG1540" s="22"/>
      <c r="DH1540" s="22"/>
      <c r="DI1540" s="22"/>
      <c r="DJ1540" s="22"/>
      <c r="DK1540" s="22"/>
      <c r="DL1540" s="22"/>
      <c r="DM1540" s="22"/>
      <c r="DN1540" s="22"/>
      <c r="DO1540" s="22"/>
      <c r="DP1540" s="22"/>
    </row>
    <row r="1541" spans="1:120" ht="15" hidden="1" customHeight="1" x14ac:dyDescent="0.25">
      <c r="A1541" s="4"/>
      <c r="B1541" s="4"/>
      <c r="C1541" s="582"/>
      <c r="D1541" s="575"/>
      <c r="E1541" s="575"/>
      <c r="F1541" s="657"/>
      <c r="G1541" s="61" t="s">
        <v>60</v>
      </c>
      <c r="H1541" s="61"/>
      <c r="I1541" s="179"/>
      <c r="J1541" s="441"/>
      <c r="K1541" s="441"/>
      <c r="L1541" s="441"/>
      <c r="M1541" s="441"/>
      <c r="N1541" s="441"/>
      <c r="O1541" s="441"/>
      <c r="P1541" s="441"/>
      <c r="Q1541" s="441"/>
      <c r="R1541" s="441"/>
      <c r="S1541" s="441"/>
      <c r="T1541" s="441"/>
      <c r="U1541" s="441"/>
      <c r="V1541" s="441"/>
      <c r="W1541" s="4"/>
      <c r="X1541" s="4"/>
      <c r="Y1541" s="4"/>
      <c r="Z1541" s="4"/>
      <c r="AA1541" s="2"/>
      <c r="AB1541" s="441">
        <f t="shared" si="60"/>
        <v>0</v>
      </c>
      <c r="AC1541" s="2"/>
      <c r="AD1541" s="5"/>
      <c r="AE1541" s="22"/>
      <c r="AF1541" s="22"/>
      <c r="AG1541" s="22"/>
      <c r="AH1541" s="22"/>
      <c r="AI1541" s="22"/>
      <c r="AJ1541" s="22"/>
      <c r="AK1541" s="22"/>
      <c r="AL1541" s="22"/>
      <c r="AM1541" s="22"/>
      <c r="AN1541" s="22"/>
      <c r="AO1541" s="22"/>
      <c r="AP1541" s="22"/>
      <c r="AQ1541" s="22"/>
      <c r="AR1541" s="22"/>
      <c r="AS1541" s="22"/>
      <c r="AT1541" s="22"/>
      <c r="AU1541" s="22"/>
      <c r="AV1541" s="22"/>
      <c r="AW1541" s="22"/>
      <c r="AX1541" s="22"/>
      <c r="AY1541" s="22"/>
      <c r="AZ1541" s="22"/>
      <c r="BA1541" s="22"/>
      <c r="BB1541" s="22"/>
      <c r="BC1541" s="22"/>
      <c r="BD1541" s="22"/>
      <c r="BE1541" s="22"/>
      <c r="BF1541" s="22"/>
      <c r="BG1541" s="22"/>
      <c r="BH1541" s="22"/>
      <c r="BI1541" s="22"/>
      <c r="BJ1541" s="22"/>
      <c r="BK1541" s="22"/>
      <c r="BL1541" s="22"/>
      <c r="BM1541" s="22"/>
      <c r="BN1541" s="22"/>
      <c r="BO1541" s="22"/>
      <c r="BP1541" s="22"/>
      <c r="BQ1541" s="22"/>
      <c r="BR1541" s="22"/>
      <c r="BS1541" s="22"/>
      <c r="BT1541" s="22"/>
      <c r="BU1541" s="22"/>
      <c r="BV1541" s="22"/>
      <c r="BW1541" s="22"/>
      <c r="BX1541" s="22"/>
      <c r="BY1541" s="22"/>
      <c r="BZ1541" s="22"/>
      <c r="CA1541" s="22"/>
      <c r="CB1541" s="22"/>
      <c r="CC1541" s="22"/>
      <c r="CD1541" s="22"/>
      <c r="CE1541" s="22"/>
      <c r="CF1541" s="22"/>
      <c r="CG1541" s="22"/>
      <c r="CH1541" s="22"/>
      <c r="CI1541" s="22"/>
      <c r="CJ1541" s="22"/>
      <c r="CK1541" s="22"/>
      <c r="CL1541" s="22"/>
      <c r="CM1541" s="22"/>
      <c r="CN1541" s="22"/>
      <c r="CO1541" s="22"/>
      <c r="CP1541" s="22"/>
      <c r="CQ1541" s="22"/>
      <c r="CR1541" s="22"/>
      <c r="CS1541" s="22"/>
      <c r="CT1541" s="22"/>
      <c r="CU1541" s="22"/>
      <c r="CV1541" s="22"/>
      <c r="CW1541" s="22"/>
      <c r="CX1541" s="22"/>
      <c r="CY1541" s="22"/>
      <c r="CZ1541" s="22"/>
      <c r="DA1541" s="22"/>
      <c r="DB1541" s="22"/>
      <c r="DC1541" s="22"/>
      <c r="DD1541" s="22"/>
      <c r="DE1541" s="22"/>
      <c r="DF1541" s="22"/>
      <c r="DG1541" s="22"/>
      <c r="DH1541" s="22"/>
      <c r="DI1541" s="22"/>
      <c r="DJ1541" s="22"/>
      <c r="DK1541" s="22"/>
      <c r="DL1541" s="22"/>
      <c r="DM1541" s="22"/>
      <c r="DN1541" s="22"/>
      <c r="DO1541" s="22"/>
      <c r="DP1541" s="22"/>
    </row>
    <row r="1542" spans="1:120" s="13" customFormat="1" ht="15" hidden="1" customHeight="1" x14ac:dyDescent="0.25">
      <c r="A1542" s="4"/>
      <c r="B1542" s="4"/>
      <c r="C1542" s="582"/>
      <c r="D1542" s="575"/>
      <c r="E1542" s="575"/>
      <c r="F1542" s="657"/>
      <c r="G1542" s="60" t="s">
        <v>61</v>
      </c>
      <c r="H1542" s="60"/>
      <c r="I1542" s="138"/>
      <c r="J1542" s="148"/>
      <c r="K1542" s="148"/>
      <c r="L1542" s="148"/>
      <c r="M1542" s="148"/>
      <c r="N1542" s="148"/>
      <c r="O1542" s="148"/>
      <c r="P1542" s="148"/>
      <c r="Q1542" s="148"/>
      <c r="R1542" s="148"/>
      <c r="S1542" s="148"/>
      <c r="T1542" s="148"/>
      <c r="U1542" s="148"/>
      <c r="V1542" s="441"/>
      <c r="W1542" s="4"/>
      <c r="X1542" s="4"/>
      <c r="Y1542" s="4"/>
      <c r="Z1542" s="4"/>
      <c r="AA1542" s="2"/>
      <c r="AB1542" s="441">
        <f t="shared" si="60"/>
        <v>0</v>
      </c>
      <c r="AC1542" s="2"/>
      <c r="AD1542" s="5"/>
      <c r="AE1542" s="22"/>
      <c r="AF1542" s="22"/>
      <c r="AG1542" s="22"/>
      <c r="AH1542" s="22"/>
      <c r="AI1542" s="22"/>
      <c r="AJ1542" s="22"/>
      <c r="AK1542" s="22"/>
      <c r="AL1542" s="22"/>
      <c r="AM1542" s="22"/>
      <c r="AN1542" s="22"/>
      <c r="AO1542" s="22"/>
      <c r="AP1542" s="22"/>
      <c r="AQ1542" s="22"/>
      <c r="AR1542" s="22"/>
      <c r="AS1542" s="22"/>
      <c r="AT1542" s="22"/>
      <c r="AU1542" s="22"/>
      <c r="AV1542" s="22"/>
      <c r="AW1542" s="22"/>
      <c r="AX1542" s="22"/>
      <c r="AY1542" s="22"/>
      <c r="AZ1542" s="22"/>
      <c r="BA1542" s="22"/>
      <c r="BB1542" s="22"/>
      <c r="BC1542" s="22"/>
      <c r="BD1542" s="22"/>
      <c r="BE1542" s="22"/>
      <c r="BF1542" s="22"/>
      <c r="BG1542" s="22"/>
      <c r="BH1542" s="22"/>
      <c r="BI1542" s="22"/>
      <c r="BJ1542" s="22"/>
      <c r="BK1542" s="22"/>
      <c r="BL1542" s="22"/>
      <c r="BM1542" s="22"/>
      <c r="BN1542" s="22"/>
      <c r="BO1542" s="22"/>
      <c r="BP1542" s="22"/>
      <c r="BQ1542" s="22"/>
      <c r="BR1542" s="22"/>
      <c r="BS1542" s="22"/>
      <c r="BT1542" s="22"/>
      <c r="BU1542" s="22"/>
      <c r="BV1542" s="22"/>
      <c r="BW1542" s="22"/>
      <c r="BX1542" s="22"/>
      <c r="BY1542" s="22"/>
      <c r="BZ1542" s="22"/>
      <c r="CA1542" s="22"/>
      <c r="CB1542" s="22"/>
      <c r="CC1542" s="22"/>
      <c r="CD1542" s="22"/>
      <c r="CE1542" s="22"/>
      <c r="CF1542" s="22"/>
      <c r="CG1542" s="22"/>
      <c r="CH1542" s="22"/>
      <c r="CI1542" s="22"/>
      <c r="CJ1542" s="22"/>
      <c r="CK1542" s="22"/>
      <c r="CL1542" s="22"/>
      <c r="CM1542" s="22"/>
      <c r="CN1542" s="22"/>
      <c r="CO1542" s="22"/>
      <c r="CP1542" s="22"/>
      <c r="CQ1542" s="22"/>
      <c r="CR1542" s="22"/>
      <c r="CS1542" s="22"/>
      <c r="CT1542" s="22"/>
      <c r="CU1542" s="22"/>
      <c r="CV1542" s="22"/>
      <c r="CW1542" s="22"/>
      <c r="CX1542" s="22"/>
      <c r="CY1542" s="22"/>
      <c r="CZ1542" s="22"/>
      <c r="DA1542" s="22"/>
      <c r="DB1542" s="22"/>
      <c r="DC1542" s="22"/>
      <c r="DD1542" s="22"/>
      <c r="DE1542" s="22"/>
      <c r="DF1542" s="22"/>
      <c r="DG1542" s="22"/>
      <c r="DH1542" s="22"/>
      <c r="DI1542" s="22"/>
      <c r="DJ1542" s="22"/>
      <c r="DK1542" s="22"/>
      <c r="DL1542" s="22"/>
      <c r="DM1542" s="22"/>
      <c r="DN1542" s="22"/>
      <c r="DO1542" s="22"/>
      <c r="DP1542" s="22"/>
    </row>
    <row r="1543" spans="1:120" ht="15" hidden="1" customHeight="1" x14ac:dyDescent="0.25">
      <c r="A1543" s="4"/>
      <c r="B1543" s="4"/>
      <c r="C1543" s="582"/>
      <c r="D1543" s="575"/>
      <c r="E1543" s="575"/>
      <c r="F1543" s="657"/>
      <c r="G1543" s="61" t="s">
        <v>62</v>
      </c>
      <c r="H1543" s="61"/>
      <c r="I1543" s="179"/>
      <c r="J1543" s="441"/>
      <c r="K1543" s="441"/>
      <c r="L1543" s="441"/>
      <c r="M1543" s="441"/>
      <c r="N1543" s="441"/>
      <c r="O1543" s="441"/>
      <c r="P1543" s="441"/>
      <c r="Q1543" s="441"/>
      <c r="R1543" s="441"/>
      <c r="S1543" s="441"/>
      <c r="T1543" s="441"/>
      <c r="U1543" s="441"/>
      <c r="V1543" s="441"/>
      <c r="W1543" s="4"/>
      <c r="X1543" s="4"/>
      <c r="Y1543" s="4"/>
      <c r="Z1543" s="4"/>
      <c r="AA1543" s="2"/>
      <c r="AB1543" s="441">
        <f t="shared" si="60"/>
        <v>0</v>
      </c>
      <c r="AC1543" s="2"/>
      <c r="AD1543" s="5"/>
      <c r="AE1543" s="22"/>
      <c r="AF1543" s="22"/>
      <c r="AG1543" s="22"/>
      <c r="AH1543" s="22"/>
      <c r="AI1543" s="22"/>
      <c r="AJ1543" s="22"/>
      <c r="AK1543" s="22"/>
      <c r="AL1543" s="22"/>
      <c r="AM1543" s="22"/>
      <c r="AN1543" s="22"/>
      <c r="AO1543" s="22"/>
      <c r="AP1543" s="22"/>
      <c r="AQ1543" s="22"/>
      <c r="AR1543" s="22"/>
      <c r="AS1543" s="22"/>
      <c r="AT1543" s="22"/>
      <c r="AU1543" s="22"/>
      <c r="AV1543" s="22"/>
      <c r="AW1543" s="22"/>
      <c r="AX1543" s="22"/>
      <c r="AY1543" s="22"/>
      <c r="AZ1543" s="22"/>
      <c r="BA1543" s="22"/>
      <c r="BB1543" s="22"/>
      <c r="BC1543" s="22"/>
      <c r="BD1543" s="22"/>
      <c r="BE1543" s="22"/>
      <c r="BF1543" s="22"/>
      <c r="BG1543" s="22"/>
      <c r="BH1543" s="22"/>
      <c r="BI1543" s="22"/>
      <c r="BJ1543" s="22"/>
      <c r="BK1543" s="22"/>
      <c r="BL1543" s="22"/>
      <c r="BM1543" s="22"/>
      <c r="BN1543" s="22"/>
      <c r="BO1543" s="22"/>
      <c r="BP1543" s="22"/>
      <c r="BQ1543" s="22"/>
      <c r="BR1543" s="22"/>
      <c r="BS1543" s="22"/>
      <c r="BT1543" s="22"/>
      <c r="BU1543" s="22"/>
      <c r="BV1543" s="22"/>
      <c r="BW1543" s="22"/>
      <c r="BX1543" s="22"/>
      <c r="BY1543" s="22"/>
      <c r="BZ1543" s="22"/>
      <c r="CA1543" s="22"/>
      <c r="CB1543" s="22"/>
      <c r="CC1543" s="22"/>
      <c r="CD1543" s="22"/>
      <c r="CE1543" s="22"/>
      <c r="CF1543" s="22"/>
      <c r="CG1543" s="22"/>
      <c r="CH1543" s="22"/>
      <c r="CI1543" s="22"/>
      <c r="CJ1543" s="22"/>
      <c r="CK1543" s="22"/>
      <c r="CL1543" s="22"/>
      <c r="CM1543" s="22"/>
      <c r="CN1543" s="22"/>
      <c r="CO1543" s="22"/>
      <c r="CP1543" s="22"/>
      <c r="CQ1543" s="22"/>
      <c r="CR1543" s="22"/>
      <c r="CS1543" s="22"/>
      <c r="CT1543" s="22"/>
      <c r="CU1543" s="22"/>
      <c r="CV1543" s="22"/>
      <c r="CW1543" s="22"/>
      <c r="CX1543" s="22"/>
      <c r="CY1543" s="22"/>
      <c r="CZ1543" s="22"/>
      <c r="DA1543" s="22"/>
      <c r="DB1543" s="22"/>
      <c r="DC1543" s="22"/>
      <c r="DD1543" s="22"/>
      <c r="DE1543" s="22"/>
      <c r="DF1543" s="22"/>
      <c r="DG1543" s="22"/>
      <c r="DH1543" s="22"/>
      <c r="DI1543" s="22"/>
      <c r="DJ1543" s="22"/>
      <c r="DK1543" s="22"/>
      <c r="DL1543" s="22"/>
      <c r="DM1543" s="22"/>
      <c r="DN1543" s="22"/>
      <c r="DO1543" s="22"/>
      <c r="DP1543" s="22"/>
    </row>
    <row r="1544" spans="1:120" ht="15" hidden="1" customHeight="1" x14ac:dyDescent="0.25">
      <c r="A1544" s="4"/>
      <c r="B1544" s="4"/>
      <c r="C1544" s="582"/>
      <c r="D1544" s="575"/>
      <c r="E1544" s="575"/>
      <c r="F1544" s="657"/>
      <c r="G1544" s="61" t="s">
        <v>63</v>
      </c>
      <c r="H1544" s="61"/>
      <c r="I1544" s="179"/>
      <c r="J1544" s="441"/>
      <c r="K1544" s="441"/>
      <c r="L1544" s="441"/>
      <c r="M1544" s="441"/>
      <c r="N1544" s="441"/>
      <c r="O1544" s="441"/>
      <c r="P1544" s="441"/>
      <c r="Q1544" s="441"/>
      <c r="R1544" s="441"/>
      <c r="S1544" s="441"/>
      <c r="T1544" s="441"/>
      <c r="U1544" s="441"/>
      <c r="V1544" s="441"/>
      <c r="W1544" s="4"/>
      <c r="X1544" s="4"/>
      <c r="Y1544" s="4"/>
      <c r="Z1544" s="4"/>
      <c r="AA1544" s="2"/>
      <c r="AB1544" s="441">
        <f t="shared" si="60"/>
        <v>0</v>
      </c>
      <c r="AC1544" s="2"/>
      <c r="AD1544" s="5"/>
      <c r="AE1544" s="22"/>
      <c r="AF1544" s="22"/>
      <c r="AG1544" s="22"/>
      <c r="AH1544" s="22"/>
      <c r="AI1544" s="22"/>
      <c r="AJ1544" s="22"/>
      <c r="AK1544" s="22"/>
      <c r="AL1544" s="22"/>
      <c r="AM1544" s="22"/>
      <c r="AN1544" s="22"/>
      <c r="AO1544" s="22"/>
      <c r="AP1544" s="22"/>
      <c r="AQ1544" s="22"/>
      <c r="AR1544" s="22"/>
      <c r="AS1544" s="22"/>
      <c r="AT1544" s="22"/>
      <c r="AU1544" s="22"/>
      <c r="AV1544" s="22"/>
      <c r="AW1544" s="22"/>
      <c r="AX1544" s="22"/>
      <c r="AY1544" s="22"/>
      <c r="AZ1544" s="22"/>
      <c r="BA1544" s="22"/>
      <c r="BB1544" s="22"/>
      <c r="BC1544" s="22"/>
      <c r="BD1544" s="22"/>
      <c r="BE1544" s="22"/>
      <c r="BF1544" s="22"/>
      <c r="BG1544" s="22"/>
      <c r="BH1544" s="22"/>
      <c r="BI1544" s="22"/>
      <c r="BJ1544" s="22"/>
      <c r="BK1544" s="22"/>
      <c r="BL1544" s="22"/>
      <c r="BM1544" s="22"/>
      <c r="BN1544" s="22"/>
      <c r="BO1544" s="22"/>
      <c r="BP1544" s="22"/>
      <c r="BQ1544" s="22"/>
      <c r="BR1544" s="22"/>
      <c r="BS1544" s="22"/>
      <c r="BT1544" s="22"/>
      <c r="BU1544" s="22"/>
      <c r="BV1544" s="22"/>
      <c r="BW1544" s="22"/>
      <c r="BX1544" s="22"/>
      <c r="BY1544" s="22"/>
      <c r="BZ1544" s="22"/>
      <c r="CA1544" s="22"/>
      <c r="CB1544" s="22"/>
      <c r="CC1544" s="22"/>
      <c r="CD1544" s="22"/>
      <c r="CE1544" s="22"/>
      <c r="CF1544" s="22"/>
      <c r="CG1544" s="22"/>
      <c r="CH1544" s="22"/>
      <c r="CI1544" s="22"/>
      <c r="CJ1544" s="22"/>
      <c r="CK1544" s="22"/>
      <c r="CL1544" s="22"/>
      <c r="CM1544" s="22"/>
      <c r="CN1544" s="22"/>
      <c r="CO1544" s="22"/>
      <c r="CP1544" s="22"/>
      <c r="CQ1544" s="22"/>
      <c r="CR1544" s="22"/>
      <c r="CS1544" s="22"/>
      <c r="CT1544" s="22"/>
      <c r="CU1544" s="22"/>
      <c r="CV1544" s="22"/>
      <c r="CW1544" s="22"/>
      <c r="CX1544" s="22"/>
      <c r="CY1544" s="22"/>
      <c r="CZ1544" s="22"/>
      <c r="DA1544" s="22"/>
      <c r="DB1544" s="22"/>
      <c r="DC1544" s="22"/>
      <c r="DD1544" s="22"/>
      <c r="DE1544" s="22"/>
      <c r="DF1544" s="22"/>
      <c r="DG1544" s="22"/>
      <c r="DH1544" s="22"/>
      <c r="DI1544" s="22"/>
      <c r="DJ1544" s="22"/>
      <c r="DK1544" s="22"/>
      <c r="DL1544" s="22"/>
      <c r="DM1544" s="22"/>
      <c r="DN1544" s="22"/>
      <c r="DO1544" s="22"/>
      <c r="DP1544" s="22"/>
    </row>
    <row r="1545" spans="1:120" ht="15" hidden="1" customHeight="1" x14ac:dyDescent="0.25">
      <c r="A1545" s="4"/>
      <c r="B1545" s="4"/>
      <c r="C1545" s="582"/>
      <c r="D1545" s="575"/>
      <c r="E1545" s="575"/>
      <c r="F1545" s="657"/>
      <c r="G1545" s="61" t="s">
        <v>68</v>
      </c>
      <c r="H1545" s="61"/>
      <c r="I1545" s="179"/>
      <c r="J1545" s="441"/>
      <c r="K1545" s="441"/>
      <c r="L1545" s="441"/>
      <c r="M1545" s="441"/>
      <c r="N1545" s="441"/>
      <c r="O1545" s="441"/>
      <c r="P1545" s="441"/>
      <c r="Q1545" s="441"/>
      <c r="R1545" s="441"/>
      <c r="S1545" s="441"/>
      <c r="T1545" s="441"/>
      <c r="U1545" s="441"/>
      <c r="V1545" s="441"/>
      <c r="W1545" s="4"/>
      <c r="X1545" s="4"/>
      <c r="Y1545" s="4"/>
      <c r="Z1545" s="4"/>
      <c r="AA1545" s="2"/>
      <c r="AB1545" s="441">
        <f t="shared" si="60"/>
        <v>0</v>
      </c>
      <c r="AC1545" s="2"/>
      <c r="AD1545" s="5"/>
      <c r="AE1545" s="22"/>
      <c r="AF1545" s="22"/>
      <c r="AG1545" s="22"/>
      <c r="AH1545" s="22"/>
      <c r="AI1545" s="22"/>
      <c r="AJ1545" s="22"/>
      <c r="AK1545" s="22"/>
      <c r="AL1545" s="22"/>
      <c r="AM1545" s="22"/>
      <c r="AN1545" s="22"/>
      <c r="AO1545" s="22"/>
      <c r="AP1545" s="22"/>
      <c r="AQ1545" s="22"/>
      <c r="AR1545" s="22"/>
      <c r="AS1545" s="22"/>
      <c r="AT1545" s="22"/>
      <c r="AU1545" s="22"/>
      <c r="AV1545" s="22"/>
      <c r="AW1545" s="22"/>
      <c r="AX1545" s="22"/>
      <c r="AY1545" s="22"/>
      <c r="AZ1545" s="22"/>
      <c r="BA1545" s="22"/>
      <c r="BB1545" s="22"/>
      <c r="BC1545" s="22"/>
      <c r="BD1545" s="22"/>
      <c r="BE1545" s="22"/>
      <c r="BF1545" s="22"/>
      <c r="BG1545" s="22"/>
      <c r="BH1545" s="22"/>
      <c r="BI1545" s="22"/>
      <c r="BJ1545" s="22"/>
      <c r="BK1545" s="22"/>
      <c r="BL1545" s="22"/>
      <c r="BM1545" s="22"/>
      <c r="BN1545" s="22"/>
      <c r="BO1545" s="22"/>
      <c r="BP1545" s="22"/>
      <c r="BQ1545" s="22"/>
      <c r="BR1545" s="22"/>
      <c r="BS1545" s="22"/>
      <c r="BT1545" s="22"/>
      <c r="BU1545" s="22"/>
      <c r="BV1545" s="22"/>
      <c r="BW1545" s="22"/>
      <c r="BX1545" s="22"/>
      <c r="BY1545" s="22"/>
      <c r="BZ1545" s="22"/>
      <c r="CA1545" s="22"/>
      <c r="CB1545" s="22"/>
      <c r="CC1545" s="22"/>
      <c r="CD1545" s="22"/>
      <c r="CE1545" s="22"/>
      <c r="CF1545" s="22"/>
      <c r="CG1545" s="22"/>
      <c r="CH1545" s="22"/>
      <c r="CI1545" s="22"/>
      <c r="CJ1545" s="22"/>
      <c r="CK1545" s="22"/>
      <c r="CL1545" s="22"/>
      <c r="CM1545" s="22"/>
      <c r="CN1545" s="22"/>
      <c r="CO1545" s="22"/>
      <c r="CP1545" s="22"/>
      <c r="CQ1545" s="22"/>
      <c r="CR1545" s="22"/>
      <c r="CS1545" s="22"/>
      <c r="CT1545" s="22"/>
      <c r="CU1545" s="22"/>
      <c r="CV1545" s="22"/>
      <c r="CW1545" s="22"/>
      <c r="CX1545" s="22"/>
      <c r="CY1545" s="22"/>
      <c r="CZ1545" s="22"/>
      <c r="DA1545" s="22"/>
      <c r="DB1545" s="22"/>
      <c r="DC1545" s="22"/>
      <c r="DD1545" s="22"/>
      <c r="DE1545" s="22"/>
      <c r="DF1545" s="22"/>
      <c r="DG1545" s="22"/>
      <c r="DH1545" s="22"/>
      <c r="DI1545" s="22"/>
      <c r="DJ1545" s="22"/>
      <c r="DK1545" s="22"/>
      <c r="DL1545" s="22"/>
      <c r="DM1545" s="22"/>
      <c r="DN1545" s="22"/>
      <c r="DO1545" s="22"/>
      <c r="DP1545" s="22"/>
    </row>
    <row r="1546" spans="1:120" ht="15.75" hidden="1" customHeight="1" x14ac:dyDescent="0.25">
      <c r="A1546" s="4"/>
      <c r="B1546" s="4"/>
      <c r="C1546" s="582"/>
      <c r="D1546" s="575"/>
      <c r="E1546" s="575" t="s">
        <v>75</v>
      </c>
      <c r="F1546" s="582" t="s">
        <v>73</v>
      </c>
      <c r="G1546" s="61" t="s">
        <v>59</v>
      </c>
      <c r="H1546" s="61"/>
      <c r="I1546" s="179"/>
      <c r="J1546" s="441"/>
      <c r="K1546" s="441"/>
      <c r="L1546" s="441"/>
      <c r="M1546" s="441"/>
      <c r="N1546" s="441"/>
      <c r="O1546" s="441"/>
      <c r="P1546" s="441"/>
      <c r="Q1546" s="441"/>
      <c r="R1546" s="441"/>
      <c r="S1546" s="441"/>
      <c r="T1546" s="441"/>
      <c r="U1546" s="441"/>
      <c r="V1546" s="441"/>
      <c r="W1546" s="4"/>
      <c r="X1546" s="4"/>
      <c r="Y1546" s="4"/>
      <c r="Z1546" s="4"/>
      <c r="AA1546" s="2"/>
      <c r="AB1546" s="441">
        <f t="shared" si="60"/>
        <v>0</v>
      </c>
      <c r="AC1546" s="2"/>
      <c r="AD1546" s="5"/>
      <c r="AE1546" s="22"/>
      <c r="AF1546" s="22"/>
      <c r="AG1546" s="22"/>
      <c r="AH1546" s="22"/>
      <c r="AI1546" s="22"/>
      <c r="AJ1546" s="22"/>
      <c r="AK1546" s="22"/>
      <c r="AL1546" s="22"/>
      <c r="AM1546" s="22"/>
      <c r="AN1546" s="22"/>
      <c r="AO1546" s="22"/>
      <c r="AP1546" s="22"/>
      <c r="AQ1546" s="22"/>
      <c r="AR1546" s="22"/>
      <c r="AS1546" s="22"/>
      <c r="AT1546" s="22"/>
      <c r="AU1546" s="22"/>
      <c r="AV1546" s="22"/>
      <c r="AW1546" s="22"/>
      <c r="AX1546" s="22"/>
      <c r="AY1546" s="22"/>
      <c r="AZ1546" s="22"/>
      <c r="BA1546" s="22"/>
      <c r="BB1546" s="22"/>
      <c r="BC1546" s="22"/>
      <c r="BD1546" s="22"/>
      <c r="BE1546" s="22"/>
      <c r="BF1546" s="22"/>
      <c r="BG1546" s="22"/>
      <c r="BH1546" s="22"/>
      <c r="BI1546" s="22"/>
      <c r="BJ1546" s="22"/>
      <c r="BK1546" s="22"/>
      <c r="BL1546" s="22"/>
      <c r="BM1546" s="22"/>
      <c r="BN1546" s="22"/>
      <c r="BO1546" s="22"/>
      <c r="BP1546" s="22"/>
      <c r="BQ1546" s="22"/>
      <c r="BR1546" s="22"/>
      <c r="BS1546" s="22"/>
      <c r="BT1546" s="22"/>
      <c r="BU1546" s="22"/>
      <c r="BV1546" s="22"/>
      <c r="BW1546" s="22"/>
      <c r="BX1546" s="22"/>
      <c r="BY1546" s="22"/>
      <c r="BZ1546" s="22"/>
      <c r="CA1546" s="22"/>
      <c r="CB1546" s="22"/>
      <c r="CC1546" s="22"/>
      <c r="CD1546" s="22"/>
      <c r="CE1546" s="22"/>
      <c r="CF1546" s="22"/>
      <c r="CG1546" s="22"/>
      <c r="CH1546" s="22"/>
      <c r="CI1546" s="22"/>
      <c r="CJ1546" s="22"/>
      <c r="CK1546" s="22"/>
      <c r="CL1546" s="22"/>
      <c r="CM1546" s="22"/>
      <c r="CN1546" s="22"/>
      <c r="CO1546" s="22"/>
      <c r="CP1546" s="22"/>
      <c r="CQ1546" s="22"/>
      <c r="CR1546" s="22"/>
      <c r="CS1546" s="22"/>
      <c r="CT1546" s="22"/>
      <c r="CU1546" s="22"/>
      <c r="CV1546" s="22"/>
      <c r="CW1546" s="22"/>
      <c r="CX1546" s="22"/>
      <c r="CY1546" s="22"/>
      <c r="CZ1546" s="22"/>
      <c r="DA1546" s="22"/>
      <c r="DB1546" s="22"/>
      <c r="DC1546" s="22"/>
      <c r="DD1546" s="22"/>
      <c r="DE1546" s="22"/>
      <c r="DF1546" s="22"/>
      <c r="DG1546" s="22"/>
      <c r="DH1546" s="22"/>
      <c r="DI1546" s="22"/>
      <c r="DJ1546" s="22"/>
      <c r="DK1546" s="22"/>
      <c r="DL1546" s="22"/>
      <c r="DM1546" s="22"/>
      <c r="DN1546" s="22"/>
      <c r="DO1546" s="22"/>
      <c r="DP1546" s="22"/>
    </row>
    <row r="1547" spans="1:120" ht="15" hidden="1" customHeight="1" x14ac:dyDescent="0.25">
      <c r="A1547" s="4"/>
      <c r="B1547" s="4"/>
      <c r="C1547" s="582"/>
      <c r="D1547" s="575"/>
      <c r="E1547" s="575"/>
      <c r="F1547" s="582"/>
      <c r="G1547" s="61" t="s">
        <v>60</v>
      </c>
      <c r="H1547" s="61"/>
      <c r="I1547" s="179"/>
      <c r="J1547" s="441"/>
      <c r="K1547" s="441"/>
      <c r="L1547" s="441"/>
      <c r="M1547" s="441"/>
      <c r="N1547" s="441"/>
      <c r="O1547" s="441"/>
      <c r="P1547" s="441"/>
      <c r="Q1547" s="441"/>
      <c r="R1547" s="441"/>
      <c r="S1547" s="441"/>
      <c r="T1547" s="441"/>
      <c r="U1547" s="441"/>
      <c r="V1547" s="441"/>
      <c r="W1547" s="4"/>
      <c r="X1547" s="4"/>
      <c r="Y1547" s="4"/>
      <c r="Z1547" s="4"/>
      <c r="AA1547" s="2"/>
      <c r="AB1547" s="441">
        <f t="shared" si="60"/>
        <v>0</v>
      </c>
      <c r="AC1547" s="2"/>
      <c r="AD1547" s="5"/>
      <c r="AE1547" s="22"/>
      <c r="AF1547" s="22"/>
      <c r="AG1547" s="22"/>
      <c r="AH1547" s="22"/>
      <c r="AI1547" s="22"/>
      <c r="AJ1547" s="22"/>
      <c r="AK1547" s="22"/>
      <c r="AL1547" s="22"/>
      <c r="AM1547" s="22"/>
      <c r="AN1547" s="22"/>
      <c r="AO1547" s="22"/>
      <c r="AP1547" s="22"/>
      <c r="AQ1547" s="22"/>
      <c r="AR1547" s="22"/>
      <c r="AS1547" s="22"/>
      <c r="AT1547" s="22"/>
      <c r="AU1547" s="22"/>
      <c r="AV1547" s="22"/>
      <c r="AW1547" s="22"/>
      <c r="AX1547" s="22"/>
      <c r="AY1547" s="22"/>
      <c r="AZ1547" s="22"/>
      <c r="BA1547" s="22"/>
      <c r="BB1547" s="22"/>
      <c r="BC1547" s="22"/>
      <c r="BD1547" s="22"/>
      <c r="BE1547" s="22"/>
      <c r="BF1547" s="22"/>
      <c r="BG1547" s="22"/>
      <c r="BH1547" s="22"/>
      <c r="BI1547" s="22"/>
      <c r="BJ1547" s="22"/>
      <c r="BK1547" s="22"/>
      <c r="BL1547" s="22"/>
      <c r="BM1547" s="22"/>
      <c r="BN1547" s="22"/>
      <c r="BO1547" s="22"/>
      <c r="BP1547" s="22"/>
      <c r="BQ1547" s="22"/>
      <c r="BR1547" s="22"/>
      <c r="BS1547" s="22"/>
      <c r="BT1547" s="22"/>
      <c r="BU1547" s="22"/>
      <c r="BV1547" s="22"/>
      <c r="BW1547" s="22"/>
      <c r="BX1547" s="22"/>
      <c r="BY1547" s="22"/>
      <c r="BZ1547" s="22"/>
      <c r="CA1547" s="22"/>
      <c r="CB1547" s="22"/>
      <c r="CC1547" s="22"/>
      <c r="CD1547" s="22"/>
      <c r="CE1547" s="22"/>
      <c r="CF1547" s="22"/>
      <c r="CG1547" s="22"/>
      <c r="CH1547" s="22"/>
      <c r="CI1547" s="22"/>
      <c r="CJ1547" s="22"/>
      <c r="CK1547" s="22"/>
      <c r="CL1547" s="22"/>
      <c r="CM1547" s="22"/>
      <c r="CN1547" s="22"/>
      <c r="CO1547" s="22"/>
      <c r="CP1547" s="22"/>
      <c r="CQ1547" s="22"/>
      <c r="CR1547" s="22"/>
      <c r="CS1547" s="22"/>
      <c r="CT1547" s="22"/>
      <c r="CU1547" s="22"/>
      <c r="CV1547" s="22"/>
      <c r="CW1547" s="22"/>
      <c r="CX1547" s="22"/>
      <c r="CY1547" s="22"/>
      <c r="CZ1547" s="22"/>
      <c r="DA1547" s="22"/>
      <c r="DB1547" s="22"/>
      <c r="DC1547" s="22"/>
      <c r="DD1547" s="22"/>
      <c r="DE1547" s="22"/>
      <c r="DF1547" s="22"/>
      <c r="DG1547" s="22"/>
      <c r="DH1547" s="22"/>
      <c r="DI1547" s="22"/>
      <c r="DJ1547" s="22"/>
      <c r="DK1547" s="22"/>
      <c r="DL1547" s="22"/>
      <c r="DM1547" s="22"/>
      <c r="DN1547" s="22"/>
      <c r="DO1547" s="22"/>
      <c r="DP1547" s="22"/>
    </row>
    <row r="1548" spans="1:120" ht="15" hidden="1" customHeight="1" x14ac:dyDescent="0.25">
      <c r="A1548" s="4"/>
      <c r="B1548" s="4"/>
      <c r="C1548" s="582"/>
      <c r="D1548" s="575"/>
      <c r="E1548" s="575"/>
      <c r="F1548" s="582"/>
      <c r="G1548" s="61" t="s">
        <v>61</v>
      </c>
      <c r="H1548" s="61"/>
      <c r="I1548" s="179"/>
      <c r="J1548" s="441"/>
      <c r="K1548" s="441"/>
      <c r="L1548" s="441"/>
      <c r="M1548" s="441"/>
      <c r="N1548" s="441"/>
      <c r="O1548" s="441"/>
      <c r="P1548" s="441"/>
      <c r="Q1548" s="441"/>
      <c r="R1548" s="441"/>
      <c r="S1548" s="441"/>
      <c r="T1548" s="441"/>
      <c r="U1548" s="441"/>
      <c r="V1548" s="441"/>
      <c r="W1548" s="4"/>
      <c r="X1548" s="4"/>
      <c r="Y1548" s="4"/>
      <c r="Z1548" s="4"/>
      <c r="AA1548" s="2"/>
      <c r="AB1548" s="441">
        <f t="shared" si="60"/>
        <v>0</v>
      </c>
      <c r="AC1548" s="2"/>
      <c r="AD1548" s="5"/>
      <c r="AE1548" s="22"/>
      <c r="AF1548" s="22"/>
      <c r="AG1548" s="22"/>
      <c r="AH1548" s="22"/>
      <c r="AI1548" s="22"/>
      <c r="AJ1548" s="22"/>
      <c r="AK1548" s="22"/>
      <c r="AL1548" s="22"/>
      <c r="AM1548" s="22"/>
      <c r="AN1548" s="22"/>
      <c r="AO1548" s="22"/>
      <c r="AP1548" s="22"/>
      <c r="AQ1548" s="22"/>
      <c r="AR1548" s="22"/>
      <c r="AS1548" s="22"/>
      <c r="AT1548" s="22"/>
      <c r="AU1548" s="22"/>
      <c r="AV1548" s="22"/>
      <c r="AW1548" s="22"/>
      <c r="AX1548" s="22"/>
      <c r="AY1548" s="22"/>
      <c r="AZ1548" s="22"/>
      <c r="BA1548" s="22"/>
      <c r="BB1548" s="22"/>
      <c r="BC1548" s="22"/>
      <c r="BD1548" s="22"/>
      <c r="BE1548" s="22"/>
      <c r="BF1548" s="22"/>
      <c r="BG1548" s="22"/>
      <c r="BH1548" s="22"/>
      <c r="BI1548" s="22"/>
      <c r="BJ1548" s="22"/>
      <c r="BK1548" s="22"/>
      <c r="BL1548" s="22"/>
      <c r="BM1548" s="22"/>
      <c r="BN1548" s="22"/>
      <c r="BO1548" s="22"/>
      <c r="BP1548" s="22"/>
      <c r="BQ1548" s="22"/>
      <c r="BR1548" s="22"/>
      <c r="BS1548" s="22"/>
      <c r="BT1548" s="22"/>
      <c r="BU1548" s="22"/>
      <c r="BV1548" s="22"/>
      <c r="BW1548" s="22"/>
      <c r="BX1548" s="22"/>
      <c r="BY1548" s="22"/>
      <c r="BZ1548" s="22"/>
      <c r="CA1548" s="22"/>
      <c r="CB1548" s="22"/>
      <c r="CC1548" s="22"/>
      <c r="CD1548" s="22"/>
      <c r="CE1548" s="22"/>
      <c r="CF1548" s="22"/>
      <c r="CG1548" s="22"/>
      <c r="CH1548" s="22"/>
      <c r="CI1548" s="22"/>
      <c r="CJ1548" s="22"/>
      <c r="CK1548" s="22"/>
      <c r="CL1548" s="22"/>
      <c r="CM1548" s="22"/>
      <c r="CN1548" s="22"/>
      <c r="CO1548" s="22"/>
      <c r="CP1548" s="22"/>
      <c r="CQ1548" s="22"/>
      <c r="CR1548" s="22"/>
      <c r="CS1548" s="22"/>
      <c r="CT1548" s="22"/>
      <c r="CU1548" s="22"/>
      <c r="CV1548" s="22"/>
      <c r="CW1548" s="22"/>
      <c r="CX1548" s="22"/>
      <c r="CY1548" s="22"/>
      <c r="CZ1548" s="22"/>
      <c r="DA1548" s="22"/>
      <c r="DB1548" s="22"/>
      <c r="DC1548" s="22"/>
      <c r="DD1548" s="22"/>
      <c r="DE1548" s="22"/>
      <c r="DF1548" s="22"/>
      <c r="DG1548" s="22"/>
      <c r="DH1548" s="22"/>
      <c r="DI1548" s="22"/>
      <c r="DJ1548" s="22"/>
      <c r="DK1548" s="22"/>
      <c r="DL1548" s="22"/>
      <c r="DM1548" s="22"/>
      <c r="DN1548" s="22"/>
      <c r="DO1548" s="22"/>
      <c r="DP1548" s="22"/>
    </row>
    <row r="1549" spans="1:120" ht="15" hidden="1" customHeight="1" x14ac:dyDescent="0.25">
      <c r="A1549" s="4"/>
      <c r="B1549" s="4"/>
      <c r="C1549" s="582"/>
      <c r="D1549" s="575"/>
      <c r="E1549" s="575"/>
      <c r="F1549" s="582"/>
      <c r="G1549" s="61" t="s">
        <v>62</v>
      </c>
      <c r="H1549" s="61"/>
      <c r="I1549" s="179"/>
      <c r="J1549" s="441"/>
      <c r="K1549" s="441"/>
      <c r="L1549" s="441"/>
      <c r="M1549" s="441"/>
      <c r="N1549" s="441"/>
      <c r="O1549" s="441"/>
      <c r="P1549" s="441"/>
      <c r="Q1549" s="441"/>
      <c r="R1549" s="441"/>
      <c r="S1549" s="441"/>
      <c r="T1549" s="441"/>
      <c r="U1549" s="441"/>
      <c r="V1549" s="441"/>
      <c r="W1549" s="4"/>
      <c r="X1549" s="4"/>
      <c r="Y1549" s="4"/>
      <c r="Z1549" s="4"/>
      <c r="AA1549" s="2"/>
      <c r="AB1549" s="441">
        <f t="shared" si="60"/>
        <v>0</v>
      </c>
      <c r="AC1549" s="2"/>
      <c r="AD1549" s="5"/>
      <c r="AE1549" s="22"/>
      <c r="AF1549" s="22"/>
      <c r="AG1549" s="22"/>
      <c r="AH1549" s="22"/>
      <c r="AI1549" s="22"/>
      <c r="AJ1549" s="22"/>
      <c r="AK1549" s="22"/>
      <c r="AL1549" s="22"/>
      <c r="AM1549" s="22"/>
      <c r="AN1549" s="22"/>
      <c r="AO1549" s="22"/>
      <c r="AP1549" s="22"/>
      <c r="AQ1549" s="22"/>
      <c r="AR1549" s="22"/>
      <c r="AS1549" s="22"/>
      <c r="AT1549" s="22"/>
      <c r="AU1549" s="22"/>
      <c r="AV1549" s="22"/>
      <c r="AW1549" s="22"/>
      <c r="AX1549" s="22"/>
      <c r="AY1549" s="22"/>
      <c r="AZ1549" s="22"/>
      <c r="BA1549" s="22"/>
      <c r="BB1549" s="22"/>
      <c r="BC1549" s="22"/>
      <c r="BD1549" s="22"/>
      <c r="BE1549" s="22"/>
      <c r="BF1549" s="22"/>
      <c r="BG1549" s="22"/>
      <c r="BH1549" s="22"/>
      <c r="BI1549" s="22"/>
      <c r="BJ1549" s="22"/>
      <c r="BK1549" s="22"/>
      <c r="BL1549" s="22"/>
      <c r="BM1549" s="22"/>
      <c r="BN1549" s="22"/>
      <c r="BO1549" s="22"/>
      <c r="BP1549" s="22"/>
      <c r="BQ1549" s="22"/>
      <c r="BR1549" s="22"/>
      <c r="BS1549" s="22"/>
      <c r="BT1549" s="22"/>
      <c r="BU1549" s="22"/>
      <c r="BV1549" s="22"/>
      <c r="BW1549" s="22"/>
      <c r="BX1549" s="22"/>
      <c r="BY1549" s="22"/>
      <c r="BZ1549" s="22"/>
      <c r="CA1549" s="22"/>
      <c r="CB1549" s="22"/>
      <c r="CC1549" s="22"/>
      <c r="CD1549" s="22"/>
      <c r="CE1549" s="22"/>
      <c r="CF1549" s="22"/>
      <c r="CG1549" s="22"/>
      <c r="CH1549" s="22"/>
      <c r="CI1549" s="22"/>
      <c r="CJ1549" s="22"/>
      <c r="CK1549" s="22"/>
      <c r="CL1549" s="22"/>
      <c r="CM1549" s="22"/>
      <c r="CN1549" s="22"/>
      <c r="CO1549" s="22"/>
      <c r="CP1549" s="22"/>
      <c r="CQ1549" s="22"/>
      <c r="CR1549" s="22"/>
      <c r="CS1549" s="22"/>
      <c r="CT1549" s="22"/>
      <c r="CU1549" s="22"/>
      <c r="CV1549" s="22"/>
      <c r="CW1549" s="22"/>
      <c r="CX1549" s="22"/>
      <c r="CY1549" s="22"/>
      <c r="CZ1549" s="22"/>
      <c r="DA1549" s="22"/>
      <c r="DB1549" s="22"/>
      <c r="DC1549" s="22"/>
      <c r="DD1549" s="22"/>
      <c r="DE1549" s="22"/>
      <c r="DF1549" s="22"/>
      <c r="DG1549" s="22"/>
      <c r="DH1549" s="22"/>
      <c r="DI1549" s="22"/>
      <c r="DJ1549" s="22"/>
      <c r="DK1549" s="22"/>
      <c r="DL1549" s="22"/>
      <c r="DM1549" s="22"/>
      <c r="DN1549" s="22"/>
      <c r="DO1549" s="22"/>
      <c r="DP1549" s="22"/>
    </row>
    <row r="1550" spans="1:120" ht="15" hidden="1" customHeight="1" x14ac:dyDescent="0.25">
      <c r="A1550" s="4"/>
      <c r="B1550" s="4"/>
      <c r="C1550" s="582"/>
      <c r="D1550" s="575"/>
      <c r="E1550" s="575"/>
      <c r="F1550" s="582"/>
      <c r="G1550" s="61" t="s">
        <v>63</v>
      </c>
      <c r="H1550" s="61"/>
      <c r="I1550" s="179"/>
      <c r="J1550" s="441"/>
      <c r="K1550" s="441"/>
      <c r="L1550" s="441"/>
      <c r="M1550" s="441"/>
      <c r="N1550" s="441"/>
      <c r="O1550" s="441"/>
      <c r="P1550" s="441"/>
      <c r="Q1550" s="441"/>
      <c r="R1550" s="441"/>
      <c r="S1550" s="441"/>
      <c r="T1550" s="441"/>
      <c r="U1550" s="441"/>
      <c r="V1550" s="441"/>
      <c r="W1550" s="4"/>
      <c r="X1550" s="4"/>
      <c r="Y1550" s="4"/>
      <c r="Z1550" s="4"/>
      <c r="AA1550" s="2"/>
      <c r="AB1550" s="441">
        <f t="shared" si="60"/>
        <v>0</v>
      </c>
      <c r="AC1550" s="2"/>
      <c r="AD1550" s="5"/>
      <c r="AE1550" s="22"/>
      <c r="AF1550" s="22"/>
      <c r="AG1550" s="22"/>
      <c r="AH1550" s="22"/>
      <c r="AI1550" s="22"/>
      <c r="AJ1550" s="22"/>
      <c r="AK1550" s="22"/>
      <c r="AL1550" s="22"/>
      <c r="AM1550" s="22"/>
      <c r="AN1550" s="22"/>
      <c r="AO1550" s="22"/>
      <c r="AP1550" s="22"/>
      <c r="AQ1550" s="22"/>
      <c r="AR1550" s="22"/>
      <c r="AS1550" s="22"/>
      <c r="AT1550" s="22"/>
      <c r="AU1550" s="22"/>
      <c r="AV1550" s="22"/>
      <c r="AW1550" s="22"/>
      <c r="AX1550" s="22"/>
      <c r="AY1550" s="22"/>
      <c r="AZ1550" s="22"/>
      <c r="BA1550" s="22"/>
      <c r="BB1550" s="22"/>
      <c r="BC1550" s="22"/>
      <c r="BD1550" s="22"/>
      <c r="BE1550" s="22"/>
      <c r="BF1550" s="22"/>
      <c r="BG1550" s="22"/>
      <c r="BH1550" s="22"/>
      <c r="BI1550" s="22"/>
      <c r="BJ1550" s="22"/>
      <c r="BK1550" s="22"/>
      <c r="BL1550" s="22"/>
      <c r="BM1550" s="22"/>
      <c r="BN1550" s="22"/>
      <c r="BO1550" s="22"/>
      <c r="BP1550" s="22"/>
      <c r="BQ1550" s="22"/>
      <c r="BR1550" s="22"/>
      <c r="BS1550" s="22"/>
      <c r="BT1550" s="22"/>
      <c r="BU1550" s="22"/>
      <c r="BV1550" s="22"/>
      <c r="BW1550" s="22"/>
      <c r="BX1550" s="22"/>
      <c r="BY1550" s="22"/>
      <c r="BZ1550" s="22"/>
      <c r="CA1550" s="22"/>
      <c r="CB1550" s="22"/>
      <c r="CC1550" s="22"/>
      <c r="CD1550" s="22"/>
      <c r="CE1550" s="22"/>
      <c r="CF1550" s="22"/>
      <c r="CG1550" s="22"/>
      <c r="CH1550" s="22"/>
      <c r="CI1550" s="22"/>
      <c r="CJ1550" s="22"/>
      <c r="CK1550" s="22"/>
      <c r="CL1550" s="22"/>
      <c r="CM1550" s="22"/>
      <c r="CN1550" s="22"/>
      <c r="CO1550" s="22"/>
      <c r="CP1550" s="22"/>
      <c r="CQ1550" s="22"/>
      <c r="CR1550" s="22"/>
      <c r="CS1550" s="22"/>
      <c r="CT1550" s="22"/>
      <c r="CU1550" s="22"/>
      <c r="CV1550" s="22"/>
      <c r="CW1550" s="22"/>
      <c r="CX1550" s="22"/>
      <c r="CY1550" s="22"/>
      <c r="CZ1550" s="22"/>
      <c r="DA1550" s="22"/>
      <c r="DB1550" s="22"/>
      <c r="DC1550" s="22"/>
      <c r="DD1550" s="22"/>
      <c r="DE1550" s="22"/>
      <c r="DF1550" s="22"/>
      <c r="DG1550" s="22"/>
      <c r="DH1550" s="22"/>
      <c r="DI1550" s="22"/>
      <c r="DJ1550" s="22"/>
      <c r="DK1550" s="22"/>
      <c r="DL1550" s="22"/>
      <c r="DM1550" s="22"/>
      <c r="DN1550" s="22"/>
      <c r="DO1550" s="22"/>
      <c r="DP1550" s="22"/>
    </row>
    <row r="1551" spans="1:120" ht="15" hidden="1" customHeight="1" x14ac:dyDescent="0.25">
      <c r="A1551" s="4"/>
      <c r="B1551" s="4"/>
      <c r="C1551" s="582"/>
      <c r="D1551" s="575"/>
      <c r="E1551" s="575"/>
      <c r="F1551" s="582"/>
      <c r="G1551" s="61" t="s">
        <v>68</v>
      </c>
      <c r="H1551" s="61"/>
      <c r="I1551" s="179"/>
      <c r="J1551" s="441"/>
      <c r="K1551" s="441"/>
      <c r="L1551" s="441"/>
      <c r="M1551" s="441"/>
      <c r="N1551" s="441"/>
      <c r="O1551" s="441"/>
      <c r="P1551" s="441"/>
      <c r="Q1551" s="441"/>
      <c r="R1551" s="441"/>
      <c r="S1551" s="441"/>
      <c r="T1551" s="441"/>
      <c r="U1551" s="441"/>
      <c r="V1551" s="441"/>
      <c r="W1551" s="4"/>
      <c r="X1551" s="4"/>
      <c r="Y1551" s="4"/>
      <c r="Z1551" s="4"/>
      <c r="AA1551" s="2"/>
      <c r="AB1551" s="441">
        <f t="shared" si="60"/>
        <v>0</v>
      </c>
      <c r="AC1551" s="2"/>
      <c r="AD1551" s="5"/>
      <c r="AE1551" s="22"/>
      <c r="AF1551" s="22"/>
      <c r="AG1551" s="22"/>
      <c r="AH1551" s="22"/>
      <c r="AI1551" s="22"/>
      <c r="AJ1551" s="22"/>
      <c r="AK1551" s="22"/>
      <c r="AL1551" s="22"/>
      <c r="AM1551" s="22"/>
      <c r="AN1551" s="22"/>
      <c r="AO1551" s="22"/>
      <c r="AP1551" s="22"/>
      <c r="AQ1551" s="22"/>
      <c r="AR1551" s="22"/>
      <c r="AS1551" s="22"/>
      <c r="AT1551" s="22"/>
      <c r="AU1551" s="22"/>
      <c r="AV1551" s="22"/>
      <c r="AW1551" s="22"/>
      <c r="AX1551" s="22"/>
      <c r="AY1551" s="22"/>
      <c r="AZ1551" s="22"/>
      <c r="BA1551" s="22"/>
      <c r="BB1551" s="22"/>
      <c r="BC1551" s="22"/>
      <c r="BD1551" s="22"/>
      <c r="BE1551" s="22"/>
      <c r="BF1551" s="22"/>
      <c r="BG1551" s="22"/>
      <c r="BH1551" s="22"/>
      <c r="BI1551" s="22"/>
      <c r="BJ1551" s="22"/>
      <c r="BK1551" s="22"/>
      <c r="BL1551" s="22"/>
      <c r="BM1551" s="22"/>
      <c r="BN1551" s="22"/>
      <c r="BO1551" s="22"/>
      <c r="BP1551" s="22"/>
      <c r="BQ1551" s="22"/>
      <c r="BR1551" s="22"/>
      <c r="BS1551" s="22"/>
      <c r="BT1551" s="22"/>
      <c r="BU1551" s="22"/>
      <c r="BV1551" s="22"/>
      <c r="BW1551" s="22"/>
      <c r="BX1551" s="22"/>
      <c r="BY1551" s="22"/>
      <c r="BZ1551" s="22"/>
      <c r="CA1551" s="22"/>
      <c r="CB1551" s="22"/>
      <c r="CC1551" s="22"/>
      <c r="CD1551" s="22"/>
      <c r="CE1551" s="22"/>
      <c r="CF1551" s="22"/>
      <c r="CG1551" s="22"/>
      <c r="CH1551" s="22"/>
      <c r="CI1551" s="22"/>
      <c r="CJ1551" s="22"/>
      <c r="CK1551" s="22"/>
      <c r="CL1551" s="22"/>
      <c r="CM1551" s="22"/>
      <c r="CN1551" s="22"/>
      <c r="CO1551" s="22"/>
      <c r="CP1551" s="22"/>
      <c r="CQ1551" s="22"/>
      <c r="CR1551" s="22"/>
      <c r="CS1551" s="22"/>
      <c r="CT1551" s="22"/>
      <c r="CU1551" s="22"/>
      <c r="CV1551" s="22"/>
      <c r="CW1551" s="22"/>
      <c r="CX1551" s="22"/>
      <c r="CY1551" s="22"/>
      <c r="CZ1551" s="22"/>
      <c r="DA1551" s="22"/>
      <c r="DB1551" s="22"/>
      <c r="DC1551" s="22"/>
      <c r="DD1551" s="22"/>
      <c r="DE1551" s="22"/>
      <c r="DF1551" s="22"/>
      <c r="DG1551" s="22"/>
      <c r="DH1551" s="22"/>
      <c r="DI1551" s="22"/>
      <c r="DJ1551" s="22"/>
      <c r="DK1551" s="22"/>
      <c r="DL1551" s="22"/>
      <c r="DM1551" s="22"/>
      <c r="DN1551" s="22"/>
      <c r="DO1551" s="22"/>
      <c r="DP1551" s="22"/>
    </row>
    <row r="1552" spans="1:120" s="13" customFormat="1" ht="15.75" hidden="1" customHeight="1" x14ac:dyDescent="0.25">
      <c r="A1552" s="4"/>
      <c r="B1552" s="4"/>
      <c r="C1552" s="582"/>
      <c r="D1552" s="575"/>
      <c r="E1552" s="575"/>
      <c r="F1552" s="657" t="s">
        <v>74</v>
      </c>
      <c r="G1552" s="60" t="s">
        <v>59</v>
      </c>
      <c r="H1552" s="60"/>
      <c r="I1552" s="138"/>
      <c r="J1552" s="148"/>
      <c r="K1552" s="148"/>
      <c r="L1552" s="148"/>
      <c r="M1552" s="148"/>
      <c r="N1552" s="148"/>
      <c r="O1552" s="148"/>
      <c r="P1552" s="148"/>
      <c r="Q1552" s="148"/>
      <c r="R1552" s="148"/>
      <c r="S1552" s="148"/>
      <c r="T1552" s="148"/>
      <c r="U1552" s="148"/>
      <c r="V1552" s="441"/>
      <c r="W1552" s="4"/>
      <c r="X1552" s="4"/>
      <c r="Y1552" s="4"/>
      <c r="Z1552" s="4"/>
      <c r="AA1552" s="2"/>
      <c r="AB1552" s="441">
        <f t="shared" si="60"/>
        <v>0</v>
      </c>
      <c r="AC1552" s="2"/>
      <c r="AD1552" s="5"/>
      <c r="AE1552" s="22"/>
      <c r="AF1552" s="22"/>
      <c r="AG1552" s="22"/>
      <c r="AH1552" s="22"/>
      <c r="AI1552" s="22"/>
      <c r="AJ1552" s="22"/>
      <c r="AK1552" s="22"/>
      <c r="AL1552" s="22"/>
      <c r="AM1552" s="22"/>
      <c r="AN1552" s="22"/>
      <c r="AO1552" s="22"/>
      <c r="AP1552" s="22"/>
      <c r="AQ1552" s="22"/>
      <c r="AR1552" s="22"/>
      <c r="AS1552" s="22"/>
      <c r="AT1552" s="22"/>
      <c r="AU1552" s="22"/>
      <c r="AV1552" s="22"/>
      <c r="AW1552" s="22"/>
      <c r="AX1552" s="22"/>
      <c r="AY1552" s="22"/>
      <c r="AZ1552" s="22"/>
      <c r="BA1552" s="22"/>
      <c r="BB1552" s="22"/>
      <c r="BC1552" s="22"/>
      <c r="BD1552" s="22"/>
      <c r="BE1552" s="22"/>
      <c r="BF1552" s="22"/>
      <c r="BG1552" s="22"/>
      <c r="BH1552" s="22"/>
      <c r="BI1552" s="22"/>
      <c r="BJ1552" s="22"/>
      <c r="BK1552" s="22"/>
      <c r="BL1552" s="22"/>
      <c r="BM1552" s="22"/>
      <c r="BN1552" s="22"/>
      <c r="BO1552" s="22"/>
      <c r="BP1552" s="22"/>
      <c r="BQ1552" s="22"/>
      <c r="BR1552" s="22"/>
      <c r="BS1552" s="22"/>
      <c r="BT1552" s="22"/>
      <c r="BU1552" s="22"/>
      <c r="BV1552" s="22"/>
      <c r="BW1552" s="22"/>
      <c r="BX1552" s="22"/>
      <c r="BY1552" s="22"/>
      <c r="BZ1552" s="22"/>
      <c r="CA1552" s="22"/>
      <c r="CB1552" s="22"/>
      <c r="CC1552" s="22"/>
      <c r="CD1552" s="22"/>
      <c r="CE1552" s="22"/>
      <c r="CF1552" s="22"/>
      <c r="CG1552" s="22"/>
      <c r="CH1552" s="22"/>
      <c r="CI1552" s="22"/>
      <c r="CJ1552" s="22"/>
      <c r="CK1552" s="22"/>
      <c r="CL1552" s="22"/>
      <c r="CM1552" s="22"/>
      <c r="CN1552" s="22"/>
      <c r="CO1552" s="22"/>
      <c r="CP1552" s="22"/>
      <c r="CQ1552" s="22"/>
      <c r="CR1552" s="22"/>
      <c r="CS1552" s="22"/>
      <c r="CT1552" s="22"/>
      <c r="CU1552" s="22"/>
      <c r="CV1552" s="22"/>
      <c r="CW1552" s="22"/>
      <c r="CX1552" s="22"/>
      <c r="CY1552" s="22"/>
      <c r="CZ1552" s="22"/>
      <c r="DA1552" s="22"/>
      <c r="DB1552" s="22"/>
      <c r="DC1552" s="22"/>
      <c r="DD1552" s="22"/>
      <c r="DE1552" s="22"/>
      <c r="DF1552" s="22"/>
      <c r="DG1552" s="22"/>
      <c r="DH1552" s="22"/>
      <c r="DI1552" s="22"/>
      <c r="DJ1552" s="22"/>
      <c r="DK1552" s="22"/>
      <c r="DL1552" s="22"/>
      <c r="DM1552" s="22"/>
      <c r="DN1552" s="22"/>
      <c r="DO1552" s="22"/>
      <c r="DP1552" s="22"/>
    </row>
    <row r="1553" spans="1:120" s="13" customFormat="1" ht="15" hidden="1" customHeight="1" x14ac:dyDescent="0.25">
      <c r="A1553" s="4"/>
      <c r="B1553" s="4"/>
      <c r="C1553" s="582"/>
      <c r="D1553" s="575"/>
      <c r="E1553" s="575"/>
      <c r="F1553" s="657"/>
      <c r="G1553" s="60" t="s">
        <v>60</v>
      </c>
      <c r="H1553" s="60"/>
      <c r="I1553" s="138"/>
      <c r="J1553" s="148"/>
      <c r="K1553" s="148"/>
      <c r="L1553" s="148"/>
      <c r="M1553" s="148"/>
      <c r="N1553" s="148"/>
      <c r="O1553" s="148"/>
      <c r="P1553" s="148"/>
      <c r="Q1553" s="148"/>
      <c r="R1553" s="148"/>
      <c r="S1553" s="148"/>
      <c r="T1553" s="148"/>
      <c r="U1553" s="148"/>
      <c r="V1553" s="441"/>
      <c r="W1553" s="4"/>
      <c r="X1553" s="4"/>
      <c r="Y1553" s="4"/>
      <c r="Z1553" s="4"/>
      <c r="AA1553" s="2"/>
      <c r="AB1553" s="441">
        <f t="shared" si="60"/>
        <v>0</v>
      </c>
      <c r="AC1553" s="2"/>
      <c r="AD1553" s="5"/>
      <c r="AE1553" s="22"/>
      <c r="AF1553" s="22"/>
      <c r="AG1553" s="22"/>
      <c r="AH1553" s="22"/>
      <c r="AI1553" s="22"/>
      <c r="AJ1553" s="22"/>
      <c r="AK1553" s="22"/>
      <c r="AL1553" s="22"/>
      <c r="AM1553" s="22"/>
      <c r="AN1553" s="22"/>
      <c r="AO1553" s="22"/>
      <c r="AP1553" s="22"/>
      <c r="AQ1553" s="22"/>
      <c r="AR1553" s="22"/>
      <c r="AS1553" s="22"/>
      <c r="AT1553" s="22"/>
      <c r="AU1553" s="22"/>
      <c r="AV1553" s="22"/>
      <c r="AW1553" s="22"/>
      <c r="AX1553" s="22"/>
      <c r="AY1553" s="22"/>
      <c r="AZ1553" s="22"/>
      <c r="BA1553" s="22"/>
      <c r="BB1553" s="22"/>
      <c r="BC1553" s="22"/>
      <c r="BD1553" s="22"/>
      <c r="BE1553" s="22"/>
      <c r="BF1553" s="22"/>
      <c r="BG1553" s="22"/>
      <c r="BH1553" s="22"/>
      <c r="BI1553" s="22"/>
      <c r="BJ1553" s="22"/>
      <c r="BK1553" s="22"/>
      <c r="BL1553" s="22"/>
      <c r="BM1553" s="22"/>
      <c r="BN1553" s="22"/>
      <c r="BO1553" s="22"/>
      <c r="BP1553" s="22"/>
      <c r="BQ1553" s="22"/>
      <c r="BR1553" s="22"/>
      <c r="BS1553" s="22"/>
      <c r="BT1553" s="22"/>
      <c r="BU1553" s="22"/>
      <c r="BV1553" s="22"/>
      <c r="BW1553" s="22"/>
      <c r="BX1553" s="22"/>
      <c r="BY1553" s="22"/>
      <c r="BZ1553" s="22"/>
      <c r="CA1553" s="22"/>
      <c r="CB1553" s="22"/>
      <c r="CC1553" s="22"/>
      <c r="CD1553" s="22"/>
      <c r="CE1553" s="22"/>
      <c r="CF1553" s="22"/>
      <c r="CG1553" s="22"/>
      <c r="CH1553" s="22"/>
      <c r="CI1553" s="22"/>
      <c r="CJ1553" s="22"/>
      <c r="CK1553" s="22"/>
      <c r="CL1553" s="22"/>
      <c r="CM1553" s="22"/>
      <c r="CN1553" s="22"/>
      <c r="CO1553" s="22"/>
      <c r="CP1553" s="22"/>
      <c r="CQ1553" s="22"/>
      <c r="CR1553" s="22"/>
      <c r="CS1553" s="22"/>
      <c r="CT1553" s="22"/>
      <c r="CU1553" s="22"/>
      <c r="CV1553" s="22"/>
      <c r="CW1553" s="22"/>
      <c r="CX1553" s="22"/>
      <c r="CY1553" s="22"/>
      <c r="CZ1553" s="22"/>
      <c r="DA1553" s="22"/>
      <c r="DB1553" s="22"/>
      <c r="DC1553" s="22"/>
      <c r="DD1553" s="22"/>
      <c r="DE1553" s="22"/>
      <c r="DF1553" s="22"/>
      <c r="DG1553" s="22"/>
      <c r="DH1553" s="22"/>
      <c r="DI1553" s="22"/>
      <c r="DJ1553" s="22"/>
      <c r="DK1553" s="22"/>
      <c r="DL1553" s="22"/>
      <c r="DM1553" s="22"/>
      <c r="DN1553" s="22"/>
      <c r="DO1553" s="22"/>
      <c r="DP1553" s="22"/>
    </row>
    <row r="1554" spans="1:120" s="13" customFormat="1" ht="15" hidden="1" customHeight="1" x14ac:dyDescent="0.25">
      <c r="A1554" s="4"/>
      <c r="B1554" s="4"/>
      <c r="C1554" s="582"/>
      <c r="D1554" s="575"/>
      <c r="E1554" s="575"/>
      <c r="F1554" s="657"/>
      <c r="G1554" s="60" t="s">
        <v>61</v>
      </c>
      <c r="H1554" s="60"/>
      <c r="I1554" s="138"/>
      <c r="J1554" s="148"/>
      <c r="K1554" s="148"/>
      <c r="L1554" s="148"/>
      <c r="M1554" s="148"/>
      <c r="N1554" s="148"/>
      <c r="O1554" s="148"/>
      <c r="P1554" s="148"/>
      <c r="Q1554" s="148"/>
      <c r="R1554" s="148"/>
      <c r="S1554" s="148"/>
      <c r="T1554" s="148"/>
      <c r="U1554" s="148"/>
      <c r="V1554" s="441"/>
      <c r="W1554" s="4"/>
      <c r="X1554" s="4"/>
      <c r="Y1554" s="4"/>
      <c r="Z1554" s="4"/>
      <c r="AA1554" s="2"/>
      <c r="AB1554" s="441">
        <f t="shared" si="60"/>
        <v>0</v>
      </c>
      <c r="AC1554" s="2"/>
      <c r="AD1554" s="5"/>
      <c r="AE1554" s="22"/>
      <c r="AF1554" s="22"/>
      <c r="AG1554" s="22"/>
      <c r="AH1554" s="22"/>
      <c r="AI1554" s="22"/>
      <c r="AJ1554" s="22"/>
      <c r="AK1554" s="22"/>
      <c r="AL1554" s="22"/>
      <c r="AM1554" s="22"/>
      <c r="AN1554" s="22"/>
      <c r="AO1554" s="22"/>
      <c r="AP1554" s="22"/>
      <c r="AQ1554" s="22"/>
      <c r="AR1554" s="22"/>
      <c r="AS1554" s="22"/>
      <c r="AT1554" s="22"/>
      <c r="AU1554" s="22"/>
      <c r="AV1554" s="22"/>
      <c r="AW1554" s="22"/>
      <c r="AX1554" s="22"/>
      <c r="AY1554" s="22"/>
      <c r="AZ1554" s="22"/>
      <c r="BA1554" s="22"/>
      <c r="BB1554" s="22"/>
      <c r="BC1554" s="22"/>
      <c r="BD1554" s="22"/>
      <c r="BE1554" s="22"/>
      <c r="BF1554" s="22"/>
      <c r="BG1554" s="22"/>
      <c r="BH1554" s="22"/>
      <c r="BI1554" s="22"/>
      <c r="BJ1554" s="22"/>
      <c r="BK1554" s="22"/>
      <c r="BL1554" s="22"/>
      <c r="BM1554" s="22"/>
      <c r="BN1554" s="22"/>
      <c r="BO1554" s="22"/>
      <c r="BP1554" s="22"/>
      <c r="BQ1554" s="22"/>
      <c r="BR1554" s="22"/>
      <c r="BS1554" s="22"/>
      <c r="BT1554" s="22"/>
      <c r="BU1554" s="22"/>
      <c r="BV1554" s="22"/>
      <c r="BW1554" s="22"/>
      <c r="BX1554" s="22"/>
      <c r="BY1554" s="22"/>
      <c r="BZ1554" s="22"/>
      <c r="CA1554" s="22"/>
      <c r="CB1554" s="22"/>
      <c r="CC1554" s="22"/>
      <c r="CD1554" s="22"/>
      <c r="CE1554" s="22"/>
      <c r="CF1554" s="22"/>
      <c r="CG1554" s="22"/>
      <c r="CH1554" s="22"/>
      <c r="CI1554" s="22"/>
      <c r="CJ1554" s="22"/>
      <c r="CK1554" s="22"/>
      <c r="CL1554" s="22"/>
      <c r="CM1554" s="22"/>
      <c r="CN1554" s="22"/>
      <c r="CO1554" s="22"/>
      <c r="CP1554" s="22"/>
      <c r="CQ1554" s="22"/>
      <c r="CR1554" s="22"/>
      <c r="CS1554" s="22"/>
      <c r="CT1554" s="22"/>
      <c r="CU1554" s="22"/>
      <c r="CV1554" s="22"/>
      <c r="CW1554" s="22"/>
      <c r="CX1554" s="22"/>
      <c r="CY1554" s="22"/>
      <c r="CZ1554" s="22"/>
      <c r="DA1554" s="22"/>
      <c r="DB1554" s="22"/>
      <c r="DC1554" s="22"/>
      <c r="DD1554" s="22"/>
      <c r="DE1554" s="22"/>
      <c r="DF1554" s="22"/>
      <c r="DG1554" s="22"/>
      <c r="DH1554" s="22"/>
      <c r="DI1554" s="22"/>
      <c r="DJ1554" s="22"/>
      <c r="DK1554" s="22"/>
      <c r="DL1554" s="22"/>
      <c r="DM1554" s="22"/>
      <c r="DN1554" s="22"/>
      <c r="DO1554" s="22"/>
      <c r="DP1554" s="22"/>
    </row>
    <row r="1555" spans="1:120" s="13" customFormat="1" ht="15" hidden="1" customHeight="1" x14ac:dyDescent="0.25">
      <c r="A1555" s="4"/>
      <c r="B1555" s="4"/>
      <c r="C1555" s="582"/>
      <c r="D1555" s="575"/>
      <c r="E1555" s="575"/>
      <c r="F1555" s="657"/>
      <c r="G1555" s="60" t="s">
        <v>62</v>
      </c>
      <c r="H1555" s="60"/>
      <c r="I1555" s="138"/>
      <c r="J1555" s="148"/>
      <c r="K1555" s="148"/>
      <c r="L1555" s="148"/>
      <c r="M1555" s="148"/>
      <c r="N1555" s="148"/>
      <c r="O1555" s="148"/>
      <c r="P1555" s="148"/>
      <c r="Q1555" s="148"/>
      <c r="R1555" s="148"/>
      <c r="S1555" s="148"/>
      <c r="T1555" s="148"/>
      <c r="U1555" s="148"/>
      <c r="V1555" s="441"/>
      <c r="W1555" s="4"/>
      <c r="X1555" s="4"/>
      <c r="Y1555" s="4"/>
      <c r="Z1555" s="4"/>
      <c r="AA1555" s="2"/>
      <c r="AB1555" s="441">
        <f t="shared" si="60"/>
        <v>0</v>
      </c>
      <c r="AC1555" s="2"/>
      <c r="AD1555" s="5"/>
      <c r="AE1555" s="22"/>
      <c r="AF1555" s="22"/>
      <c r="AG1555" s="22"/>
      <c r="AH1555" s="22"/>
      <c r="AI1555" s="22"/>
      <c r="AJ1555" s="22"/>
      <c r="AK1555" s="22"/>
      <c r="AL1555" s="22"/>
      <c r="AM1555" s="22"/>
      <c r="AN1555" s="22"/>
      <c r="AO1555" s="22"/>
      <c r="AP1555" s="22"/>
      <c r="AQ1555" s="22"/>
      <c r="AR1555" s="22"/>
      <c r="AS1555" s="22"/>
      <c r="AT1555" s="22"/>
      <c r="AU1555" s="22"/>
      <c r="AV1555" s="22"/>
      <c r="AW1555" s="22"/>
      <c r="AX1555" s="22"/>
      <c r="AY1555" s="22"/>
      <c r="AZ1555" s="22"/>
      <c r="BA1555" s="22"/>
      <c r="BB1555" s="22"/>
      <c r="BC1555" s="22"/>
      <c r="BD1555" s="22"/>
      <c r="BE1555" s="22"/>
      <c r="BF1555" s="22"/>
      <c r="BG1555" s="22"/>
      <c r="BH1555" s="22"/>
      <c r="BI1555" s="22"/>
      <c r="BJ1555" s="22"/>
      <c r="BK1555" s="22"/>
      <c r="BL1555" s="22"/>
      <c r="BM1555" s="22"/>
      <c r="BN1555" s="22"/>
      <c r="BO1555" s="22"/>
      <c r="BP1555" s="22"/>
      <c r="BQ1555" s="22"/>
      <c r="BR1555" s="22"/>
      <c r="BS1555" s="22"/>
      <c r="BT1555" s="22"/>
      <c r="BU1555" s="22"/>
      <c r="BV1555" s="22"/>
      <c r="BW1555" s="22"/>
      <c r="BX1555" s="22"/>
      <c r="BY1555" s="22"/>
      <c r="BZ1555" s="22"/>
      <c r="CA1555" s="22"/>
      <c r="CB1555" s="22"/>
      <c r="CC1555" s="22"/>
      <c r="CD1555" s="22"/>
      <c r="CE1555" s="22"/>
      <c r="CF1555" s="22"/>
      <c r="CG1555" s="22"/>
      <c r="CH1555" s="22"/>
      <c r="CI1555" s="22"/>
      <c r="CJ1555" s="22"/>
      <c r="CK1555" s="22"/>
      <c r="CL1555" s="22"/>
      <c r="CM1555" s="22"/>
      <c r="CN1555" s="22"/>
      <c r="CO1555" s="22"/>
      <c r="CP1555" s="22"/>
      <c r="CQ1555" s="22"/>
      <c r="CR1555" s="22"/>
      <c r="CS1555" s="22"/>
      <c r="CT1555" s="22"/>
      <c r="CU1555" s="22"/>
      <c r="CV1555" s="22"/>
      <c r="CW1555" s="22"/>
      <c r="CX1555" s="22"/>
      <c r="CY1555" s="22"/>
      <c r="CZ1555" s="22"/>
      <c r="DA1555" s="22"/>
      <c r="DB1555" s="22"/>
      <c r="DC1555" s="22"/>
      <c r="DD1555" s="22"/>
      <c r="DE1555" s="22"/>
      <c r="DF1555" s="22"/>
      <c r="DG1555" s="22"/>
      <c r="DH1555" s="22"/>
      <c r="DI1555" s="22"/>
      <c r="DJ1555" s="22"/>
      <c r="DK1555" s="22"/>
      <c r="DL1555" s="22"/>
      <c r="DM1555" s="22"/>
      <c r="DN1555" s="22"/>
      <c r="DO1555" s="22"/>
      <c r="DP1555" s="22"/>
    </row>
    <row r="1556" spans="1:120" ht="15" hidden="1" customHeight="1" x14ac:dyDescent="0.25">
      <c r="A1556" s="4"/>
      <c r="B1556" s="4"/>
      <c r="C1556" s="582"/>
      <c r="D1556" s="575"/>
      <c r="E1556" s="575"/>
      <c r="F1556" s="657"/>
      <c r="G1556" s="61" t="s">
        <v>63</v>
      </c>
      <c r="H1556" s="61"/>
      <c r="I1556" s="179"/>
      <c r="J1556" s="441"/>
      <c r="K1556" s="441"/>
      <c r="L1556" s="441"/>
      <c r="M1556" s="441"/>
      <c r="N1556" s="441"/>
      <c r="O1556" s="441"/>
      <c r="P1556" s="441"/>
      <c r="Q1556" s="441"/>
      <c r="R1556" s="441"/>
      <c r="S1556" s="441"/>
      <c r="T1556" s="441"/>
      <c r="U1556" s="441"/>
      <c r="V1556" s="441"/>
      <c r="W1556" s="4"/>
      <c r="X1556" s="4"/>
      <c r="Y1556" s="4"/>
      <c r="Z1556" s="4"/>
      <c r="AA1556" s="2"/>
      <c r="AB1556" s="441">
        <f t="shared" si="60"/>
        <v>0</v>
      </c>
      <c r="AC1556" s="2"/>
      <c r="AD1556" s="5"/>
      <c r="AE1556" s="22"/>
      <c r="AF1556" s="22"/>
      <c r="AG1556" s="22"/>
      <c r="AH1556" s="22"/>
      <c r="AI1556" s="22"/>
      <c r="AJ1556" s="22"/>
      <c r="AK1556" s="22"/>
      <c r="AL1556" s="22"/>
      <c r="AM1556" s="22"/>
      <c r="AN1556" s="22"/>
      <c r="AO1556" s="22"/>
      <c r="AP1556" s="22"/>
      <c r="AQ1556" s="22"/>
      <c r="AR1556" s="22"/>
      <c r="AS1556" s="22"/>
      <c r="AT1556" s="22"/>
      <c r="AU1556" s="22"/>
      <c r="AV1556" s="22"/>
      <c r="AW1556" s="22"/>
      <c r="AX1556" s="22"/>
      <c r="AY1556" s="22"/>
      <c r="AZ1556" s="22"/>
      <c r="BA1556" s="22"/>
      <c r="BB1556" s="22"/>
      <c r="BC1556" s="22"/>
      <c r="BD1556" s="22"/>
      <c r="BE1556" s="22"/>
      <c r="BF1556" s="22"/>
      <c r="BG1556" s="22"/>
      <c r="BH1556" s="22"/>
      <c r="BI1556" s="22"/>
      <c r="BJ1556" s="22"/>
      <c r="BK1556" s="22"/>
      <c r="BL1556" s="22"/>
      <c r="BM1556" s="22"/>
      <c r="BN1556" s="22"/>
      <c r="BO1556" s="22"/>
      <c r="BP1556" s="22"/>
      <c r="BQ1556" s="22"/>
      <c r="BR1556" s="22"/>
      <c r="BS1556" s="22"/>
      <c r="BT1556" s="22"/>
      <c r="BU1556" s="22"/>
      <c r="BV1556" s="22"/>
      <c r="BW1556" s="22"/>
      <c r="BX1556" s="22"/>
      <c r="BY1556" s="22"/>
      <c r="BZ1556" s="22"/>
      <c r="CA1556" s="22"/>
      <c r="CB1556" s="22"/>
      <c r="CC1556" s="22"/>
      <c r="CD1556" s="22"/>
      <c r="CE1556" s="22"/>
      <c r="CF1556" s="22"/>
      <c r="CG1556" s="22"/>
      <c r="CH1556" s="22"/>
      <c r="CI1556" s="22"/>
      <c r="CJ1556" s="22"/>
      <c r="CK1556" s="22"/>
      <c r="CL1556" s="22"/>
      <c r="CM1556" s="22"/>
      <c r="CN1556" s="22"/>
      <c r="CO1556" s="22"/>
      <c r="CP1556" s="22"/>
      <c r="CQ1556" s="22"/>
      <c r="CR1556" s="22"/>
      <c r="CS1556" s="22"/>
      <c r="CT1556" s="22"/>
      <c r="CU1556" s="22"/>
      <c r="CV1556" s="22"/>
      <c r="CW1556" s="22"/>
      <c r="CX1556" s="22"/>
      <c r="CY1556" s="22"/>
      <c r="CZ1556" s="22"/>
      <c r="DA1556" s="22"/>
      <c r="DB1556" s="22"/>
      <c r="DC1556" s="22"/>
      <c r="DD1556" s="22"/>
      <c r="DE1556" s="22"/>
      <c r="DF1556" s="22"/>
      <c r="DG1556" s="22"/>
      <c r="DH1556" s="22"/>
      <c r="DI1556" s="22"/>
      <c r="DJ1556" s="22"/>
      <c r="DK1556" s="22"/>
      <c r="DL1556" s="22"/>
      <c r="DM1556" s="22"/>
      <c r="DN1556" s="22"/>
      <c r="DO1556" s="22"/>
      <c r="DP1556" s="22"/>
    </row>
    <row r="1557" spans="1:120" ht="15" hidden="1" customHeight="1" x14ac:dyDescent="0.25">
      <c r="A1557" s="4"/>
      <c r="B1557" s="4"/>
      <c r="C1557" s="582"/>
      <c r="D1557" s="575"/>
      <c r="E1557" s="575"/>
      <c r="F1557" s="657"/>
      <c r="G1557" s="61" t="s">
        <v>68</v>
      </c>
      <c r="H1557" s="61"/>
      <c r="I1557" s="179"/>
      <c r="J1557" s="441"/>
      <c r="K1557" s="441"/>
      <c r="L1557" s="441"/>
      <c r="M1557" s="441"/>
      <c r="N1557" s="441"/>
      <c r="O1557" s="441"/>
      <c r="P1557" s="441"/>
      <c r="Q1557" s="441"/>
      <c r="R1557" s="441"/>
      <c r="S1557" s="441"/>
      <c r="T1557" s="441"/>
      <c r="U1557" s="441"/>
      <c r="V1557" s="441"/>
      <c r="W1557" s="4"/>
      <c r="X1557" s="4"/>
      <c r="Y1557" s="4"/>
      <c r="Z1557" s="4"/>
      <c r="AA1557" s="2"/>
      <c r="AB1557" s="441">
        <f t="shared" si="60"/>
        <v>0</v>
      </c>
      <c r="AC1557" s="2"/>
      <c r="AD1557" s="5"/>
      <c r="AE1557" s="22"/>
      <c r="AF1557" s="22"/>
      <c r="AG1557" s="22"/>
      <c r="AH1557" s="22"/>
      <c r="AI1557" s="22"/>
      <c r="AJ1557" s="22"/>
      <c r="AK1557" s="22"/>
      <c r="AL1557" s="22"/>
      <c r="AM1557" s="22"/>
      <c r="AN1557" s="22"/>
      <c r="AO1557" s="22"/>
      <c r="AP1557" s="22"/>
      <c r="AQ1557" s="22"/>
      <c r="AR1557" s="22"/>
      <c r="AS1557" s="22"/>
      <c r="AT1557" s="22"/>
      <c r="AU1557" s="22"/>
      <c r="AV1557" s="22"/>
      <c r="AW1557" s="22"/>
      <c r="AX1557" s="22"/>
      <c r="AY1557" s="22"/>
      <c r="AZ1557" s="22"/>
      <c r="BA1557" s="22"/>
      <c r="BB1557" s="22"/>
      <c r="BC1557" s="22"/>
      <c r="BD1557" s="22"/>
      <c r="BE1557" s="22"/>
      <c r="BF1557" s="22"/>
      <c r="BG1557" s="22"/>
      <c r="BH1557" s="22"/>
      <c r="BI1557" s="22"/>
      <c r="BJ1557" s="22"/>
      <c r="BK1557" s="22"/>
      <c r="BL1557" s="22"/>
      <c r="BM1557" s="22"/>
      <c r="BN1557" s="22"/>
      <c r="BO1557" s="22"/>
      <c r="BP1557" s="22"/>
      <c r="BQ1557" s="22"/>
      <c r="BR1557" s="22"/>
      <c r="BS1557" s="22"/>
      <c r="BT1557" s="22"/>
      <c r="BU1557" s="22"/>
      <c r="BV1557" s="22"/>
      <c r="BW1557" s="22"/>
      <c r="BX1557" s="22"/>
      <c r="BY1557" s="22"/>
      <c r="BZ1557" s="22"/>
      <c r="CA1557" s="22"/>
      <c r="CB1557" s="22"/>
      <c r="CC1557" s="22"/>
      <c r="CD1557" s="22"/>
      <c r="CE1557" s="22"/>
      <c r="CF1557" s="22"/>
      <c r="CG1557" s="22"/>
      <c r="CH1557" s="22"/>
      <c r="CI1557" s="22"/>
      <c r="CJ1557" s="22"/>
      <c r="CK1557" s="22"/>
      <c r="CL1557" s="22"/>
      <c r="CM1557" s="22"/>
      <c r="CN1557" s="22"/>
      <c r="CO1557" s="22"/>
      <c r="CP1557" s="22"/>
      <c r="CQ1557" s="22"/>
      <c r="CR1557" s="22"/>
      <c r="CS1557" s="22"/>
      <c r="CT1557" s="22"/>
      <c r="CU1557" s="22"/>
      <c r="CV1557" s="22"/>
      <c r="CW1557" s="22"/>
      <c r="CX1557" s="22"/>
      <c r="CY1557" s="22"/>
      <c r="CZ1557" s="22"/>
      <c r="DA1557" s="22"/>
      <c r="DB1557" s="22"/>
      <c r="DC1557" s="22"/>
      <c r="DD1557" s="22"/>
      <c r="DE1557" s="22"/>
      <c r="DF1557" s="22"/>
      <c r="DG1557" s="22"/>
      <c r="DH1557" s="22"/>
      <c r="DI1557" s="22"/>
      <c r="DJ1557" s="22"/>
      <c r="DK1557" s="22"/>
      <c r="DL1557" s="22"/>
      <c r="DM1557" s="22"/>
      <c r="DN1557" s="22"/>
      <c r="DO1557" s="22"/>
      <c r="DP1557" s="22"/>
    </row>
    <row r="1558" spans="1:120" ht="15.75" hidden="1" customHeight="1" x14ac:dyDescent="0.25">
      <c r="A1558" s="4"/>
      <c r="B1558" s="4"/>
      <c r="C1558" s="582"/>
      <c r="D1558" s="575" t="s">
        <v>76</v>
      </c>
      <c r="E1558" s="575" t="s">
        <v>72</v>
      </c>
      <c r="F1558" s="582" t="s">
        <v>73</v>
      </c>
      <c r="G1558" s="61" t="s">
        <v>59</v>
      </c>
      <c r="H1558" s="61"/>
      <c r="I1558" s="179"/>
      <c r="J1558" s="441"/>
      <c r="K1558" s="441"/>
      <c r="L1558" s="441"/>
      <c r="M1558" s="441"/>
      <c r="N1558" s="441"/>
      <c r="O1558" s="441"/>
      <c r="P1558" s="441"/>
      <c r="Q1558" s="441"/>
      <c r="R1558" s="441"/>
      <c r="S1558" s="441"/>
      <c r="T1558" s="441"/>
      <c r="U1558" s="441"/>
      <c r="V1558" s="441"/>
      <c r="W1558" s="4"/>
      <c r="X1558" s="4"/>
      <c r="Y1558" s="4"/>
      <c r="Z1558" s="4"/>
      <c r="AA1558" s="2"/>
      <c r="AB1558" s="441">
        <f t="shared" si="60"/>
        <v>0</v>
      </c>
      <c r="AC1558" s="2"/>
      <c r="AD1558" s="5"/>
      <c r="AE1558" s="22"/>
      <c r="AF1558" s="22"/>
      <c r="AG1558" s="22"/>
      <c r="AH1558" s="22"/>
      <c r="AI1558" s="22"/>
      <c r="AJ1558" s="22"/>
      <c r="AK1558" s="22"/>
      <c r="AL1558" s="22"/>
      <c r="AM1558" s="22"/>
      <c r="AN1558" s="22"/>
      <c r="AO1558" s="22"/>
      <c r="AP1558" s="22"/>
      <c r="AQ1558" s="22"/>
      <c r="AR1558" s="22"/>
      <c r="AS1558" s="22"/>
      <c r="AT1558" s="22"/>
      <c r="AU1558" s="22"/>
      <c r="AV1558" s="22"/>
      <c r="AW1558" s="22"/>
      <c r="AX1558" s="22"/>
      <c r="AY1558" s="22"/>
      <c r="AZ1558" s="22"/>
      <c r="BA1558" s="22"/>
      <c r="BB1558" s="22"/>
      <c r="BC1558" s="22"/>
      <c r="BD1558" s="22"/>
      <c r="BE1558" s="22"/>
      <c r="BF1558" s="22"/>
      <c r="BG1558" s="22"/>
      <c r="BH1558" s="22"/>
      <c r="BI1558" s="22"/>
      <c r="BJ1558" s="22"/>
      <c r="BK1558" s="22"/>
      <c r="BL1558" s="22"/>
      <c r="BM1558" s="22"/>
      <c r="BN1558" s="22"/>
      <c r="BO1558" s="22"/>
      <c r="BP1558" s="22"/>
      <c r="BQ1558" s="22"/>
      <c r="BR1558" s="22"/>
      <c r="BS1558" s="22"/>
      <c r="BT1558" s="22"/>
      <c r="BU1558" s="22"/>
      <c r="BV1558" s="22"/>
      <c r="BW1558" s="22"/>
      <c r="BX1558" s="22"/>
      <c r="BY1558" s="22"/>
      <c r="BZ1558" s="22"/>
      <c r="CA1558" s="22"/>
      <c r="CB1558" s="22"/>
      <c r="CC1558" s="22"/>
      <c r="CD1558" s="22"/>
      <c r="CE1558" s="22"/>
      <c r="CF1558" s="22"/>
      <c r="CG1558" s="22"/>
      <c r="CH1558" s="22"/>
      <c r="CI1558" s="22"/>
      <c r="CJ1558" s="22"/>
      <c r="CK1558" s="22"/>
      <c r="CL1558" s="22"/>
      <c r="CM1558" s="22"/>
      <c r="CN1558" s="22"/>
      <c r="CO1558" s="22"/>
      <c r="CP1558" s="22"/>
      <c r="CQ1558" s="22"/>
      <c r="CR1558" s="22"/>
      <c r="CS1558" s="22"/>
      <c r="CT1558" s="22"/>
      <c r="CU1558" s="22"/>
      <c r="CV1558" s="22"/>
      <c r="CW1558" s="22"/>
      <c r="CX1558" s="22"/>
      <c r="CY1558" s="22"/>
      <c r="CZ1558" s="22"/>
      <c r="DA1558" s="22"/>
      <c r="DB1558" s="22"/>
      <c r="DC1558" s="22"/>
      <c r="DD1558" s="22"/>
      <c r="DE1558" s="22"/>
      <c r="DF1558" s="22"/>
      <c r="DG1558" s="22"/>
      <c r="DH1558" s="22"/>
      <c r="DI1558" s="22"/>
      <c r="DJ1558" s="22"/>
      <c r="DK1558" s="22"/>
      <c r="DL1558" s="22"/>
      <c r="DM1558" s="22"/>
      <c r="DN1558" s="22"/>
      <c r="DO1558" s="22"/>
      <c r="DP1558" s="22"/>
    </row>
    <row r="1559" spans="1:120" ht="15" hidden="1" customHeight="1" x14ac:dyDescent="0.25">
      <c r="A1559" s="4"/>
      <c r="B1559" s="4"/>
      <c r="C1559" s="582"/>
      <c r="D1559" s="575"/>
      <c r="E1559" s="575"/>
      <c r="F1559" s="582"/>
      <c r="G1559" s="61" t="s">
        <v>60</v>
      </c>
      <c r="H1559" s="61"/>
      <c r="I1559" s="179"/>
      <c r="J1559" s="441"/>
      <c r="K1559" s="441"/>
      <c r="L1559" s="441"/>
      <c r="M1559" s="441"/>
      <c r="N1559" s="441"/>
      <c r="O1559" s="441"/>
      <c r="P1559" s="441"/>
      <c r="Q1559" s="441"/>
      <c r="R1559" s="441"/>
      <c r="S1559" s="441"/>
      <c r="T1559" s="441"/>
      <c r="U1559" s="441"/>
      <c r="V1559" s="441"/>
      <c r="W1559" s="4"/>
      <c r="X1559" s="4"/>
      <c r="Y1559" s="4"/>
      <c r="Z1559" s="4"/>
      <c r="AA1559" s="2"/>
      <c r="AB1559" s="441">
        <f t="shared" si="60"/>
        <v>0</v>
      </c>
      <c r="AC1559" s="2"/>
      <c r="AD1559" s="5"/>
      <c r="AE1559" s="22"/>
      <c r="AF1559" s="22"/>
      <c r="AG1559" s="22"/>
      <c r="AH1559" s="22"/>
      <c r="AI1559" s="22"/>
      <c r="AJ1559" s="22"/>
      <c r="AK1559" s="22"/>
      <c r="AL1559" s="22"/>
      <c r="AM1559" s="22"/>
      <c r="AN1559" s="22"/>
      <c r="AO1559" s="22"/>
      <c r="AP1559" s="22"/>
      <c r="AQ1559" s="22"/>
      <c r="AR1559" s="22"/>
      <c r="AS1559" s="22"/>
      <c r="AT1559" s="22"/>
      <c r="AU1559" s="22"/>
      <c r="AV1559" s="22"/>
      <c r="AW1559" s="22"/>
      <c r="AX1559" s="22"/>
      <c r="AY1559" s="22"/>
      <c r="AZ1559" s="22"/>
      <c r="BA1559" s="22"/>
      <c r="BB1559" s="22"/>
      <c r="BC1559" s="22"/>
      <c r="BD1559" s="22"/>
      <c r="BE1559" s="22"/>
      <c r="BF1559" s="22"/>
      <c r="BG1559" s="22"/>
      <c r="BH1559" s="22"/>
      <c r="BI1559" s="22"/>
      <c r="BJ1559" s="22"/>
      <c r="BK1559" s="22"/>
      <c r="BL1559" s="22"/>
      <c r="BM1559" s="22"/>
      <c r="BN1559" s="22"/>
      <c r="BO1559" s="22"/>
      <c r="BP1559" s="22"/>
      <c r="BQ1559" s="22"/>
      <c r="BR1559" s="22"/>
      <c r="BS1559" s="22"/>
      <c r="BT1559" s="22"/>
      <c r="BU1559" s="22"/>
      <c r="BV1559" s="22"/>
      <c r="BW1559" s="22"/>
      <c r="BX1559" s="22"/>
      <c r="BY1559" s="22"/>
      <c r="BZ1559" s="22"/>
      <c r="CA1559" s="22"/>
      <c r="CB1559" s="22"/>
      <c r="CC1559" s="22"/>
      <c r="CD1559" s="22"/>
      <c r="CE1559" s="22"/>
      <c r="CF1559" s="22"/>
      <c r="CG1559" s="22"/>
      <c r="CH1559" s="22"/>
      <c r="CI1559" s="22"/>
      <c r="CJ1559" s="22"/>
      <c r="CK1559" s="22"/>
      <c r="CL1559" s="22"/>
      <c r="CM1559" s="22"/>
      <c r="CN1559" s="22"/>
      <c r="CO1559" s="22"/>
      <c r="CP1559" s="22"/>
      <c r="CQ1559" s="22"/>
      <c r="CR1559" s="22"/>
      <c r="CS1559" s="22"/>
      <c r="CT1559" s="22"/>
      <c r="CU1559" s="22"/>
      <c r="CV1559" s="22"/>
      <c r="CW1559" s="22"/>
      <c r="CX1559" s="22"/>
      <c r="CY1559" s="22"/>
      <c r="CZ1559" s="22"/>
      <c r="DA1559" s="22"/>
      <c r="DB1559" s="22"/>
      <c r="DC1559" s="22"/>
      <c r="DD1559" s="22"/>
      <c r="DE1559" s="22"/>
      <c r="DF1559" s="22"/>
      <c r="DG1559" s="22"/>
      <c r="DH1559" s="22"/>
      <c r="DI1559" s="22"/>
      <c r="DJ1559" s="22"/>
      <c r="DK1559" s="22"/>
      <c r="DL1559" s="22"/>
      <c r="DM1559" s="22"/>
      <c r="DN1559" s="22"/>
      <c r="DO1559" s="22"/>
      <c r="DP1559" s="22"/>
    </row>
    <row r="1560" spans="1:120" ht="15" hidden="1" customHeight="1" x14ac:dyDescent="0.25">
      <c r="A1560" s="4"/>
      <c r="B1560" s="4"/>
      <c r="C1560" s="582"/>
      <c r="D1560" s="575"/>
      <c r="E1560" s="575"/>
      <c r="F1560" s="582"/>
      <c r="G1560" s="61" t="s">
        <v>61</v>
      </c>
      <c r="H1560" s="61"/>
      <c r="I1560" s="179"/>
      <c r="J1560" s="441"/>
      <c r="K1560" s="441"/>
      <c r="L1560" s="441"/>
      <c r="M1560" s="441"/>
      <c r="N1560" s="441"/>
      <c r="O1560" s="441"/>
      <c r="P1560" s="441"/>
      <c r="Q1560" s="441"/>
      <c r="R1560" s="441"/>
      <c r="S1560" s="441"/>
      <c r="T1560" s="441"/>
      <c r="U1560" s="441"/>
      <c r="V1560" s="441"/>
      <c r="W1560" s="4"/>
      <c r="X1560" s="4"/>
      <c r="Y1560" s="4"/>
      <c r="Z1560" s="4"/>
      <c r="AA1560" s="2"/>
      <c r="AB1560" s="441">
        <f t="shared" si="60"/>
        <v>0</v>
      </c>
      <c r="AC1560" s="2"/>
      <c r="AD1560" s="5"/>
      <c r="AE1560" s="22"/>
      <c r="AF1560" s="22"/>
      <c r="AG1560" s="22"/>
      <c r="AH1560" s="22"/>
      <c r="AI1560" s="22"/>
      <c r="AJ1560" s="22"/>
      <c r="AK1560" s="22"/>
      <c r="AL1560" s="22"/>
      <c r="AM1560" s="22"/>
      <c r="AN1560" s="22"/>
      <c r="AO1560" s="22"/>
      <c r="AP1560" s="22"/>
      <c r="AQ1560" s="22"/>
      <c r="AR1560" s="22"/>
      <c r="AS1560" s="22"/>
      <c r="AT1560" s="22"/>
      <c r="AU1560" s="22"/>
      <c r="AV1560" s="22"/>
      <c r="AW1560" s="22"/>
      <c r="AX1560" s="22"/>
      <c r="AY1560" s="22"/>
      <c r="AZ1560" s="22"/>
      <c r="BA1560" s="22"/>
      <c r="BB1560" s="22"/>
      <c r="BC1560" s="22"/>
      <c r="BD1560" s="22"/>
      <c r="BE1560" s="22"/>
      <c r="BF1560" s="22"/>
      <c r="BG1560" s="22"/>
      <c r="BH1560" s="22"/>
      <c r="BI1560" s="22"/>
      <c r="BJ1560" s="22"/>
      <c r="BK1560" s="22"/>
      <c r="BL1560" s="22"/>
      <c r="BM1560" s="22"/>
      <c r="BN1560" s="22"/>
      <c r="BO1560" s="22"/>
      <c r="BP1560" s="22"/>
      <c r="BQ1560" s="22"/>
      <c r="BR1560" s="22"/>
      <c r="BS1560" s="22"/>
      <c r="BT1560" s="22"/>
      <c r="BU1560" s="22"/>
      <c r="BV1560" s="22"/>
      <c r="BW1560" s="22"/>
      <c r="BX1560" s="22"/>
      <c r="BY1560" s="22"/>
      <c r="BZ1560" s="22"/>
      <c r="CA1560" s="22"/>
      <c r="CB1560" s="22"/>
      <c r="CC1560" s="22"/>
      <c r="CD1560" s="22"/>
      <c r="CE1560" s="22"/>
      <c r="CF1560" s="22"/>
      <c r="CG1560" s="22"/>
      <c r="CH1560" s="22"/>
      <c r="CI1560" s="22"/>
      <c r="CJ1560" s="22"/>
      <c r="CK1560" s="22"/>
      <c r="CL1560" s="22"/>
      <c r="CM1560" s="22"/>
      <c r="CN1560" s="22"/>
      <c r="CO1560" s="22"/>
      <c r="CP1560" s="22"/>
      <c r="CQ1560" s="22"/>
      <c r="CR1560" s="22"/>
      <c r="CS1560" s="22"/>
      <c r="CT1560" s="22"/>
      <c r="CU1560" s="22"/>
      <c r="CV1560" s="22"/>
      <c r="CW1560" s="22"/>
      <c r="CX1560" s="22"/>
      <c r="CY1560" s="22"/>
      <c r="CZ1560" s="22"/>
      <c r="DA1560" s="22"/>
      <c r="DB1560" s="22"/>
      <c r="DC1560" s="22"/>
      <c r="DD1560" s="22"/>
      <c r="DE1560" s="22"/>
      <c r="DF1560" s="22"/>
      <c r="DG1560" s="22"/>
      <c r="DH1560" s="22"/>
      <c r="DI1560" s="22"/>
      <c r="DJ1560" s="22"/>
      <c r="DK1560" s="22"/>
      <c r="DL1560" s="22"/>
      <c r="DM1560" s="22"/>
      <c r="DN1560" s="22"/>
      <c r="DO1560" s="22"/>
      <c r="DP1560" s="22"/>
    </row>
    <row r="1561" spans="1:120" ht="15" hidden="1" customHeight="1" x14ac:dyDescent="0.25">
      <c r="A1561" s="4"/>
      <c r="B1561" s="4"/>
      <c r="C1561" s="582"/>
      <c r="D1561" s="575"/>
      <c r="E1561" s="575"/>
      <c r="F1561" s="582"/>
      <c r="G1561" s="61" t="s">
        <v>62</v>
      </c>
      <c r="H1561" s="61"/>
      <c r="I1561" s="179"/>
      <c r="J1561" s="441"/>
      <c r="K1561" s="441"/>
      <c r="L1561" s="441"/>
      <c r="M1561" s="441"/>
      <c r="N1561" s="441"/>
      <c r="O1561" s="441"/>
      <c r="P1561" s="441"/>
      <c r="Q1561" s="441"/>
      <c r="R1561" s="441"/>
      <c r="S1561" s="441"/>
      <c r="T1561" s="441"/>
      <c r="U1561" s="441"/>
      <c r="V1561" s="441"/>
      <c r="W1561" s="4"/>
      <c r="X1561" s="4"/>
      <c r="Y1561" s="4"/>
      <c r="Z1561" s="4"/>
      <c r="AA1561" s="2"/>
      <c r="AB1561" s="441">
        <f t="shared" si="60"/>
        <v>0</v>
      </c>
      <c r="AC1561" s="2"/>
      <c r="AD1561" s="5"/>
      <c r="AE1561" s="22"/>
      <c r="AF1561" s="22"/>
      <c r="AG1561" s="22"/>
      <c r="AH1561" s="22"/>
      <c r="AI1561" s="22"/>
      <c r="AJ1561" s="22"/>
      <c r="AK1561" s="22"/>
      <c r="AL1561" s="22"/>
      <c r="AM1561" s="22"/>
      <c r="AN1561" s="22"/>
      <c r="AO1561" s="22"/>
      <c r="AP1561" s="22"/>
      <c r="AQ1561" s="22"/>
      <c r="AR1561" s="22"/>
      <c r="AS1561" s="22"/>
      <c r="AT1561" s="22"/>
      <c r="AU1561" s="22"/>
      <c r="AV1561" s="22"/>
      <c r="AW1561" s="22"/>
      <c r="AX1561" s="22"/>
      <c r="AY1561" s="22"/>
      <c r="AZ1561" s="22"/>
      <c r="BA1561" s="22"/>
      <c r="BB1561" s="22"/>
      <c r="BC1561" s="22"/>
      <c r="BD1561" s="22"/>
      <c r="BE1561" s="22"/>
      <c r="BF1561" s="22"/>
      <c r="BG1561" s="22"/>
      <c r="BH1561" s="22"/>
      <c r="BI1561" s="22"/>
      <c r="BJ1561" s="22"/>
      <c r="BK1561" s="22"/>
      <c r="BL1561" s="22"/>
      <c r="BM1561" s="22"/>
      <c r="BN1561" s="22"/>
      <c r="BO1561" s="22"/>
      <c r="BP1561" s="22"/>
      <c r="BQ1561" s="22"/>
      <c r="BR1561" s="22"/>
      <c r="BS1561" s="22"/>
      <c r="BT1561" s="22"/>
      <c r="BU1561" s="22"/>
      <c r="BV1561" s="22"/>
      <c r="BW1561" s="22"/>
      <c r="BX1561" s="22"/>
      <c r="BY1561" s="22"/>
      <c r="BZ1561" s="22"/>
      <c r="CA1561" s="22"/>
      <c r="CB1561" s="22"/>
      <c r="CC1561" s="22"/>
      <c r="CD1561" s="22"/>
      <c r="CE1561" s="22"/>
      <c r="CF1561" s="22"/>
      <c r="CG1561" s="22"/>
      <c r="CH1561" s="22"/>
      <c r="CI1561" s="22"/>
      <c r="CJ1561" s="22"/>
      <c r="CK1561" s="22"/>
      <c r="CL1561" s="22"/>
      <c r="CM1561" s="22"/>
      <c r="CN1561" s="22"/>
      <c r="CO1561" s="22"/>
      <c r="CP1561" s="22"/>
      <c r="CQ1561" s="22"/>
      <c r="CR1561" s="22"/>
      <c r="CS1561" s="22"/>
      <c r="CT1561" s="22"/>
      <c r="CU1561" s="22"/>
      <c r="CV1561" s="22"/>
      <c r="CW1561" s="22"/>
      <c r="CX1561" s="22"/>
      <c r="CY1561" s="22"/>
      <c r="CZ1561" s="22"/>
      <c r="DA1561" s="22"/>
      <c r="DB1561" s="22"/>
      <c r="DC1561" s="22"/>
      <c r="DD1561" s="22"/>
      <c r="DE1561" s="22"/>
      <c r="DF1561" s="22"/>
      <c r="DG1561" s="22"/>
      <c r="DH1561" s="22"/>
      <c r="DI1561" s="22"/>
      <c r="DJ1561" s="22"/>
      <c r="DK1561" s="22"/>
      <c r="DL1561" s="22"/>
      <c r="DM1561" s="22"/>
      <c r="DN1561" s="22"/>
      <c r="DO1561" s="22"/>
      <c r="DP1561" s="22"/>
    </row>
    <row r="1562" spans="1:120" ht="15" hidden="1" customHeight="1" x14ac:dyDescent="0.25">
      <c r="A1562" s="4"/>
      <c r="B1562" s="4"/>
      <c r="C1562" s="582"/>
      <c r="D1562" s="575"/>
      <c r="E1562" s="575"/>
      <c r="F1562" s="582"/>
      <c r="G1562" s="61" t="s">
        <v>63</v>
      </c>
      <c r="H1562" s="61"/>
      <c r="I1562" s="179"/>
      <c r="J1562" s="441"/>
      <c r="K1562" s="441"/>
      <c r="L1562" s="441"/>
      <c r="M1562" s="441"/>
      <c r="N1562" s="441"/>
      <c r="O1562" s="441"/>
      <c r="P1562" s="441"/>
      <c r="Q1562" s="441"/>
      <c r="R1562" s="441"/>
      <c r="S1562" s="441"/>
      <c r="T1562" s="441"/>
      <c r="U1562" s="441"/>
      <c r="V1562" s="441"/>
      <c r="W1562" s="4"/>
      <c r="X1562" s="4"/>
      <c r="Y1562" s="4"/>
      <c r="Z1562" s="4"/>
      <c r="AA1562" s="2"/>
      <c r="AB1562" s="441">
        <f t="shared" si="60"/>
        <v>0</v>
      </c>
      <c r="AC1562" s="2"/>
      <c r="AD1562" s="5"/>
      <c r="AE1562" s="22"/>
      <c r="AF1562" s="22"/>
      <c r="AG1562" s="22"/>
      <c r="AH1562" s="22"/>
      <c r="AI1562" s="22"/>
      <c r="AJ1562" s="22"/>
      <c r="AK1562" s="22"/>
      <c r="AL1562" s="22"/>
      <c r="AM1562" s="22"/>
      <c r="AN1562" s="22"/>
      <c r="AO1562" s="22"/>
      <c r="AP1562" s="22"/>
      <c r="AQ1562" s="22"/>
      <c r="AR1562" s="22"/>
      <c r="AS1562" s="22"/>
      <c r="AT1562" s="22"/>
      <c r="AU1562" s="22"/>
      <c r="AV1562" s="22"/>
      <c r="AW1562" s="22"/>
      <c r="AX1562" s="22"/>
      <c r="AY1562" s="22"/>
      <c r="AZ1562" s="22"/>
      <c r="BA1562" s="22"/>
      <c r="BB1562" s="22"/>
      <c r="BC1562" s="22"/>
      <c r="BD1562" s="22"/>
      <c r="BE1562" s="22"/>
      <c r="BF1562" s="22"/>
      <c r="BG1562" s="22"/>
      <c r="BH1562" s="22"/>
      <c r="BI1562" s="22"/>
      <c r="BJ1562" s="22"/>
      <c r="BK1562" s="22"/>
      <c r="BL1562" s="22"/>
      <c r="BM1562" s="22"/>
      <c r="BN1562" s="22"/>
      <c r="BO1562" s="22"/>
      <c r="BP1562" s="22"/>
      <c r="BQ1562" s="22"/>
      <c r="BR1562" s="22"/>
      <c r="BS1562" s="22"/>
      <c r="BT1562" s="22"/>
      <c r="BU1562" s="22"/>
      <c r="BV1562" s="22"/>
      <c r="BW1562" s="22"/>
      <c r="BX1562" s="22"/>
      <c r="BY1562" s="22"/>
      <c r="BZ1562" s="22"/>
      <c r="CA1562" s="22"/>
      <c r="CB1562" s="22"/>
      <c r="CC1562" s="22"/>
      <c r="CD1562" s="22"/>
      <c r="CE1562" s="22"/>
      <c r="CF1562" s="22"/>
      <c r="CG1562" s="22"/>
      <c r="CH1562" s="22"/>
      <c r="CI1562" s="22"/>
      <c r="CJ1562" s="22"/>
      <c r="CK1562" s="22"/>
      <c r="CL1562" s="22"/>
      <c r="CM1562" s="22"/>
      <c r="CN1562" s="22"/>
      <c r="CO1562" s="22"/>
      <c r="CP1562" s="22"/>
      <c r="CQ1562" s="22"/>
      <c r="CR1562" s="22"/>
      <c r="CS1562" s="22"/>
      <c r="CT1562" s="22"/>
      <c r="CU1562" s="22"/>
      <c r="CV1562" s="22"/>
      <c r="CW1562" s="22"/>
      <c r="CX1562" s="22"/>
      <c r="CY1562" s="22"/>
      <c r="CZ1562" s="22"/>
      <c r="DA1562" s="22"/>
      <c r="DB1562" s="22"/>
      <c r="DC1562" s="22"/>
      <c r="DD1562" s="22"/>
      <c r="DE1562" s="22"/>
      <c r="DF1562" s="22"/>
      <c r="DG1562" s="22"/>
      <c r="DH1562" s="22"/>
      <c r="DI1562" s="22"/>
      <c r="DJ1562" s="22"/>
      <c r="DK1562" s="22"/>
      <c r="DL1562" s="22"/>
      <c r="DM1562" s="22"/>
      <c r="DN1562" s="22"/>
      <c r="DO1562" s="22"/>
      <c r="DP1562" s="22"/>
    </row>
    <row r="1563" spans="1:120" ht="15" hidden="1" customHeight="1" x14ac:dyDescent="0.25">
      <c r="A1563" s="4"/>
      <c r="B1563" s="4"/>
      <c r="C1563" s="582"/>
      <c r="D1563" s="575"/>
      <c r="E1563" s="575"/>
      <c r="F1563" s="582"/>
      <c r="G1563" s="61" t="s">
        <v>68</v>
      </c>
      <c r="H1563" s="61"/>
      <c r="I1563" s="179"/>
      <c r="J1563" s="441"/>
      <c r="K1563" s="441"/>
      <c r="L1563" s="441"/>
      <c r="M1563" s="441"/>
      <c r="N1563" s="441"/>
      <c r="O1563" s="441"/>
      <c r="P1563" s="441"/>
      <c r="Q1563" s="441"/>
      <c r="R1563" s="441"/>
      <c r="S1563" s="441"/>
      <c r="T1563" s="441"/>
      <c r="U1563" s="441"/>
      <c r="V1563" s="441"/>
      <c r="W1563" s="4"/>
      <c r="X1563" s="4"/>
      <c r="Y1563" s="4"/>
      <c r="Z1563" s="4"/>
      <c r="AA1563" s="2"/>
      <c r="AB1563" s="441">
        <f t="shared" si="60"/>
        <v>0</v>
      </c>
      <c r="AC1563" s="2"/>
      <c r="AD1563" s="5"/>
      <c r="AE1563" s="22"/>
      <c r="AF1563" s="22"/>
      <c r="AG1563" s="22"/>
      <c r="AH1563" s="22"/>
      <c r="AI1563" s="22"/>
      <c r="AJ1563" s="22"/>
      <c r="AK1563" s="22"/>
      <c r="AL1563" s="22"/>
      <c r="AM1563" s="22"/>
      <c r="AN1563" s="22"/>
      <c r="AO1563" s="22"/>
      <c r="AP1563" s="22"/>
      <c r="AQ1563" s="22"/>
      <c r="AR1563" s="22"/>
      <c r="AS1563" s="22"/>
      <c r="AT1563" s="22"/>
      <c r="AU1563" s="22"/>
      <c r="AV1563" s="22"/>
      <c r="AW1563" s="22"/>
      <c r="AX1563" s="22"/>
      <c r="AY1563" s="22"/>
      <c r="AZ1563" s="22"/>
      <c r="BA1563" s="22"/>
      <c r="BB1563" s="22"/>
      <c r="BC1563" s="22"/>
      <c r="BD1563" s="22"/>
      <c r="BE1563" s="22"/>
      <c r="BF1563" s="22"/>
      <c r="BG1563" s="22"/>
      <c r="BH1563" s="22"/>
      <c r="BI1563" s="22"/>
      <c r="BJ1563" s="22"/>
      <c r="BK1563" s="22"/>
      <c r="BL1563" s="22"/>
      <c r="BM1563" s="22"/>
      <c r="BN1563" s="22"/>
      <c r="BO1563" s="22"/>
      <c r="BP1563" s="22"/>
      <c r="BQ1563" s="22"/>
      <c r="BR1563" s="22"/>
      <c r="BS1563" s="22"/>
      <c r="BT1563" s="22"/>
      <c r="BU1563" s="22"/>
      <c r="BV1563" s="22"/>
      <c r="BW1563" s="22"/>
      <c r="BX1563" s="22"/>
      <c r="BY1563" s="22"/>
      <c r="BZ1563" s="22"/>
      <c r="CA1563" s="22"/>
      <c r="CB1563" s="22"/>
      <c r="CC1563" s="22"/>
      <c r="CD1563" s="22"/>
      <c r="CE1563" s="22"/>
      <c r="CF1563" s="22"/>
      <c r="CG1563" s="22"/>
      <c r="CH1563" s="22"/>
      <c r="CI1563" s="22"/>
      <c r="CJ1563" s="22"/>
      <c r="CK1563" s="22"/>
      <c r="CL1563" s="22"/>
      <c r="CM1563" s="22"/>
      <c r="CN1563" s="22"/>
      <c r="CO1563" s="22"/>
      <c r="CP1563" s="22"/>
      <c r="CQ1563" s="22"/>
      <c r="CR1563" s="22"/>
      <c r="CS1563" s="22"/>
      <c r="CT1563" s="22"/>
      <c r="CU1563" s="22"/>
      <c r="CV1563" s="22"/>
      <c r="CW1563" s="22"/>
      <c r="CX1563" s="22"/>
      <c r="CY1563" s="22"/>
      <c r="CZ1563" s="22"/>
      <c r="DA1563" s="22"/>
      <c r="DB1563" s="22"/>
      <c r="DC1563" s="22"/>
      <c r="DD1563" s="22"/>
      <c r="DE1563" s="22"/>
      <c r="DF1563" s="22"/>
      <c r="DG1563" s="22"/>
      <c r="DH1563" s="22"/>
      <c r="DI1563" s="22"/>
      <c r="DJ1563" s="22"/>
      <c r="DK1563" s="22"/>
      <c r="DL1563" s="22"/>
      <c r="DM1563" s="22"/>
      <c r="DN1563" s="22"/>
      <c r="DO1563" s="22"/>
      <c r="DP1563" s="22"/>
    </row>
    <row r="1564" spans="1:120" s="13" customFormat="1" ht="15.75" hidden="1" customHeight="1" x14ac:dyDescent="0.25">
      <c r="A1564" s="4"/>
      <c r="B1564" s="4"/>
      <c r="C1564" s="582"/>
      <c r="D1564" s="575"/>
      <c r="E1564" s="575" t="s">
        <v>75</v>
      </c>
      <c r="F1564" s="657" t="s">
        <v>73</v>
      </c>
      <c r="G1564" s="60" t="s">
        <v>59</v>
      </c>
      <c r="H1564" s="60"/>
      <c r="I1564" s="138"/>
      <c r="J1564" s="148"/>
      <c r="K1564" s="148"/>
      <c r="L1564" s="148"/>
      <c r="M1564" s="148"/>
      <c r="N1564" s="148"/>
      <c r="O1564" s="148"/>
      <c r="P1564" s="148"/>
      <c r="Q1564" s="148"/>
      <c r="R1564" s="148"/>
      <c r="S1564" s="148"/>
      <c r="T1564" s="148"/>
      <c r="U1564" s="148"/>
      <c r="V1564" s="441"/>
      <c r="W1564" s="4"/>
      <c r="X1564" s="4"/>
      <c r="Y1564" s="4"/>
      <c r="Z1564" s="4"/>
      <c r="AA1564" s="2"/>
      <c r="AB1564" s="441">
        <f t="shared" si="60"/>
        <v>0</v>
      </c>
      <c r="AC1564" s="2"/>
      <c r="AD1564" s="5"/>
      <c r="AE1564" s="22"/>
      <c r="AF1564" s="22"/>
      <c r="AG1564" s="22"/>
      <c r="AH1564" s="22"/>
      <c r="AI1564" s="22"/>
      <c r="AJ1564" s="22"/>
      <c r="AK1564" s="22"/>
      <c r="AL1564" s="22"/>
      <c r="AM1564" s="22"/>
      <c r="AN1564" s="22"/>
      <c r="AO1564" s="22"/>
      <c r="AP1564" s="22"/>
      <c r="AQ1564" s="22"/>
      <c r="AR1564" s="22"/>
      <c r="AS1564" s="22"/>
      <c r="AT1564" s="22"/>
      <c r="AU1564" s="22"/>
      <c r="AV1564" s="22"/>
      <c r="AW1564" s="22"/>
      <c r="AX1564" s="22"/>
      <c r="AY1564" s="22"/>
      <c r="AZ1564" s="22"/>
      <c r="BA1564" s="22"/>
      <c r="BB1564" s="22"/>
      <c r="BC1564" s="22"/>
      <c r="BD1564" s="22"/>
      <c r="BE1564" s="22"/>
      <c r="BF1564" s="22"/>
      <c r="BG1564" s="22"/>
      <c r="BH1564" s="22"/>
      <c r="BI1564" s="22"/>
      <c r="BJ1564" s="22"/>
      <c r="BK1564" s="22"/>
      <c r="BL1564" s="22"/>
      <c r="BM1564" s="22"/>
      <c r="BN1564" s="22"/>
      <c r="BO1564" s="22"/>
      <c r="BP1564" s="22"/>
      <c r="BQ1564" s="22"/>
      <c r="BR1564" s="22"/>
      <c r="BS1564" s="22"/>
      <c r="BT1564" s="22"/>
      <c r="BU1564" s="22"/>
      <c r="BV1564" s="22"/>
      <c r="BW1564" s="22"/>
      <c r="BX1564" s="22"/>
      <c r="BY1564" s="22"/>
      <c r="BZ1564" s="22"/>
      <c r="CA1564" s="22"/>
      <c r="CB1564" s="22"/>
      <c r="CC1564" s="22"/>
      <c r="CD1564" s="22"/>
      <c r="CE1564" s="22"/>
      <c r="CF1564" s="22"/>
      <c r="CG1564" s="22"/>
      <c r="CH1564" s="22"/>
      <c r="CI1564" s="22"/>
      <c r="CJ1564" s="22"/>
      <c r="CK1564" s="22"/>
      <c r="CL1564" s="22"/>
      <c r="CM1564" s="22"/>
      <c r="CN1564" s="22"/>
      <c r="CO1564" s="22"/>
      <c r="CP1564" s="22"/>
      <c r="CQ1564" s="22"/>
      <c r="CR1564" s="22"/>
      <c r="CS1564" s="22"/>
      <c r="CT1564" s="22"/>
      <c r="CU1564" s="22"/>
      <c r="CV1564" s="22"/>
      <c r="CW1564" s="22"/>
      <c r="CX1564" s="22"/>
      <c r="CY1564" s="22"/>
      <c r="CZ1564" s="22"/>
      <c r="DA1564" s="22"/>
      <c r="DB1564" s="22"/>
      <c r="DC1564" s="22"/>
      <c r="DD1564" s="22"/>
      <c r="DE1564" s="22"/>
      <c r="DF1564" s="22"/>
      <c r="DG1564" s="22"/>
      <c r="DH1564" s="22"/>
      <c r="DI1564" s="22"/>
      <c r="DJ1564" s="22"/>
      <c r="DK1564" s="22"/>
      <c r="DL1564" s="22"/>
      <c r="DM1564" s="22"/>
      <c r="DN1564" s="22"/>
      <c r="DO1564" s="22"/>
      <c r="DP1564" s="22"/>
    </row>
    <row r="1565" spans="1:120" s="13" customFormat="1" ht="15" hidden="1" customHeight="1" x14ac:dyDescent="0.25">
      <c r="A1565" s="4"/>
      <c r="B1565" s="4"/>
      <c r="C1565" s="582"/>
      <c r="D1565" s="575"/>
      <c r="E1565" s="575"/>
      <c r="F1565" s="657"/>
      <c r="G1565" s="60" t="s">
        <v>60</v>
      </c>
      <c r="H1565" s="60"/>
      <c r="I1565" s="138"/>
      <c r="J1565" s="148"/>
      <c r="K1565" s="148"/>
      <c r="L1565" s="148"/>
      <c r="M1565" s="148"/>
      <c r="N1565" s="148"/>
      <c r="O1565" s="148"/>
      <c r="P1565" s="148"/>
      <c r="Q1565" s="148"/>
      <c r="R1565" s="148"/>
      <c r="S1565" s="148"/>
      <c r="T1565" s="148"/>
      <c r="U1565" s="148"/>
      <c r="V1565" s="441"/>
      <c r="W1565" s="4"/>
      <c r="X1565" s="4"/>
      <c r="Y1565" s="4"/>
      <c r="Z1565" s="4"/>
      <c r="AA1565" s="2"/>
      <c r="AB1565" s="441">
        <f t="shared" si="60"/>
        <v>0</v>
      </c>
      <c r="AC1565" s="2"/>
      <c r="AD1565" s="5"/>
      <c r="AE1565" s="22"/>
      <c r="AF1565" s="22"/>
      <c r="AG1565" s="22"/>
      <c r="AH1565" s="22"/>
      <c r="AI1565" s="22"/>
      <c r="AJ1565" s="22"/>
      <c r="AK1565" s="22"/>
      <c r="AL1565" s="22"/>
      <c r="AM1565" s="22"/>
      <c r="AN1565" s="22"/>
      <c r="AO1565" s="22"/>
      <c r="AP1565" s="22"/>
      <c r="AQ1565" s="22"/>
      <c r="AR1565" s="22"/>
      <c r="AS1565" s="22"/>
      <c r="AT1565" s="22"/>
      <c r="AU1565" s="22"/>
      <c r="AV1565" s="22"/>
      <c r="AW1565" s="22"/>
      <c r="AX1565" s="22"/>
      <c r="AY1565" s="22"/>
      <c r="AZ1565" s="22"/>
      <c r="BA1565" s="22"/>
      <c r="BB1565" s="22"/>
      <c r="BC1565" s="22"/>
      <c r="BD1565" s="22"/>
      <c r="BE1565" s="22"/>
      <c r="BF1565" s="22"/>
      <c r="BG1565" s="22"/>
      <c r="BH1565" s="22"/>
      <c r="BI1565" s="22"/>
      <c r="BJ1565" s="22"/>
      <c r="BK1565" s="22"/>
      <c r="BL1565" s="22"/>
      <c r="BM1565" s="22"/>
      <c r="BN1565" s="22"/>
      <c r="BO1565" s="22"/>
      <c r="BP1565" s="22"/>
      <c r="BQ1565" s="22"/>
      <c r="BR1565" s="22"/>
      <c r="BS1565" s="22"/>
      <c r="BT1565" s="22"/>
      <c r="BU1565" s="22"/>
      <c r="BV1565" s="22"/>
      <c r="BW1565" s="22"/>
      <c r="BX1565" s="22"/>
      <c r="BY1565" s="22"/>
      <c r="BZ1565" s="22"/>
      <c r="CA1565" s="22"/>
      <c r="CB1565" s="22"/>
      <c r="CC1565" s="22"/>
      <c r="CD1565" s="22"/>
      <c r="CE1565" s="22"/>
      <c r="CF1565" s="22"/>
      <c r="CG1565" s="22"/>
      <c r="CH1565" s="22"/>
      <c r="CI1565" s="22"/>
      <c r="CJ1565" s="22"/>
      <c r="CK1565" s="22"/>
      <c r="CL1565" s="22"/>
      <c r="CM1565" s="22"/>
      <c r="CN1565" s="22"/>
      <c r="CO1565" s="22"/>
      <c r="CP1565" s="22"/>
      <c r="CQ1565" s="22"/>
      <c r="CR1565" s="22"/>
      <c r="CS1565" s="22"/>
      <c r="CT1565" s="22"/>
      <c r="CU1565" s="22"/>
      <c r="CV1565" s="22"/>
      <c r="CW1565" s="22"/>
      <c r="CX1565" s="22"/>
      <c r="CY1565" s="22"/>
      <c r="CZ1565" s="22"/>
      <c r="DA1565" s="22"/>
      <c r="DB1565" s="22"/>
      <c r="DC1565" s="22"/>
      <c r="DD1565" s="22"/>
      <c r="DE1565" s="22"/>
      <c r="DF1565" s="22"/>
      <c r="DG1565" s="22"/>
      <c r="DH1565" s="22"/>
      <c r="DI1565" s="22"/>
      <c r="DJ1565" s="22"/>
      <c r="DK1565" s="22"/>
      <c r="DL1565" s="22"/>
      <c r="DM1565" s="22"/>
      <c r="DN1565" s="22"/>
      <c r="DO1565" s="22"/>
      <c r="DP1565" s="22"/>
    </row>
    <row r="1566" spans="1:120" s="13" customFormat="1" ht="15" hidden="1" customHeight="1" x14ac:dyDescent="0.25">
      <c r="A1566" s="4"/>
      <c r="B1566" s="4"/>
      <c r="C1566" s="582"/>
      <c r="D1566" s="575"/>
      <c r="E1566" s="575"/>
      <c r="F1566" s="657"/>
      <c r="G1566" s="60" t="s">
        <v>61</v>
      </c>
      <c r="H1566" s="60"/>
      <c r="I1566" s="138"/>
      <c r="J1566" s="148"/>
      <c r="K1566" s="148"/>
      <c r="L1566" s="148"/>
      <c r="M1566" s="148"/>
      <c r="N1566" s="148"/>
      <c r="O1566" s="148"/>
      <c r="P1566" s="148"/>
      <c r="Q1566" s="148"/>
      <c r="R1566" s="148"/>
      <c r="S1566" s="148"/>
      <c r="T1566" s="148"/>
      <c r="U1566" s="148"/>
      <c r="V1566" s="441"/>
      <c r="W1566" s="4"/>
      <c r="X1566" s="4"/>
      <c r="Y1566" s="4"/>
      <c r="Z1566" s="4"/>
      <c r="AA1566" s="2"/>
      <c r="AB1566" s="441">
        <f t="shared" si="60"/>
        <v>0</v>
      </c>
      <c r="AC1566" s="2"/>
      <c r="AD1566" s="5"/>
      <c r="AE1566" s="22"/>
      <c r="AF1566" s="22"/>
      <c r="AG1566" s="22"/>
      <c r="AH1566" s="22"/>
      <c r="AI1566" s="22"/>
      <c r="AJ1566" s="22"/>
      <c r="AK1566" s="22"/>
      <c r="AL1566" s="22"/>
      <c r="AM1566" s="22"/>
      <c r="AN1566" s="22"/>
      <c r="AO1566" s="22"/>
      <c r="AP1566" s="22"/>
      <c r="AQ1566" s="22"/>
      <c r="AR1566" s="22"/>
      <c r="AS1566" s="22"/>
      <c r="AT1566" s="22"/>
      <c r="AU1566" s="22"/>
      <c r="AV1566" s="22"/>
      <c r="AW1566" s="22"/>
      <c r="AX1566" s="22"/>
      <c r="AY1566" s="22"/>
      <c r="AZ1566" s="22"/>
      <c r="BA1566" s="22"/>
      <c r="BB1566" s="22"/>
      <c r="BC1566" s="22"/>
      <c r="BD1566" s="22"/>
      <c r="BE1566" s="22"/>
      <c r="BF1566" s="22"/>
      <c r="BG1566" s="22"/>
      <c r="BH1566" s="22"/>
      <c r="BI1566" s="22"/>
      <c r="BJ1566" s="22"/>
      <c r="BK1566" s="22"/>
      <c r="BL1566" s="22"/>
      <c r="BM1566" s="22"/>
      <c r="BN1566" s="22"/>
      <c r="BO1566" s="22"/>
      <c r="BP1566" s="22"/>
      <c r="BQ1566" s="22"/>
      <c r="BR1566" s="22"/>
      <c r="BS1566" s="22"/>
      <c r="BT1566" s="22"/>
      <c r="BU1566" s="22"/>
      <c r="BV1566" s="22"/>
      <c r="BW1566" s="22"/>
      <c r="BX1566" s="22"/>
      <c r="BY1566" s="22"/>
      <c r="BZ1566" s="22"/>
      <c r="CA1566" s="22"/>
      <c r="CB1566" s="22"/>
      <c r="CC1566" s="22"/>
      <c r="CD1566" s="22"/>
      <c r="CE1566" s="22"/>
      <c r="CF1566" s="22"/>
      <c r="CG1566" s="22"/>
      <c r="CH1566" s="22"/>
      <c r="CI1566" s="22"/>
      <c r="CJ1566" s="22"/>
      <c r="CK1566" s="22"/>
      <c r="CL1566" s="22"/>
      <c r="CM1566" s="22"/>
      <c r="CN1566" s="22"/>
      <c r="CO1566" s="22"/>
      <c r="CP1566" s="22"/>
      <c r="CQ1566" s="22"/>
      <c r="CR1566" s="22"/>
      <c r="CS1566" s="22"/>
      <c r="CT1566" s="22"/>
      <c r="CU1566" s="22"/>
      <c r="CV1566" s="22"/>
      <c r="CW1566" s="22"/>
      <c r="CX1566" s="22"/>
      <c r="CY1566" s="22"/>
      <c r="CZ1566" s="22"/>
      <c r="DA1566" s="22"/>
      <c r="DB1566" s="22"/>
      <c r="DC1566" s="22"/>
      <c r="DD1566" s="22"/>
      <c r="DE1566" s="22"/>
      <c r="DF1566" s="22"/>
      <c r="DG1566" s="22"/>
      <c r="DH1566" s="22"/>
      <c r="DI1566" s="22"/>
      <c r="DJ1566" s="22"/>
      <c r="DK1566" s="22"/>
      <c r="DL1566" s="22"/>
      <c r="DM1566" s="22"/>
      <c r="DN1566" s="22"/>
      <c r="DO1566" s="22"/>
      <c r="DP1566" s="22"/>
    </row>
    <row r="1567" spans="1:120" s="13" customFormat="1" ht="15" hidden="1" customHeight="1" x14ac:dyDescent="0.25">
      <c r="A1567" s="4"/>
      <c r="B1567" s="4"/>
      <c r="C1567" s="582"/>
      <c r="D1567" s="575"/>
      <c r="E1567" s="575"/>
      <c r="F1567" s="657"/>
      <c r="G1567" s="60" t="s">
        <v>62</v>
      </c>
      <c r="H1567" s="60"/>
      <c r="I1567" s="138"/>
      <c r="J1567" s="148"/>
      <c r="K1567" s="148"/>
      <c r="L1567" s="148"/>
      <c r="M1567" s="148"/>
      <c r="N1567" s="148"/>
      <c r="O1567" s="148"/>
      <c r="P1567" s="148"/>
      <c r="Q1567" s="148"/>
      <c r="R1567" s="148"/>
      <c r="S1567" s="148"/>
      <c r="T1567" s="148"/>
      <c r="U1567" s="148"/>
      <c r="V1567" s="441"/>
      <c r="W1567" s="4"/>
      <c r="X1567" s="4"/>
      <c r="Y1567" s="4"/>
      <c r="Z1567" s="4"/>
      <c r="AA1567" s="2"/>
      <c r="AB1567" s="441">
        <f t="shared" si="60"/>
        <v>0</v>
      </c>
      <c r="AC1567" s="2"/>
      <c r="AD1567" s="5"/>
      <c r="AE1567" s="22"/>
      <c r="AF1567" s="22"/>
      <c r="AG1567" s="22"/>
      <c r="AH1567" s="22"/>
      <c r="AI1567" s="22"/>
      <c r="AJ1567" s="22"/>
      <c r="AK1567" s="22"/>
      <c r="AL1567" s="22"/>
      <c r="AM1567" s="22"/>
      <c r="AN1567" s="22"/>
      <c r="AO1567" s="22"/>
      <c r="AP1567" s="22"/>
      <c r="AQ1567" s="22"/>
      <c r="AR1567" s="22"/>
      <c r="AS1567" s="22"/>
      <c r="AT1567" s="22"/>
      <c r="AU1567" s="22"/>
      <c r="AV1567" s="22"/>
      <c r="AW1567" s="22"/>
      <c r="AX1567" s="22"/>
      <c r="AY1567" s="22"/>
      <c r="AZ1567" s="22"/>
      <c r="BA1567" s="22"/>
      <c r="BB1567" s="22"/>
      <c r="BC1567" s="22"/>
      <c r="BD1567" s="22"/>
      <c r="BE1567" s="22"/>
      <c r="BF1567" s="22"/>
      <c r="BG1567" s="22"/>
      <c r="BH1567" s="22"/>
      <c r="BI1567" s="22"/>
      <c r="BJ1567" s="22"/>
      <c r="BK1567" s="22"/>
      <c r="BL1567" s="22"/>
      <c r="BM1567" s="22"/>
      <c r="BN1567" s="22"/>
      <c r="BO1567" s="22"/>
      <c r="BP1567" s="22"/>
      <c r="BQ1567" s="22"/>
      <c r="BR1567" s="22"/>
      <c r="BS1567" s="22"/>
      <c r="BT1567" s="22"/>
      <c r="BU1567" s="22"/>
      <c r="BV1567" s="22"/>
      <c r="BW1567" s="22"/>
      <c r="BX1567" s="22"/>
      <c r="BY1567" s="22"/>
      <c r="BZ1567" s="22"/>
      <c r="CA1567" s="22"/>
      <c r="CB1567" s="22"/>
      <c r="CC1567" s="22"/>
      <c r="CD1567" s="22"/>
      <c r="CE1567" s="22"/>
      <c r="CF1567" s="22"/>
      <c r="CG1567" s="22"/>
      <c r="CH1567" s="22"/>
      <c r="CI1567" s="22"/>
      <c r="CJ1567" s="22"/>
      <c r="CK1567" s="22"/>
      <c r="CL1567" s="22"/>
      <c r="CM1567" s="22"/>
      <c r="CN1567" s="22"/>
      <c r="CO1567" s="22"/>
      <c r="CP1567" s="22"/>
      <c r="CQ1567" s="22"/>
      <c r="CR1567" s="22"/>
      <c r="CS1567" s="22"/>
      <c r="CT1567" s="22"/>
      <c r="CU1567" s="22"/>
      <c r="CV1567" s="22"/>
      <c r="CW1567" s="22"/>
      <c r="CX1567" s="22"/>
      <c r="CY1567" s="22"/>
      <c r="CZ1567" s="22"/>
      <c r="DA1567" s="22"/>
      <c r="DB1567" s="22"/>
      <c r="DC1567" s="22"/>
      <c r="DD1567" s="22"/>
      <c r="DE1567" s="22"/>
      <c r="DF1567" s="22"/>
      <c r="DG1567" s="22"/>
      <c r="DH1567" s="22"/>
      <c r="DI1567" s="22"/>
      <c r="DJ1567" s="22"/>
      <c r="DK1567" s="22"/>
      <c r="DL1567" s="22"/>
      <c r="DM1567" s="22"/>
      <c r="DN1567" s="22"/>
      <c r="DO1567" s="22"/>
      <c r="DP1567" s="22"/>
    </row>
    <row r="1568" spans="1:120" ht="15" hidden="1" customHeight="1" x14ac:dyDescent="0.25">
      <c r="A1568" s="4"/>
      <c r="B1568" s="4"/>
      <c r="C1568" s="582"/>
      <c r="D1568" s="575"/>
      <c r="E1568" s="575"/>
      <c r="F1568" s="657"/>
      <c r="G1568" s="61" t="s">
        <v>63</v>
      </c>
      <c r="H1568" s="61"/>
      <c r="I1568" s="179"/>
      <c r="J1568" s="441"/>
      <c r="K1568" s="441"/>
      <c r="L1568" s="441"/>
      <c r="M1568" s="441"/>
      <c r="N1568" s="441"/>
      <c r="O1568" s="441"/>
      <c r="P1568" s="441"/>
      <c r="Q1568" s="441"/>
      <c r="R1568" s="441"/>
      <c r="S1568" s="441"/>
      <c r="T1568" s="441"/>
      <c r="U1568" s="441"/>
      <c r="V1568" s="441"/>
      <c r="W1568" s="4"/>
      <c r="X1568" s="4"/>
      <c r="Y1568" s="4"/>
      <c r="Z1568" s="4"/>
      <c r="AA1568" s="2"/>
      <c r="AB1568" s="441">
        <f t="shared" si="60"/>
        <v>0</v>
      </c>
      <c r="AC1568" s="2"/>
      <c r="AD1568" s="5"/>
      <c r="AE1568" s="22"/>
      <c r="AF1568" s="22"/>
      <c r="AG1568" s="22"/>
      <c r="AH1568" s="22"/>
      <c r="AI1568" s="22"/>
      <c r="AJ1568" s="22"/>
      <c r="AK1568" s="22"/>
      <c r="AL1568" s="22"/>
      <c r="AM1568" s="22"/>
      <c r="AN1568" s="22"/>
      <c r="AO1568" s="22"/>
      <c r="AP1568" s="22"/>
      <c r="AQ1568" s="22"/>
      <c r="AR1568" s="22"/>
      <c r="AS1568" s="22"/>
      <c r="AT1568" s="22"/>
      <c r="AU1568" s="22"/>
      <c r="AV1568" s="22"/>
      <c r="AW1568" s="22"/>
      <c r="AX1568" s="22"/>
      <c r="AY1568" s="22"/>
      <c r="AZ1568" s="22"/>
      <c r="BA1568" s="22"/>
      <c r="BB1568" s="22"/>
      <c r="BC1568" s="22"/>
      <c r="BD1568" s="22"/>
      <c r="BE1568" s="22"/>
      <c r="BF1568" s="22"/>
      <c r="BG1568" s="22"/>
      <c r="BH1568" s="22"/>
      <c r="BI1568" s="22"/>
      <c r="BJ1568" s="22"/>
      <c r="BK1568" s="22"/>
      <c r="BL1568" s="22"/>
      <c r="BM1568" s="22"/>
      <c r="BN1568" s="22"/>
      <c r="BO1568" s="22"/>
      <c r="BP1568" s="22"/>
      <c r="BQ1568" s="22"/>
      <c r="BR1568" s="22"/>
      <c r="BS1568" s="22"/>
      <c r="BT1568" s="22"/>
      <c r="BU1568" s="22"/>
      <c r="BV1568" s="22"/>
      <c r="BW1568" s="22"/>
      <c r="BX1568" s="22"/>
      <c r="BY1568" s="22"/>
      <c r="BZ1568" s="22"/>
      <c r="CA1568" s="22"/>
      <c r="CB1568" s="22"/>
      <c r="CC1568" s="22"/>
      <c r="CD1568" s="22"/>
      <c r="CE1568" s="22"/>
      <c r="CF1568" s="22"/>
      <c r="CG1568" s="22"/>
      <c r="CH1568" s="22"/>
      <c r="CI1568" s="22"/>
      <c r="CJ1568" s="22"/>
      <c r="CK1568" s="22"/>
      <c r="CL1568" s="22"/>
      <c r="CM1568" s="22"/>
      <c r="CN1568" s="22"/>
      <c r="CO1568" s="22"/>
      <c r="CP1568" s="22"/>
      <c r="CQ1568" s="22"/>
      <c r="CR1568" s="22"/>
      <c r="CS1568" s="22"/>
      <c r="CT1568" s="22"/>
      <c r="CU1568" s="22"/>
      <c r="CV1568" s="22"/>
      <c r="CW1568" s="22"/>
      <c r="CX1568" s="22"/>
      <c r="CY1568" s="22"/>
      <c r="CZ1568" s="22"/>
      <c r="DA1568" s="22"/>
      <c r="DB1568" s="22"/>
      <c r="DC1568" s="22"/>
      <c r="DD1568" s="22"/>
      <c r="DE1568" s="22"/>
      <c r="DF1568" s="22"/>
      <c r="DG1568" s="22"/>
      <c r="DH1568" s="22"/>
      <c r="DI1568" s="22"/>
      <c r="DJ1568" s="22"/>
      <c r="DK1568" s="22"/>
      <c r="DL1568" s="22"/>
      <c r="DM1568" s="22"/>
      <c r="DN1568" s="22"/>
      <c r="DO1568" s="22"/>
      <c r="DP1568" s="22"/>
    </row>
    <row r="1569" spans="1:120" ht="15" hidden="1" customHeight="1" x14ac:dyDescent="0.25">
      <c r="A1569" s="4"/>
      <c r="B1569" s="4"/>
      <c r="C1569" s="582"/>
      <c r="D1569" s="575"/>
      <c r="E1569" s="575"/>
      <c r="F1569" s="657"/>
      <c r="G1569" s="61" t="s">
        <v>68</v>
      </c>
      <c r="H1569" s="61"/>
      <c r="I1569" s="179"/>
      <c r="J1569" s="441"/>
      <c r="K1569" s="441"/>
      <c r="L1569" s="441"/>
      <c r="M1569" s="441"/>
      <c r="N1569" s="441"/>
      <c r="O1569" s="441"/>
      <c r="P1569" s="441"/>
      <c r="Q1569" s="441"/>
      <c r="R1569" s="441"/>
      <c r="S1569" s="441"/>
      <c r="T1569" s="441"/>
      <c r="U1569" s="441"/>
      <c r="V1569" s="441"/>
      <c r="W1569" s="4"/>
      <c r="X1569" s="4"/>
      <c r="Y1569" s="4"/>
      <c r="Z1569" s="4"/>
      <c r="AA1569" s="2"/>
      <c r="AB1569" s="441">
        <f t="shared" si="60"/>
        <v>0</v>
      </c>
      <c r="AC1569" s="2"/>
      <c r="AD1569" s="5"/>
      <c r="AE1569" s="22"/>
      <c r="AF1569" s="22"/>
      <c r="AG1569" s="22"/>
      <c r="AH1569" s="22"/>
      <c r="AI1569" s="22"/>
      <c r="AJ1569" s="22"/>
      <c r="AK1569" s="22"/>
      <c r="AL1569" s="22"/>
      <c r="AM1569" s="22"/>
      <c r="AN1569" s="22"/>
      <c r="AO1569" s="22"/>
      <c r="AP1569" s="22"/>
      <c r="AQ1569" s="22"/>
      <c r="AR1569" s="22"/>
      <c r="AS1569" s="22"/>
      <c r="AT1569" s="22"/>
      <c r="AU1569" s="22"/>
      <c r="AV1569" s="22"/>
      <c r="AW1569" s="22"/>
      <c r="AX1569" s="22"/>
      <c r="AY1569" s="22"/>
      <c r="AZ1569" s="22"/>
      <c r="BA1569" s="22"/>
      <c r="BB1569" s="22"/>
      <c r="BC1569" s="22"/>
      <c r="BD1569" s="22"/>
      <c r="BE1569" s="22"/>
      <c r="BF1569" s="22"/>
      <c r="BG1569" s="22"/>
      <c r="BH1569" s="22"/>
      <c r="BI1569" s="22"/>
      <c r="BJ1569" s="22"/>
      <c r="BK1569" s="22"/>
      <c r="BL1569" s="22"/>
      <c r="BM1569" s="22"/>
      <c r="BN1569" s="22"/>
      <c r="BO1569" s="22"/>
      <c r="BP1569" s="22"/>
      <c r="BQ1569" s="22"/>
      <c r="BR1569" s="22"/>
      <c r="BS1569" s="22"/>
      <c r="BT1569" s="22"/>
      <c r="BU1569" s="22"/>
      <c r="BV1569" s="22"/>
      <c r="BW1569" s="22"/>
      <c r="BX1569" s="22"/>
      <c r="BY1569" s="22"/>
      <c r="BZ1569" s="22"/>
      <c r="CA1569" s="22"/>
      <c r="CB1569" s="22"/>
      <c r="CC1569" s="22"/>
      <c r="CD1569" s="22"/>
      <c r="CE1569" s="22"/>
      <c r="CF1569" s="22"/>
      <c r="CG1569" s="22"/>
      <c r="CH1569" s="22"/>
      <c r="CI1569" s="22"/>
      <c r="CJ1569" s="22"/>
      <c r="CK1569" s="22"/>
      <c r="CL1569" s="22"/>
      <c r="CM1569" s="22"/>
      <c r="CN1569" s="22"/>
      <c r="CO1569" s="22"/>
      <c r="CP1569" s="22"/>
      <c r="CQ1569" s="22"/>
      <c r="CR1569" s="22"/>
      <c r="CS1569" s="22"/>
      <c r="CT1569" s="22"/>
      <c r="CU1569" s="22"/>
      <c r="CV1569" s="22"/>
      <c r="CW1569" s="22"/>
      <c r="CX1569" s="22"/>
      <c r="CY1569" s="22"/>
      <c r="CZ1569" s="22"/>
      <c r="DA1569" s="22"/>
      <c r="DB1569" s="22"/>
      <c r="DC1569" s="22"/>
      <c r="DD1569" s="22"/>
      <c r="DE1569" s="22"/>
      <c r="DF1569" s="22"/>
      <c r="DG1569" s="22"/>
      <c r="DH1569" s="22"/>
      <c r="DI1569" s="22"/>
      <c r="DJ1569" s="22"/>
      <c r="DK1569" s="22"/>
      <c r="DL1569" s="22"/>
      <c r="DM1569" s="22"/>
      <c r="DN1569" s="22"/>
      <c r="DO1569" s="22"/>
      <c r="DP1569" s="22"/>
    </row>
    <row r="1570" spans="1:120" ht="15.75" hidden="1" customHeight="1" x14ac:dyDescent="0.25">
      <c r="A1570" s="4"/>
      <c r="B1570" s="4"/>
      <c r="C1570" s="582"/>
      <c r="D1570" s="575"/>
      <c r="E1570" s="575"/>
      <c r="F1570" s="582" t="s">
        <v>74</v>
      </c>
      <c r="G1570" s="61" t="s">
        <v>59</v>
      </c>
      <c r="H1570" s="61"/>
      <c r="I1570" s="179"/>
      <c r="J1570" s="441"/>
      <c r="K1570" s="441"/>
      <c r="L1570" s="441"/>
      <c r="M1570" s="441"/>
      <c r="N1570" s="441"/>
      <c r="O1570" s="441"/>
      <c r="P1570" s="441"/>
      <c r="Q1570" s="441"/>
      <c r="R1570" s="441"/>
      <c r="S1570" s="441"/>
      <c r="T1570" s="441"/>
      <c r="U1570" s="441"/>
      <c r="V1570" s="441"/>
      <c r="W1570" s="4"/>
      <c r="X1570" s="4"/>
      <c r="Y1570" s="4"/>
      <c r="Z1570" s="4"/>
      <c r="AA1570" s="2"/>
      <c r="AB1570" s="441">
        <f t="shared" si="60"/>
        <v>0</v>
      </c>
      <c r="AC1570" s="2"/>
      <c r="AD1570" s="5"/>
      <c r="AE1570" s="22"/>
      <c r="AF1570" s="22"/>
      <c r="AG1570" s="22"/>
      <c r="AH1570" s="22"/>
      <c r="AI1570" s="22"/>
      <c r="AJ1570" s="22"/>
      <c r="AK1570" s="22"/>
      <c r="AL1570" s="22"/>
      <c r="AM1570" s="22"/>
      <c r="AN1570" s="22"/>
      <c r="AO1570" s="22"/>
      <c r="AP1570" s="22"/>
      <c r="AQ1570" s="22"/>
      <c r="AR1570" s="22"/>
      <c r="AS1570" s="22"/>
      <c r="AT1570" s="22"/>
      <c r="AU1570" s="22"/>
      <c r="AV1570" s="22"/>
      <c r="AW1570" s="22"/>
      <c r="AX1570" s="22"/>
      <c r="AY1570" s="22"/>
      <c r="AZ1570" s="22"/>
      <c r="BA1570" s="22"/>
      <c r="BB1570" s="22"/>
      <c r="BC1570" s="22"/>
      <c r="BD1570" s="22"/>
      <c r="BE1570" s="22"/>
      <c r="BF1570" s="22"/>
      <c r="BG1570" s="22"/>
      <c r="BH1570" s="22"/>
      <c r="BI1570" s="22"/>
      <c r="BJ1570" s="22"/>
      <c r="BK1570" s="22"/>
      <c r="BL1570" s="22"/>
      <c r="BM1570" s="22"/>
      <c r="BN1570" s="22"/>
      <c r="BO1570" s="22"/>
      <c r="BP1570" s="22"/>
      <c r="BQ1570" s="22"/>
      <c r="BR1570" s="22"/>
      <c r="BS1570" s="22"/>
      <c r="BT1570" s="22"/>
      <c r="BU1570" s="22"/>
      <c r="BV1570" s="22"/>
      <c r="BW1570" s="22"/>
      <c r="BX1570" s="22"/>
      <c r="BY1570" s="22"/>
      <c r="BZ1570" s="22"/>
      <c r="CA1570" s="22"/>
      <c r="CB1570" s="22"/>
      <c r="CC1570" s="22"/>
      <c r="CD1570" s="22"/>
      <c r="CE1570" s="22"/>
      <c r="CF1570" s="22"/>
      <c r="CG1570" s="22"/>
      <c r="CH1570" s="22"/>
      <c r="CI1570" s="22"/>
      <c r="CJ1570" s="22"/>
      <c r="CK1570" s="22"/>
      <c r="CL1570" s="22"/>
      <c r="CM1570" s="22"/>
      <c r="CN1570" s="22"/>
      <c r="CO1570" s="22"/>
      <c r="CP1570" s="22"/>
      <c r="CQ1570" s="22"/>
      <c r="CR1570" s="22"/>
      <c r="CS1570" s="22"/>
      <c r="CT1570" s="22"/>
      <c r="CU1570" s="22"/>
      <c r="CV1570" s="22"/>
      <c r="CW1570" s="22"/>
      <c r="CX1570" s="22"/>
      <c r="CY1570" s="22"/>
      <c r="CZ1570" s="22"/>
      <c r="DA1570" s="22"/>
      <c r="DB1570" s="22"/>
      <c r="DC1570" s="22"/>
      <c r="DD1570" s="22"/>
      <c r="DE1570" s="22"/>
      <c r="DF1570" s="22"/>
      <c r="DG1570" s="22"/>
      <c r="DH1570" s="22"/>
      <c r="DI1570" s="22"/>
      <c r="DJ1570" s="22"/>
      <c r="DK1570" s="22"/>
      <c r="DL1570" s="22"/>
      <c r="DM1570" s="22"/>
      <c r="DN1570" s="22"/>
      <c r="DO1570" s="22"/>
      <c r="DP1570" s="22"/>
    </row>
    <row r="1571" spans="1:120" ht="15" hidden="1" customHeight="1" x14ac:dyDescent="0.25">
      <c r="A1571" s="4"/>
      <c r="B1571" s="4"/>
      <c r="C1571" s="582"/>
      <c r="D1571" s="575"/>
      <c r="E1571" s="575"/>
      <c r="F1571" s="582"/>
      <c r="G1571" s="61" t="s">
        <v>60</v>
      </c>
      <c r="H1571" s="61"/>
      <c r="I1571" s="179"/>
      <c r="J1571" s="441"/>
      <c r="K1571" s="441"/>
      <c r="L1571" s="441"/>
      <c r="M1571" s="441"/>
      <c r="N1571" s="441"/>
      <c r="O1571" s="441"/>
      <c r="P1571" s="441"/>
      <c r="Q1571" s="441"/>
      <c r="R1571" s="441"/>
      <c r="S1571" s="441"/>
      <c r="T1571" s="441"/>
      <c r="U1571" s="441"/>
      <c r="V1571" s="441"/>
      <c r="W1571" s="4"/>
      <c r="X1571" s="4"/>
      <c r="Y1571" s="4"/>
      <c r="Z1571" s="4"/>
      <c r="AA1571" s="2"/>
      <c r="AB1571" s="441">
        <f t="shared" si="60"/>
        <v>0</v>
      </c>
      <c r="AC1571" s="2"/>
      <c r="AD1571" s="5"/>
      <c r="AE1571" s="22"/>
      <c r="AF1571" s="22"/>
      <c r="AG1571" s="22"/>
      <c r="AH1571" s="22"/>
      <c r="AI1571" s="22"/>
      <c r="AJ1571" s="22"/>
      <c r="AK1571" s="22"/>
      <c r="AL1571" s="22"/>
      <c r="AM1571" s="22"/>
      <c r="AN1571" s="22"/>
      <c r="AO1571" s="22"/>
      <c r="AP1571" s="22"/>
      <c r="AQ1571" s="22"/>
      <c r="AR1571" s="22"/>
      <c r="AS1571" s="22"/>
      <c r="AT1571" s="22"/>
      <c r="AU1571" s="22"/>
      <c r="AV1571" s="22"/>
      <c r="AW1571" s="22"/>
      <c r="AX1571" s="22"/>
      <c r="AY1571" s="22"/>
      <c r="AZ1571" s="22"/>
      <c r="BA1571" s="22"/>
      <c r="BB1571" s="22"/>
      <c r="BC1571" s="22"/>
      <c r="BD1571" s="22"/>
      <c r="BE1571" s="22"/>
      <c r="BF1571" s="22"/>
      <c r="BG1571" s="22"/>
      <c r="BH1571" s="22"/>
      <c r="BI1571" s="22"/>
      <c r="BJ1571" s="22"/>
      <c r="BK1571" s="22"/>
      <c r="BL1571" s="22"/>
      <c r="BM1571" s="22"/>
      <c r="BN1571" s="22"/>
      <c r="BO1571" s="22"/>
      <c r="BP1571" s="22"/>
      <c r="BQ1571" s="22"/>
      <c r="BR1571" s="22"/>
      <c r="BS1571" s="22"/>
      <c r="BT1571" s="22"/>
      <c r="BU1571" s="22"/>
      <c r="BV1571" s="22"/>
      <c r="BW1571" s="22"/>
      <c r="BX1571" s="22"/>
      <c r="BY1571" s="22"/>
      <c r="BZ1571" s="22"/>
      <c r="CA1571" s="22"/>
      <c r="CB1571" s="22"/>
      <c r="CC1571" s="22"/>
      <c r="CD1571" s="22"/>
      <c r="CE1571" s="22"/>
      <c r="CF1571" s="22"/>
      <c r="CG1571" s="22"/>
      <c r="CH1571" s="22"/>
      <c r="CI1571" s="22"/>
      <c r="CJ1571" s="22"/>
      <c r="CK1571" s="22"/>
      <c r="CL1571" s="22"/>
      <c r="CM1571" s="22"/>
      <c r="CN1571" s="22"/>
      <c r="CO1571" s="22"/>
      <c r="CP1571" s="22"/>
      <c r="CQ1571" s="22"/>
      <c r="CR1571" s="22"/>
      <c r="CS1571" s="22"/>
      <c r="CT1571" s="22"/>
      <c r="CU1571" s="22"/>
      <c r="CV1571" s="22"/>
      <c r="CW1571" s="22"/>
      <c r="CX1571" s="22"/>
      <c r="CY1571" s="22"/>
      <c r="CZ1571" s="22"/>
      <c r="DA1571" s="22"/>
      <c r="DB1571" s="22"/>
      <c r="DC1571" s="22"/>
      <c r="DD1571" s="22"/>
      <c r="DE1571" s="22"/>
      <c r="DF1571" s="22"/>
      <c r="DG1571" s="22"/>
      <c r="DH1571" s="22"/>
      <c r="DI1571" s="22"/>
      <c r="DJ1571" s="22"/>
      <c r="DK1571" s="22"/>
      <c r="DL1571" s="22"/>
      <c r="DM1571" s="22"/>
      <c r="DN1571" s="22"/>
      <c r="DO1571" s="22"/>
      <c r="DP1571" s="22"/>
    </row>
    <row r="1572" spans="1:120" ht="15" hidden="1" customHeight="1" x14ac:dyDescent="0.25">
      <c r="A1572" s="4"/>
      <c r="B1572" s="4"/>
      <c r="C1572" s="582"/>
      <c r="D1572" s="575"/>
      <c r="E1572" s="575"/>
      <c r="F1572" s="582"/>
      <c r="G1572" s="61" t="s">
        <v>61</v>
      </c>
      <c r="H1572" s="61"/>
      <c r="I1572" s="179"/>
      <c r="J1572" s="441"/>
      <c r="K1572" s="441"/>
      <c r="L1572" s="441"/>
      <c r="M1572" s="441"/>
      <c r="N1572" s="441"/>
      <c r="O1572" s="441"/>
      <c r="P1572" s="441"/>
      <c r="Q1572" s="441"/>
      <c r="R1572" s="441"/>
      <c r="S1572" s="441"/>
      <c r="T1572" s="441"/>
      <c r="U1572" s="441"/>
      <c r="V1572" s="441"/>
      <c r="W1572" s="4"/>
      <c r="X1572" s="4"/>
      <c r="Y1572" s="4"/>
      <c r="Z1572" s="4"/>
      <c r="AA1572" s="2"/>
      <c r="AB1572" s="441">
        <f t="shared" si="60"/>
        <v>0</v>
      </c>
      <c r="AC1572" s="2"/>
      <c r="AD1572" s="5"/>
      <c r="AE1572" s="22"/>
      <c r="AF1572" s="22"/>
      <c r="AG1572" s="22"/>
      <c r="AH1572" s="22"/>
      <c r="AI1572" s="22"/>
      <c r="AJ1572" s="22"/>
      <c r="AK1572" s="22"/>
      <c r="AL1572" s="22"/>
      <c r="AM1572" s="22"/>
      <c r="AN1572" s="22"/>
      <c r="AO1572" s="22"/>
      <c r="AP1572" s="22"/>
      <c r="AQ1572" s="22"/>
      <c r="AR1572" s="22"/>
      <c r="AS1572" s="22"/>
      <c r="AT1572" s="22"/>
      <c r="AU1572" s="22"/>
      <c r="AV1572" s="22"/>
      <c r="AW1572" s="22"/>
      <c r="AX1572" s="22"/>
      <c r="AY1572" s="22"/>
      <c r="AZ1572" s="22"/>
      <c r="BA1572" s="22"/>
      <c r="BB1572" s="22"/>
      <c r="BC1572" s="22"/>
      <c r="BD1572" s="22"/>
      <c r="BE1572" s="22"/>
      <c r="BF1572" s="22"/>
      <c r="BG1572" s="22"/>
      <c r="BH1572" s="22"/>
      <c r="BI1572" s="22"/>
      <c r="BJ1572" s="22"/>
      <c r="BK1572" s="22"/>
      <c r="BL1572" s="22"/>
      <c r="BM1572" s="22"/>
      <c r="BN1572" s="22"/>
      <c r="BO1572" s="22"/>
      <c r="BP1572" s="22"/>
      <c r="BQ1572" s="22"/>
      <c r="BR1572" s="22"/>
      <c r="BS1572" s="22"/>
      <c r="BT1572" s="22"/>
      <c r="BU1572" s="22"/>
      <c r="BV1572" s="22"/>
      <c r="BW1572" s="22"/>
      <c r="BX1572" s="22"/>
      <c r="BY1572" s="22"/>
      <c r="BZ1572" s="22"/>
      <c r="CA1572" s="22"/>
      <c r="CB1572" s="22"/>
      <c r="CC1572" s="22"/>
      <c r="CD1572" s="22"/>
      <c r="CE1572" s="22"/>
      <c r="CF1572" s="22"/>
      <c r="CG1572" s="22"/>
      <c r="CH1572" s="22"/>
      <c r="CI1572" s="22"/>
      <c r="CJ1572" s="22"/>
      <c r="CK1572" s="22"/>
      <c r="CL1572" s="22"/>
      <c r="CM1572" s="22"/>
      <c r="CN1572" s="22"/>
      <c r="CO1572" s="22"/>
      <c r="CP1572" s="22"/>
      <c r="CQ1572" s="22"/>
      <c r="CR1572" s="22"/>
      <c r="CS1572" s="22"/>
      <c r="CT1572" s="22"/>
      <c r="CU1572" s="22"/>
      <c r="CV1572" s="22"/>
      <c r="CW1572" s="22"/>
      <c r="CX1572" s="22"/>
      <c r="CY1572" s="22"/>
      <c r="CZ1572" s="22"/>
      <c r="DA1572" s="22"/>
      <c r="DB1572" s="22"/>
      <c r="DC1572" s="22"/>
      <c r="DD1572" s="22"/>
      <c r="DE1572" s="22"/>
      <c r="DF1572" s="22"/>
      <c r="DG1572" s="22"/>
      <c r="DH1572" s="22"/>
      <c r="DI1572" s="22"/>
      <c r="DJ1572" s="22"/>
      <c r="DK1572" s="22"/>
      <c r="DL1572" s="22"/>
      <c r="DM1572" s="22"/>
      <c r="DN1572" s="22"/>
      <c r="DO1572" s="22"/>
      <c r="DP1572" s="22"/>
    </row>
    <row r="1573" spans="1:120" ht="15" hidden="1" customHeight="1" x14ac:dyDescent="0.25">
      <c r="A1573" s="4"/>
      <c r="B1573" s="4"/>
      <c r="C1573" s="582"/>
      <c r="D1573" s="575"/>
      <c r="E1573" s="575"/>
      <c r="F1573" s="582"/>
      <c r="G1573" s="61" t="s">
        <v>62</v>
      </c>
      <c r="H1573" s="61"/>
      <c r="I1573" s="179"/>
      <c r="J1573" s="441"/>
      <c r="K1573" s="441"/>
      <c r="L1573" s="441"/>
      <c r="M1573" s="441"/>
      <c r="N1573" s="441"/>
      <c r="O1573" s="441"/>
      <c r="P1573" s="441"/>
      <c r="Q1573" s="441"/>
      <c r="R1573" s="441"/>
      <c r="S1573" s="441"/>
      <c r="T1573" s="441"/>
      <c r="U1573" s="441"/>
      <c r="V1573" s="441"/>
      <c r="W1573" s="4"/>
      <c r="X1573" s="4"/>
      <c r="Y1573" s="4"/>
      <c r="Z1573" s="4"/>
      <c r="AA1573" s="2"/>
      <c r="AB1573" s="441">
        <f t="shared" si="60"/>
        <v>0</v>
      </c>
      <c r="AC1573" s="2"/>
      <c r="AD1573" s="5"/>
      <c r="AE1573" s="22"/>
      <c r="AF1573" s="22"/>
      <c r="AG1573" s="22"/>
      <c r="AH1573" s="22"/>
      <c r="AI1573" s="22"/>
      <c r="AJ1573" s="22"/>
      <c r="AK1573" s="22"/>
      <c r="AL1573" s="22"/>
      <c r="AM1573" s="22"/>
      <c r="AN1573" s="22"/>
      <c r="AO1573" s="22"/>
      <c r="AP1573" s="22"/>
      <c r="AQ1573" s="22"/>
      <c r="AR1573" s="22"/>
      <c r="AS1573" s="22"/>
      <c r="AT1573" s="22"/>
      <c r="AU1573" s="22"/>
      <c r="AV1573" s="22"/>
      <c r="AW1573" s="22"/>
      <c r="AX1573" s="22"/>
      <c r="AY1573" s="22"/>
      <c r="AZ1573" s="22"/>
      <c r="BA1573" s="22"/>
      <c r="BB1573" s="22"/>
      <c r="BC1573" s="22"/>
      <c r="BD1573" s="22"/>
      <c r="BE1573" s="22"/>
      <c r="BF1573" s="22"/>
      <c r="BG1573" s="22"/>
      <c r="BH1573" s="22"/>
      <c r="BI1573" s="22"/>
      <c r="BJ1573" s="22"/>
      <c r="BK1573" s="22"/>
      <c r="BL1573" s="22"/>
      <c r="BM1573" s="22"/>
      <c r="BN1573" s="22"/>
      <c r="BO1573" s="22"/>
      <c r="BP1573" s="22"/>
      <c r="BQ1573" s="22"/>
      <c r="BR1573" s="22"/>
      <c r="BS1573" s="22"/>
      <c r="BT1573" s="22"/>
      <c r="BU1573" s="22"/>
      <c r="BV1573" s="22"/>
      <c r="BW1573" s="22"/>
      <c r="BX1573" s="22"/>
      <c r="BY1573" s="22"/>
      <c r="BZ1573" s="22"/>
      <c r="CA1573" s="22"/>
      <c r="CB1573" s="22"/>
      <c r="CC1573" s="22"/>
      <c r="CD1573" s="22"/>
      <c r="CE1573" s="22"/>
      <c r="CF1573" s="22"/>
      <c r="CG1573" s="22"/>
      <c r="CH1573" s="22"/>
      <c r="CI1573" s="22"/>
      <c r="CJ1573" s="22"/>
      <c r="CK1573" s="22"/>
      <c r="CL1573" s="22"/>
      <c r="CM1573" s="22"/>
      <c r="CN1573" s="22"/>
      <c r="CO1573" s="22"/>
      <c r="CP1573" s="22"/>
      <c r="CQ1573" s="22"/>
      <c r="CR1573" s="22"/>
      <c r="CS1573" s="22"/>
      <c r="CT1573" s="22"/>
      <c r="CU1573" s="22"/>
      <c r="CV1573" s="22"/>
      <c r="CW1573" s="22"/>
      <c r="CX1573" s="22"/>
      <c r="CY1573" s="22"/>
      <c r="CZ1573" s="22"/>
      <c r="DA1573" s="22"/>
      <c r="DB1573" s="22"/>
      <c r="DC1573" s="22"/>
      <c r="DD1573" s="22"/>
      <c r="DE1573" s="22"/>
      <c r="DF1573" s="22"/>
      <c r="DG1573" s="22"/>
      <c r="DH1573" s="22"/>
      <c r="DI1573" s="22"/>
      <c r="DJ1573" s="22"/>
      <c r="DK1573" s="22"/>
      <c r="DL1573" s="22"/>
      <c r="DM1573" s="22"/>
      <c r="DN1573" s="22"/>
      <c r="DO1573" s="22"/>
      <c r="DP1573" s="22"/>
    </row>
    <row r="1574" spans="1:120" ht="15" hidden="1" customHeight="1" x14ac:dyDescent="0.25">
      <c r="A1574" s="4"/>
      <c r="B1574" s="4"/>
      <c r="C1574" s="582"/>
      <c r="D1574" s="575"/>
      <c r="E1574" s="575"/>
      <c r="F1574" s="582"/>
      <c r="G1574" s="61" t="s">
        <v>63</v>
      </c>
      <c r="H1574" s="61"/>
      <c r="I1574" s="179"/>
      <c r="J1574" s="441"/>
      <c r="K1574" s="441"/>
      <c r="L1574" s="441"/>
      <c r="M1574" s="441"/>
      <c r="N1574" s="441"/>
      <c r="O1574" s="441"/>
      <c r="P1574" s="441"/>
      <c r="Q1574" s="441"/>
      <c r="R1574" s="441"/>
      <c r="S1574" s="441"/>
      <c r="T1574" s="441"/>
      <c r="U1574" s="441"/>
      <c r="V1574" s="441"/>
      <c r="W1574" s="4"/>
      <c r="X1574" s="4"/>
      <c r="Y1574" s="4"/>
      <c r="Z1574" s="4"/>
      <c r="AA1574" s="2"/>
      <c r="AB1574" s="441">
        <f t="shared" si="60"/>
        <v>0</v>
      </c>
      <c r="AC1574" s="2"/>
      <c r="AD1574" s="5"/>
      <c r="AE1574" s="22"/>
      <c r="AF1574" s="22"/>
      <c r="AG1574" s="22"/>
      <c r="AH1574" s="22"/>
      <c r="AI1574" s="22"/>
      <c r="AJ1574" s="22"/>
      <c r="AK1574" s="22"/>
      <c r="AL1574" s="22"/>
      <c r="AM1574" s="22"/>
      <c r="AN1574" s="22"/>
      <c r="AO1574" s="22"/>
      <c r="AP1574" s="22"/>
      <c r="AQ1574" s="22"/>
      <c r="AR1574" s="22"/>
      <c r="AS1574" s="22"/>
      <c r="AT1574" s="22"/>
      <c r="AU1574" s="22"/>
      <c r="AV1574" s="22"/>
      <c r="AW1574" s="22"/>
      <c r="AX1574" s="22"/>
      <c r="AY1574" s="22"/>
      <c r="AZ1574" s="22"/>
      <c r="BA1574" s="22"/>
      <c r="BB1574" s="22"/>
      <c r="BC1574" s="22"/>
      <c r="BD1574" s="22"/>
      <c r="BE1574" s="22"/>
      <c r="BF1574" s="22"/>
      <c r="BG1574" s="22"/>
      <c r="BH1574" s="22"/>
      <c r="BI1574" s="22"/>
      <c r="BJ1574" s="22"/>
      <c r="BK1574" s="22"/>
      <c r="BL1574" s="22"/>
      <c r="BM1574" s="22"/>
      <c r="BN1574" s="22"/>
      <c r="BO1574" s="22"/>
      <c r="BP1574" s="22"/>
      <c r="BQ1574" s="22"/>
      <c r="BR1574" s="22"/>
      <c r="BS1574" s="22"/>
      <c r="BT1574" s="22"/>
      <c r="BU1574" s="22"/>
      <c r="BV1574" s="22"/>
      <c r="BW1574" s="22"/>
      <c r="BX1574" s="22"/>
      <c r="BY1574" s="22"/>
      <c r="BZ1574" s="22"/>
      <c r="CA1574" s="22"/>
      <c r="CB1574" s="22"/>
      <c r="CC1574" s="22"/>
      <c r="CD1574" s="22"/>
      <c r="CE1574" s="22"/>
      <c r="CF1574" s="22"/>
      <c r="CG1574" s="22"/>
      <c r="CH1574" s="22"/>
      <c r="CI1574" s="22"/>
      <c r="CJ1574" s="22"/>
      <c r="CK1574" s="22"/>
      <c r="CL1574" s="22"/>
      <c r="CM1574" s="22"/>
      <c r="CN1574" s="22"/>
      <c r="CO1574" s="22"/>
      <c r="CP1574" s="22"/>
      <c r="CQ1574" s="22"/>
      <c r="CR1574" s="22"/>
      <c r="CS1574" s="22"/>
      <c r="CT1574" s="22"/>
      <c r="CU1574" s="22"/>
      <c r="CV1574" s="22"/>
      <c r="CW1574" s="22"/>
      <c r="CX1574" s="22"/>
      <c r="CY1574" s="22"/>
      <c r="CZ1574" s="22"/>
      <c r="DA1574" s="22"/>
      <c r="DB1574" s="22"/>
      <c r="DC1574" s="22"/>
      <c r="DD1574" s="22"/>
      <c r="DE1574" s="22"/>
      <c r="DF1574" s="22"/>
      <c r="DG1574" s="22"/>
      <c r="DH1574" s="22"/>
      <c r="DI1574" s="22"/>
      <c r="DJ1574" s="22"/>
      <c r="DK1574" s="22"/>
      <c r="DL1574" s="22"/>
      <c r="DM1574" s="22"/>
      <c r="DN1574" s="22"/>
      <c r="DO1574" s="22"/>
      <c r="DP1574" s="22"/>
    </row>
    <row r="1575" spans="1:120" ht="15" hidden="1" customHeight="1" x14ac:dyDescent="0.25">
      <c r="A1575" s="4"/>
      <c r="B1575" s="4"/>
      <c r="C1575" s="582"/>
      <c r="D1575" s="575"/>
      <c r="E1575" s="575"/>
      <c r="F1575" s="582"/>
      <c r="G1575" s="61" t="s">
        <v>68</v>
      </c>
      <c r="H1575" s="61"/>
      <c r="I1575" s="179"/>
      <c r="J1575" s="441"/>
      <c r="K1575" s="441"/>
      <c r="L1575" s="441"/>
      <c r="M1575" s="441"/>
      <c r="N1575" s="441"/>
      <c r="O1575" s="441"/>
      <c r="P1575" s="441"/>
      <c r="Q1575" s="441"/>
      <c r="R1575" s="441"/>
      <c r="S1575" s="441"/>
      <c r="T1575" s="441"/>
      <c r="U1575" s="441"/>
      <c r="V1575" s="441"/>
      <c r="W1575" s="4"/>
      <c r="X1575" s="4"/>
      <c r="Y1575" s="4"/>
      <c r="Z1575" s="4"/>
      <c r="AA1575" s="2"/>
      <c r="AB1575" s="441">
        <f t="shared" si="60"/>
        <v>0</v>
      </c>
      <c r="AC1575" s="2"/>
      <c r="AD1575" s="5"/>
      <c r="AE1575" s="22"/>
      <c r="AF1575" s="22"/>
      <c r="AG1575" s="22"/>
      <c r="AH1575" s="22"/>
      <c r="AI1575" s="22"/>
      <c r="AJ1575" s="22"/>
      <c r="AK1575" s="22"/>
      <c r="AL1575" s="22"/>
      <c r="AM1575" s="22"/>
      <c r="AN1575" s="22"/>
      <c r="AO1575" s="22"/>
      <c r="AP1575" s="22"/>
      <c r="AQ1575" s="22"/>
      <c r="AR1575" s="22"/>
      <c r="AS1575" s="22"/>
      <c r="AT1575" s="22"/>
      <c r="AU1575" s="22"/>
      <c r="AV1575" s="22"/>
      <c r="AW1575" s="22"/>
      <c r="AX1575" s="22"/>
      <c r="AY1575" s="22"/>
      <c r="AZ1575" s="22"/>
      <c r="BA1575" s="22"/>
      <c r="BB1575" s="22"/>
      <c r="BC1575" s="22"/>
      <c r="BD1575" s="22"/>
      <c r="BE1575" s="22"/>
      <c r="BF1575" s="22"/>
      <c r="BG1575" s="22"/>
      <c r="BH1575" s="22"/>
      <c r="BI1575" s="22"/>
      <c r="BJ1575" s="22"/>
      <c r="BK1575" s="22"/>
      <c r="BL1575" s="22"/>
      <c r="BM1575" s="22"/>
      <c r="BN1575" s="22"/>
      <c r="BO1575" s="22"/>
      <c r="BP1575" s="22"/>
      <c r="BQ1575" s="22"/>
      <c r="BR1575" s="22"/>
      <c r="BS1575" s="22"/>
      <c r="BT1575" s="22"/>
      <c r="BU1575" s="22"/>
      <c r="BV1575" s="22"/>
      <c r="BW1575" s="22"/>
      <c r="BX1575" s="22"/>
      <c r="BY1575" s="22"/>
      <c r="BZ1575" s="22"/>
      <c r="CA1575" s="22"/>
      <c r="CB1575" s="22"/>
      <c r="CC1575" s="22"/>
      <c r="CD1575" s="22"/>
      <c r="CE1575" s="22"/>
      <c r="CF1575" s="22"/>
      <c r="CG1575" s="22"/>
      <c r="CH1575" s="22"/>
      <c r="CI1575" s="22"/>
      <c r="CJ1575" s="22"/>
      <c r="CK1575" s="22"/>
      <c r="CL1575" s="22"/>
      <c r="CM1575" s="22"/>
      <c r="CN1575" s="22"/>
      <c r="CO1575" s="22"/>
      <c r="CP1575" s="22"/>
      <c r="CQ1575" s="22"/>
      <c r="CR1575" s="22"/>
      <c r="CS1575" s="22"/>
      <c r="CT1575" s="22"/>
      <c r="CU1575" s="22"/>
      <c r="CV1575" s="22"/>
      <c r="CW1575" s="22"/>
      <c r="CX1575" s="22"/>
      <c r="CY1575" s="22"/>
      <c r="CZ1575" s="22"/>
      <c r="DA1575" s="22"/>
      <c r="DB1575" s="22"/>
      <c r="DC1575" s="22"/>
      <c r="DD1575" s="22"/>
      <c r="DE1575" s="22"/>
      <c r="DF1575" s="22"/>
      <c r="DG1575" s="22"/>
      <c r="DH1575" s="22"/>
      <c r="DI1575" s="22"/>
      <c r="DJ1575" s="22"/>
      <c r="DK1575" s="22"/>
      <c r="DL1575" s="22"/>
      <c r="DM1575" s="22"/>
      <c r="DN1575" s="22"/>
      <c r="DO1575" s="22"/>
      <c r="DP1575" s="22"/>
    </row>
    <row r="1576" spans="1:120" ht="15.75" hidden="1" customHeight="1" x14ac:dyDescent="0.25">
      <c r="A1576" s="4"/>
      <c r="B1576" s="4"/>
      <c r="C1576" s="582"/>
      <c r="D1576" s="658" t="s">
        <v>77</v>
      </c>
      <c r="E1576" s="658" t="s">
        <v>75</v>
      </c>
      <c r="F1576" s="657" t="s">
        <v>74</v>
      </c>
      <c r="G1576" s="61" t="s">
        <v>59</v>
      </c>
      <c r="H1576" s="61"/>
      <c r="I1576" s="179"/>
      <c r="J1576" s="441"/>
      <c r="K1576" s="441"/>
      <c r="L1576" s="441"/>
      <c r="M1576" s="441"/>
      <c r="N1576" s="441"/>
      <c r="O1576" s="441"/>
      <c r="P1576" s="441"/>
      <c r="Q1576" s="441"/>
      <c r="R1576" s="441"/>
      <c r="S1576" s="441"/>
      <c r="T1576" s="441"/>
      <c r="U1576" s="441"/>
      <c r="V1576" s="441"/>
      <c r="W1576" s="4"/>
      <c r="X1576" s="4"/>
      <c r="Y1576" s="4"/>
      <c r="Z1576" s="4"/>
      <c r="AA1576" s="2"/>
      <c r="AB1576" s="441">
        <f t="shared" si="60"/>
        <v>0</v>
      </c>
      <c r="AC1576" s="2"/>
      <c r="AD1576" s="5"/>
      <c r="AE1576" s="22"/>
      <c r="AF1576" s="22"/>
      <c r="AG1576" s="22"/>
      <c r="AH1576" s="22"/>
      <c r="AI1576" s="22"/>
      <c r="AJ1576" s="22"/>
      <c r="AK1576" s="22"/>
      <c r="AL1576" s="22"/>
      <c r="AM1576" s="22"/>
      <c r="AN1576" s="22"/>
      <c r="AO1576" s="22"/>
      <c r="AP1576" s="22"/>
      <c r="AQ1576" s="22"/>
      <c r="AR1576" s="22"/>
      <c r="AS1576" s="22"/>
      <c r="AT1576" s="22"/>
      <c r="AU1576" s="22"/>
      <c r="AV1576" s="22"/>
      <c r="AW1576" s="22"/>
      <c r="AX1576" s="22"/>
      <c r="AY1576" s="22"/>
      <c r="AZ1576" s="22"/>
      <c r="BA1576" s="22"/>
      <c r="BB1576" s="22"/>
      <c r="BC1576" s="22"/>
      <c r="BD1576" s="22"/>
      <c r="BE1576" s="22"/>
      <c r="BF1576" s="22"/>
      <c r="BG1576" s="22"/>
      <c r="BH1576" s="22"/>
      <c r="BI1576" s="22"/>
      <c r="BJ1576" s="22"/>
      <c r="BK1576" s="22"/>
      <c r="BL1576" s="22"/>
      <c r="BM1576" s="22"/>
      <c r="BN1576" s="22"/>
      <c r="BO1576" s="22"/>
      <c r="BP1576" s="22"/>
      <c r="BQ1576" s="22"/>
      <c r="BR1576" s="22"/>
      <c r="BS1576" s="22"/>
      <c r="BT1576" s="22"/>
      <c r="BU1576" s="22"/>
      <c r="BV1576" s="22"/>
      <c r="BW1576" s="22"/>
      <c r="BX1576" s="22"/>
      <c r="BY1576" s="22"/>
      <c r="BZ1576" s="22"/>
      <c r="CA1576" s="22"/>
      <c r="CB1576" s="22"/>
      <c r="CC1576" s="22"/>
      <c r="CD1576" s="22"/>
      <c r="CE1576" s="22"/>
      <c r="CF1576" s="22"/>
      <c r="CG1576" s="22"/>
      <c r="CH1576" s="22"/>
      <c r="CI1576" s="22"/>
      <c r="CJ1576" s="22"/>
      <c r="CK1576" s="22"/>
      <c r="CL1576" s="22"/>
      <c r="CM1576" s="22"/>
      <c r="CN1576" s="22"/>
      <c r="CO1576" s="22"/>
      <c r="CP1576" s="22"/>
      <c r="CQ1576" s="22"/>
      <c r="CR1576" s="22"/>
      <c r="CS1576" s="22"/>
      <c r="CT1576" s="22"/>
      <c r="CU1576" s="22"/>
      <c r="CV1576" s="22"/>
      <c r="CW1576" s="22"/>
      <c r="CX1576" s="22"/>
      <c r="CY1576" s="22"/>
      <c r="CZ1576" s="22"/>
      <c r="DA1576" s="22"/>
      <c r="DB1576" s="22"/>
      <c r="DC1576" s="22"/>
      <c r="DD1576" s="22"/>
      <c r="DE1576" s="22"/>
      <c r="DF1576" s="22"/>
      <c r="DG1576" s="22"/>
      <c r="DH1576" s="22"/>
      <c r="DI1576" s="22"/>
      <c r="DJ1576" s="22"/>
      <c r="DK1576" s="22"/>
      <c r="DL1576" s="22"/>
      <c r="DM1576" s="22"/>
      <c r="DN1576" s="22"/>
      <c r="DO1576" s="22"/>
      <c r="DP1576" s="22"/>
    </row>
    <row r="1577" spans="1:120" ht="15" hidden="1" customHeight="1" x14ac:dyDescent="0.25">
      <c r="A1577" s="4"/>
      <c r="B1577" s="4"/>
      <c r="C1577" s="582"/>
      <c r="D1577" s="658"/>
      <c r="E1577" s="658"/>
      <c r="F1577" s="657"/>
      <c r="G1577" s="61" t="s">
        <v>60</v>
      </c>
      <c r="H1577" s="61"/>
      <c r="I1577" s="179"/>
      <c r="J1577" s="441"/>
      <c r="K1577" s="441"/>
      <c r="L1577" s="441"/>
      <c r="M1577" s="441"/>
      <c r="N1577" s="441"/>
      <c r="O1577" s="441"/>
      <c r="P1577" s="441"/>
      <c r="Q1577" s="441"/>
      <c r="R1577" s="441"/>
      <c r="S1577" s="441"/>
      <c r="T1577" s="441"/>
      <c r="U1577" s="441"/>
      <c r="V1577" s="441"/>
      <c r="W1577" s="4"/>
      <c r="X1577" s="4"/>
      <c r="Y1577" s="4"/>
      <c r="Z1577" s="4"/>
      <c r="AA1577" s="2"/>
      <c r="AB1577" s="441">
        <f t="shared" si="60"/>
        <v>0</v>
      </c>
      <c r="AC1577" s="2"/>
      <c r="AD1577" s="5"/>
      <c r="AE1577" s="22"/>
      <c r="AF1577" s="22"/>
      <c r="AG1577" s="22"/>
      <c r="AH1577" s="22"/>
      <c r="AI1577" s="22"/>
      <c r="AJ1577" s="22"/>
      <c r="AK1577" s="22"/>
      <c r="AL1577" s="22"/>
      <c r="AM1577" s="22"/>
      <c r="AN1577" s="22"/>
      <c r="AO1577" s="22"/>
      <c r="AP1577" s="22"/>
      <c r="AQ1577" s="22"/>
      <c r="AR1577" s="22"/>
      <c r="AS1577" s="22"/>
      <c r="AT1577" s="22"/>
      <c r="AU1577" s="22"/>
      <c r="AV1577" s="22"/>
      <c r="AW1577" s="22"/>
      <c r="AX1577" s="22"/>
      <c r="AY1577" s="22"/>
      <c r="AZ1577" s="22"/>
      <c r="BA1577" s="22"/>
      <c r="BB1577" s="22"/>
      <c r="BC1577" s="22"/>
      <c r="BD1577" s="22"/>
      <c r="BE1577" s="22"/>
      <c r="BF1577" s="22"/>
      <c r="BG1577" s="22"/>
      <c r="BH1577" s="22"/>
      <c r="BI1577" s="22"/>
      <c r="BJ1577" s="22"/>
      <c r="BK1577" s="22"/>
      <c r="BL1577" s="22"/>
      <c r="BM1577" s="22"/>
      <c r="BN1577" s="22"/>
      <c r="BO1577" s="22"/>
      <c r="BP1577" s="22"/>
      <c r="BQ1577" s="22"/>
      <c r="BR1577" s="22"/>
      <c r="BS1577" s="22"/>
      <c r="BT1577" s="22"/>
      <c r="BU1577" s="22"/>
      <c r="BV1577" s="22"/>
      <c r="BW1577" s="22"/>
      <c r="BX1577" s="22"/>
      <c r="BY1577" s="22"/>
      <c r="BZ1577" s="22"/>
      <c r="CA1577" s="22"/>
      <c r="CB1577" s="22"/>
      <c r="CC1577" s="22"/>
      <c r="CD1577" s="22"/>
      <c r="CE1577" s="22"/>
      <c r="CF1577" s="22"/>
      <c r="CG1577" s="22"/>
      <c r="CH1577" s="22"/>
      <c r="CI1577" s="22"/>
      <c r="CJ1577" s="22"/>
      <c r="CK1577" s="22"/>
      <c r="CL1577" s="22"/>
      <c r="CM1577" s="22"/>
      <c r="CN1577" s="22"/>
      <c r="CO1577" s="22"/>
      <c r="CP1577" s="22"/>
      <c r="CQ1577" s="22"/>
      <c r="CR1577" s="22"/>
      <c r="CS1577" s="22"/>
      <c r="CT1577" s="22"/>
      <c r="CU1577" s="22"/>
      <c r="CV1577" s="22"/>
      <c r="CW1577" s="22"/>
      <c r="CX1577" s="22"/>
      <c r="CY1577" s="22"/>
      <c r="CZ1577" s="22"/>
      <c r="DA1577" s="22"/>
      <c r="DB1577" s="22"/>
      <c r="DC1577" s="22"/>
      <c r="DD1577" s="22"/>
      <c r="DE1577" s="22"/>
      <c r="DF1577" s="22"/>
      <c r="DG1577" s="22"/>
      <c r="DH1577" s="22"/>
      <c r="DI1577" s="22"/>
      <c r="DJ1577" s="22"/>
      <c r="DK1577" s="22"/>
      <c r="DL1577" s="22"/>
      <c r="DM1577" s="22"/>
      <c r="DN1577" s="22"/>
      <c r="DO1577" s="22"/>
      <c r="DP1577" s="22"/>
    </row>
    <row r="1578" spans="1:120" ht="15" hidden="1" customHeight="1" x14ac:dyDescent="0.25">
      <c r="A1578" s="4"/>
      <c r="B1578" s="4"/>
      <c r="C1578" s="582"/>
      <c r="D1578" s="658"/>
      <c r="E1578" s="658"/>
      <c r="F1578" s="657"/>
      <c r="G1578" s="61" t="s">
        <v>61</v>
      </c>
      <c r="H1578" s="61"/>
      <c r="I1578" s="179"/>
      <c r="J1578" s="441"/>
      <c r="K1578" s="441"/>
      <c r="L1578" s="441"/>
      <c r="M1578" s="441"/>
      <c r="N1578" s="441"/>
      <c r="O1578" s="441"/>
      <c r="P1578" s="441"/>
      <c r="Q1578" s="441"/>
      <c r="R1578" s="441"/>
      <c r="S1578" s="441"/>
      <c r="T1578" s="441"/>
      <c r="U1578" s="441"/>
      <c r="V1578" s="441"/>
      <c r="W1578" s="4"/>
      <c r="X1578" s="4"/>
      <c r="Y1578" s="4"/>
      <c r="Z1578" s="4"/>
      <c r="AA1578" s="2"/>
      <c r="AB1578" s="441">
        <f t="shared" si="60"/>
        <v>0</v>
      </c>
      <c r="AC1578" s="2"/>
      <c r="AD1578" s="5"/>
      <c r="AE1578" s="22"/>
      <c r="AF1578" s="22"/>
      <c r="AG1578" s="22"/>
      <c r="AH1578" s="22"/>
      <c r="AI1578" s="22"/>
      <c r="AJ1578" s="22"/>
      <c r="AK1578" s="22"/>
      <c r="AL1578" s="22"/>
      <c r="AM1578" s="22"/>
      <c r="AN1578" s="22"/>
      <c r="AO1578" s="22"/>
      <c r="AP1578" s="22"/>
      <c r="AQ1578" s="22"/>
      <c r="AR1578" s="22"/>
      <c r="AS1578" s="22"/>
      <c r="AT1578" s="22"/>
      <c r="AU1578" s="22"/>
      <c r="AV1578" s="22"/>
      <c r="AW1578" s="22"/>
      <c r="AX1578" s="22"/>
      <c r="AY1578" s="22"/>
      <c r="AZ1578" s="22"/>
      <c r="BA1578" s="22"/>
      <c r="BB1578" s="22"/>
      <c r="BC1578" s="22"/>
      <c r="BD1578" s="22"/>
      <c r="BE1578" s="22"/>
      <c r="BF1578" s="22"/>
      <c r="BG1578" s="22"/>
      <c r="BH1578" s="22"/>
      <c r="BI1578" s="22"/>
      <c r="BJ1578" s="22"/>
      <c r="BK1578" s="22"/>
      <c r="BL1578" s="22"/>
      <c r="BM1578" s="22"/>
      <c r="BN1578" s="22"/>
      <c r="BO1578" s="22"/>
      <c r="BP1578" s="22"/>
      <c r="BQ1578" s="22"/>
      <c r="BR1578" s="22"/>
      <c r="BS1578" s="22"/>
      <c r="BT1578" s="22"/>
      <c r="BU1578" s="22"/>
      <c r="BV1578" s="22"/>
      <c r="BW1578" s="22"/>
      <c r="BX1578" s="22"/>
      <c r="BY1578" s="22"/>
      <c r="BZ1578" s="22"/>
      <c r="CA1578" s="22"/>
      <c r="CB1578" s="22"/>
      <c r="CC1578" s="22"/>
      <c r="CD1578" s="22"/>
      <c r="CE1578" s="22"/>
      <c r="CF1578" s="22"/>
      <c r="CG1578" s="22"/>
      <c r="CH1578" s="22"/>
      <c r="CI1578" s="22"/>
      <c r="CJ1578" s="22"/>
      <c r="CK1578" s="22"/>
      <c r="CL1578" s="22"/>
      <c r="CM1578" s="22"/>
      <c r="CN1578" s="22"/>
      <c r="CO1578" s="22"/>
      <c r="CP1578" s="22"/>
      <c r="CQ1578" s="22"/>
      <c r="CR1578" s="22"/>
      <c r="CS1578" s="22"/>
      <c r="CT1578" s="22"/>
      <c r="CU1578" s="22"/>
      <c r="CV1578" s="22"/>
      <c r="CW1578" s="22"/>
      <c r="CX1578" s="22"/>
      <c r="CY1578" s="22"/>
      <c r="CZ1578" s="22"/>
      <c r="DA1578" s="22"/>
      <c r="DB1578" s="22"/>
      <c r="DC1578" s="22"/>
      <c r="DD1578" s="22"/>
      <c r="DE1578" s="22"/>
      <c r="DF1578" s="22"/>
      <c r="DG1578" s="22"/>
      <c r="DH1578" s="22"/>
      <c r="DI1578" s="22"/>
      <c r="DJ1578" s="22"/>
      <c r="DK1578" s="22"/>
      <c r="DL1578" s="22"/>
      <c r="DM1578" s="22"/>
      <c r="DN1578" s="22"/>
      <c r="DO1578" s="22"/>
      <c r="DP1578" s="22"/>
    </row>
    <row r="1579" spans="1:120" s="13" customFormat="1" ht="15" hidden="1" customHeight="1" x14ac:dyDescent="0.25">
      <c r="A1579" s="4"/>
      <c r="B1579" s="4"/>
      <c r="C1579" s="582"/>
      <c r="D1579" s="658"/>
      <c r="E1579" s="658"/>
      <c r="F1579" s="657"/>
      <c r="G1579" s="60" t="s">
        <v>62</v>
      </c>
      <c r="H1579" s="60"/>
      <c r="I1579" s="138"/>
      <c r="J1579" s="148"/>
      <c r="K1579" s="148"/>
      <c r="L1579" s="148"/>
      <c r="M1579" s="148"/>
      <c r="N1579" s="148"/>
      <c r="O1579" s="148"/>
      <c r="P1579" s="148"/>
      <c r="Q1579" s="148"/>
      <c r="R1579" s="148"/>
      <c r="S1579" s="148"/>
      <c r="T1579" s="148"/>
      <c r="U1579" s="148"/>
      <c r="V1579" s="441"/>
      <c r="W1579" s="4"/>
      <c r="X1579" s="4"/>
      <c r="Y1579" s="4"/>
      <c r="Z1579" s="4"/>
      <c r="AA1579" s="2"/>
      <c r="AB1579" s="441">
        <f t="shared" si="60"/>
        <v>0</v>
      </c>
      <c r="AC1579" s="2"/>
      <c r="AD1579" s="5"/>
      <c r="AE1579" s="22"/>
      <c r="AF1579" s="22"/>
      <c r="AG1579" s="22"/>
      <c r="AH1579" s="22"/>
      <c r="AI1579" s="22"/>
      <c r="AJ1579" s="22"/>
      <c r="AK1579" s="22"/>
      <c r="AL1579" s="22"/>
      <c r="AM1579" s="22"/>
      <c r="AN1579" s="22"/>
      <c r="AO1579" s="22"/>
      <c r="AP1579" s="22"/>
      <c r="AQ1579" s="22"/>
      <c r="AR1579" s="22"/>
      <c r="AS1579" s="22"/>
      <c r="AT1579" s="22"/>
      <c r="AU1579" s="22"/>
      <c r="AV1579" s="22"/>
      <c r="AW1579" s="22"/>
      <c r="AX1579" s="22"/>
      <c r="AY1579" s="22"/>
      <c r="AZ1579" s="22"/>
      <c r="BA1579" s="22"/>
      <c r="BB1579" s="22"/>
      <c r="BC1579" s="22"/>
      <c r="BD1579" s="22"/>
      <c r="BE1579" s="22"/>
      <c r="BF1579" s="22"/>
      <c r="BG1579" s="22"/>
      <c r="BH1579" s="22"/>
      <c r="BI1579" s="22"/>
      <c r="BJ1579" s="22"/>
      <c r="BK1579" s="22"/>
      <c r="BL1579" s="22"/>
      <c r="BM1579" s="22"/>
      <c r="BN1579" s="22"/>
      <c r="BO1579" s="22"/>
      <c r="BP1579" s="22"/>
      <c r="BQ1579" s="22"/>
      <c r="BR1579" s="22"/>
      <c r="BS1579" s="22"/>
      <c r="BT1579" s="22"/>
      <c r="BU1579" s="22"/>
      <c r="BV1579" s="22"/>
      <c r="BW1579" s="22"/>
      <c r="BX1579" s="22"/>
      <c r="BY1579" s="22"/>
      <c r="BZ1579" s="22"/>
      <c r="CA1579" s="22"/>
      <c r="CB1579" s="22"/>
      <c r="CC1579" s="22"/>
      <c r="CD1579" s="22"/>
      <c r="CE1579" s="22"/>
      <c r="CF1579" s="22"/>
      <c r="CG1579" s="22"/>
      <c r="CH1579" s="22"/>
      <c r="CI1579" s="22"/>
      <c r="CJ1579" s="22"/>
      <c r="CK1579" s="22"/>
      <c r="CL1579" s="22"/>
      <c r="CM1579" s="22"/>
      <c r="CN1579" s="22"/>
      <c r="CO1579" s="22"/>
      <c r="CP1579" s="22"/>
      <c r="CQ1579" s="22"/>
      <c r="CR1579" s="22"/>
      <c r="CS1579" s="22"/>
      <c r="CT1579" s="22"/>
      <c r="CU1579" s="22"/>
      <c r="CV1579" s="22"/>
      <c r="CW1579" s="22"/>
      <c r="CX1579" s="22"/>
      <c r="CY1579" s="22"/>
      <c r="CZ1579" s="22"/>
      <c r="DA1579" s="22"/>
      <c r="DB1579" s="22"/>
      <c r="DC1579" s="22"/>
      <c r="DD1579" s="22"/>
      <c r="DE1579" s="22"/>
      <c r="DF1579" s="22"/>
      <c r="DG1579" s="22"/>
      <c r="DH1579" s="22"/>
      <c r="DI1579" s="22"/>
      <c r="DJ1579" s="22"/>
      <c r="DK1579" s="22"/>
      <c r="DL1579" s="22"/>
      <c r="DM1579" s="22"/>
      <c r="DN1579" s="22"/>
      <c r="DO1579" s="22"/>
      <c r="DP1579" s="22"/>
    </row>
    <row r="1580" spans="1:120" ht="15" hidden="1" customHeight="1" x14ac:dyDescent="0.25">
      <c r="A1580" s="4"/>
      <c r="B1580" s="4"/>
      <c r="C1580" s="582"/>
      <c r="D1580" s="658"/>
      <c r="E1580" s="658"/>
      <c r="F1580" s="657"/>
      <c r="G1580" s="61" t="s">
        <v>63</v>
      </c>
      <c r="H1580" s="61"/>
      <c r="I1580" s="179"/>
      <c r="J1580" s="441"/>
      <c r="K1580" s="441"/>
      <c r="L1580" s="441"/>
      <c r="M1580" s="441"/>
      <c r="N1580" s="441"/>
      <c r="O1580" s="441"/>
      <c r="P1580" s="441"/>
      <c r="Q1580" s="441"/>
      <c r="R1580" s="441"/>
      <c r="S1580" s="441"/>
      <c r="T1580" s="441"/>
      <c r="U1580" s="441"/>
      <c r="V1580" s="441"/>
      <c r="W1580" s="4"/>
      <c r="X1580" s="4"/>
      <c r="Y1580" s="4"/>
      <c r="Z1580" s="4"/>
      <c r="AA1580" s="2"/>
      <c r="AB1580" s="441">
        <f t="shared" si="60"/>
        <v>0</v>
      </c>
      <c r="AC1580" s="2"/>
      <c r="AD1580" s="5"/>
      <c r="AE1580" s="22"/>
      <c r="AF1580" s="22"/>
      <c r="AG1580" s="22"/>
      <c r="AH1580" s="22"/>
      <c r="AI1580" s="22"/>
      <c r="AJ1580" s="22"/>
      <c r="AK1580" s="22"/>
      <c r="AL1580" s="22"/>
      <c r="AM1580" s="22"/>
      <c r="AN1580" s="22"/>
      <c r="AO1580" s="22"/>
      <c r="AP1580" s="22"/>
      <c r="AQ1580" s="22"/>
      <c r="AR1580" s="22"/>
      <c r="AS1580" s="22"/>
      <c r="AT1580" s="22"/>
      <c r="AU1580" s="22"/>
      <c r="AV1580" s="22"/>
      <c r="AW1580" s="22"/>
      <c r="AX1580" s="22"/>
      <c r="AY1580" s="22"/>
      <c r="AZ1580" s="22"/>
      <c r="BA1580" s="22"/>
      <c r="BB1580" s="22"/>
      <c r="BC1580" s="22"/>
      <c r="BD1580" s="22"/>
      <c r="BE1580" s="22"/>
      <c r="BF1580" s="22"/>
      <c r="BG1580" s="22"/>
      <c r="BH1580" s="22"/>
      <c r="BI1580" s="22"/>
      <c r="BJ1580" s="22"/>
      <c r="BK1580" s="22"/>
      <c r="BL1580" s="22"/>
      <c r="BM1580" s="22"/>
      <c r="BN1580" s="22"/>
      <c r="BO1580" s="22"/>
      <c r="BP1580" s="22"/>
      <c r="BQ1580" s="22"/>
      <c r="BR1580" s="22"/>
      <c r="BS1580" s="22"/>
      <c r="BT1580" s="22"/>
      <c r="BU1580" s="22"/>
      <c r="BV1580" s="22"/>
      <c r="BW1580" s="22"/>
      <c r="BX1580" s="22"/>
      <c r="BY1580" s="22"/>
      <c r="BZ1580" s="22"/>
      <c r="CA1580" s="22"/>
      <c r="CB1580" s="22"/>
      <c r="CC1580" s="22"/>
      <c r="CD1580" s="22"/>
      <c r="CE1580" s="22"/>
      <c r="CF1580" s="22"/>
      <c r="CG1580" s="22"/>
      <c r="CH1580" s="22"/>
      <c r="CI1580" s="22"/>
      <c r="CJ1580" s="22"/>
      <c r="CK1580" s="22"/>
      <c r="CL1580" s="22"/>
      <c r="CM1580" s="22"/>
      <c r="CN1580" s="22"/>
      <c r="CO1580" s="22"/>
      <c r="CP1580" s="22"/>
      <c r="CQ1580" s="22"/>
      <c r="CR1580" s="22"/>
      <c r="CS1580" s="22"/>
      <c r="CT1580" s="22"/>
      <c r="CU1580" s="22"/>
      <c r="CV1580" s="22"/>
      <c r="CW1580" s="22"/>
      <c r="CX1580" s="22"/>
      <c r="CY1580" s="22"/>
      <c r="CZ1580" s="22"/>
      <c r="DA1580" s="22"/>
      <c r="DB1580" s="22"/>
      <c r="DC1580" s="22"/>
      <c r="DD1580" s="22"/>
      <c r="DE1580" s="22"/>
      <c r="DF1580" s="22"/>
      <c r="DG1580" s="22"/>
      <c r="DH1580" s="22"/>
      <c r="DI1580" s="22"/>
      <c r="DJ1580" s="22"/>
      <c r="DK1580" s="22"/>
      <c r="DL1580" s="22"/>
      <c r="DM1580" s="22"/>
      <c r="DN1580" s="22"/>
      <c r="DO1580" s="22"/>
      <c r="DP1580" s="22"/>
    </row>
    <row r="1581" spans="1:120" ht="15" hidden="1" customHeight="1" x14ac:dyDescent="0.25">
      <c r="A1581" s="4"/>
      <c r="B1581" s="4"/>
      <c r="C1581" s="582"/>
      <c r="D1581" s="658"/>
      <c r="E1581" s="658"/>
      <c r="F1581" s="657"/>
      <c r="G1581" s="61" t="s">
        <v>68</v>
      </c>
      <c r="H1581" s="61"/>
      <c r="I1581" s="179"/>
      <c r="J1581" s="441"/>
      <c r="K1581" s="441"/>
      <c r="L1581" s="441"/>
      <c r="M1581" s="441"/>
      <c r="N1581" s="441"/>
      <c r="O1581" s="441"/>
      <c r="P1581" s="441"/>
      <c r="Q1581" s="441"/>
      <c r="R1581" s="441"/>
      <c r="S1581" s="441"/>
      <c r="T1581" s="441"/>
      <c r="U1581" s="441"/>
      <c r="V1581" s="441"/>
      <c r="W1581" s="4"/>
      <c r="X1581" s="4"/>
      <c r="Y1581" s="4"/>
      <c r="Z1581" s="4"/>
      <c r="AA1581" s="2"/>
      <c r="AB1581" s="441">
        <f t="shared" si="60"/>
        <v>0</v>
      </c>
      <c r="AC1581" s="2"/>
      <c r="AD1581" s="5"/>
      <c r="AE1581" s="22"/>
      <c r="AF1581" s="22"/>
      <c r="AG1581" s="22"/>
      <c r="AH1581" s="22"/>
      <c r="AI1581" s="22"/>
      <c r="AJ1581" s="22"/>
      <c r="AK1581" s="22"/>
      <c r="AL1581" s="22"/>
      <c r="AM1581" s="22"/>
      <c r="AN1581" s="22"/>
      <c r="AO1581" s="22"/>
      <c r="AP1581" s="22"/>
      <c r="AQ1581" s="22"/>
      <c r="AR1581" s="22"/>
      <c r="AS1581" s="22"/>
      <c r="AT1581" s="22"/>
      <c r="AU1581" s="22"/>
      <c r="AV1581" s="22"/>
      <c r="AW1581" s="22"/>
      <c r="AX1581" s="22"/>
      <c r="AY1581" s="22"/>
      <c r="AZ1581" s="22"/>
      <c r="BA1581" s="22"/>
      <c r="BB1581" s="22"/>
      <c r="BC1581" s="22"/>
      <c r="BD1581" s="22"/>
      <c r="BE1581" s="22"/>
      <c r="BF1581" s="22"/>
      <c r="BG1581" s="22"/>
      <c r="BH1581" s="22"/>
      <c r="BI1581" s="22"/>
      <c r="BJ1581" s="22"/>
      <c r="BK1581" s="22"/>
      <c r="BL1581" s="22"/>
      <c r="BM1581" s="22"/>
      <c r="BN1581" s="22"/>
      <c r="BO1581" s="22"/>
      <c r="BP1581" s="22"/>
      <c r="BQ1581" s="22"/>
      <c r="BR1581" s="22"/>
      <c r="BS1581" s="22"/>
      <c r="BT1581" s="22"/>
      <c r="BU1581" s="22"/>
      <c r="BV1581" s="22"/>
      <c r="BW1581" s="22"/>
      <c r="BX1581" s="22"/>
      <c r="BY1581" s="22"/>
      <c r="BZ1581" s="22"/>
      <c r="CA1581" s="22"/>
      <c r="CB1581" s="22"/>
      <c r="CC1581" s="22"/>
      <c r="CD1581" s="22"/>
      <c r="CE1581" s="22"/>
      <c r="CF1581" s="22"/>
      <c r="CG1581" s="22"/>
      <c r="CH1581" s="22"/>
      <c r="CI1581" s="22"/>
      <c r="CJ1581" s="22"/>
      <c r="CK1581" s="22"/>
      <c r="CL1581" s="22"/>
      <c r="CM1581" s="22"/>
      <c r="CN1581" s="22"/>
      <c r="CO1581" s="22"/>
      <c r="CP1581" s="22"/>
      <c r="CQ1581" s="22"/>
      <c r="CR1581" s="22"/>
      <c r="CS1581" s="22"/>
      <c r="CT1581" s="22"/>
      <c r="CU1581" s="22"/>
      <c r="CV1581" s="22"/>
      <c r="CW1581" s="22"/>
      <c r="CX1581" s="22"/>
      <c r="CY1581" s="22"/>
      <c r="CZ1581" s="22"/>
      <c r="DA1581" s="22"/>
      <c r="DB1581" s="22"/>
      <c r="DC1581" s="22"/>
      <c r="DD1581" s="22"/>
      <c r="DE1581" s="22"/>
      <c r="DF1581" s="22"/>
      <c r="DG1581" s="22"/>
      <c r="DH1581" s="22"/>
      <c r="DI1581" s="22"/>
      <c r="DJ1581" s="22"/>
      <c r="DK1581" s="22"/>
      <c r="DL1581" s="22"/>
      <c r="DM1581" s="22"/>
      <c r="DN1581" s="22"/>
      <c r="DO1581" s="22"/>
      <c r="DP1581" s="22"/>
    </row>
    <row r="1582" spans="1:120" ht="15.75" hidden="1" customHeight="1" x14ac:dyDescent="0.25">
      <c r="A1582" s="4"/>
      <c r="B1582" s="4"/>
      <c r="C1582" s="582"/>
      <c r="D1582" s="575" t="s">
        <v>78</v>
      </c>
      <c r="E1582" s="575" t="s">
        <v>72</v>
      </c>
      <c r="F1582" s="582" t="s">
        <v>73</v>
      </c>
      <c r="G1582" s="61" t="s">
        <v>59</v>
      </c>
      <c r="H1582" s="61"/>
      <c r="I1582" s="179"/>
      <c r="J1582" s="441"/>
      <c r="K1582" s="441"/>
      <c r="L1582" s="441"/>
      <c r="M1582" s="441"/>
      <c r="N1582" s="441"/>
      <c r="O1582" s="441"/>
      <c r="P1582" s="441"/>
      <c r="Q1582" s="441"/>
      <c r="R1582" s="441"/>
      <c r="S1582" s="441"/>
      <c r="T1582" s="441"/>
      <c r="U1582" s="441"/>
      <c r="V1582" s="441"/>
      <c r="W1582" s="4"/>
      <c r="X1582" s="4"/>
      <c r="Y1582" s="4"/>
      <c r="Z1582" s="4"/>
      <c r="AA1582" s="2"/>
      <c r="AB1582" s="441">
        <f t="shared" si="60"/>
        <v>0</v>
      </c>
      <c r="AC1582" s="2"/>
      <c r="AD1582" s="5"/>
      <c r="AE1582" s="22"/>
      <c r="AF1582" s="22"/>
      <c r="AG1582" s="22"/>
      <c r="AH1582" s="22"/>
      <c r="AI1582" s="22"/>
      <c r="AJ1582" s="22"/>
      <c r="AK1582" s="22"/>
      <c r="AL1582" s="22"/>
      <c r="AM1582" s="22"/>
      <c r="AN1582" s="22"/>
      <c r="AO1582" s="22"/>
      <c r="AP1582" s="22"/>
      <c r="AQ1582" s="22"/>
      <c r="AR1582" s="22"/>
      <c r="AS1582" s="22"/>
      <c r="AT1582" s="22"/>
      <c r="AU1582" s="22"/>
      <c r="AV1582" s="22"/>
      <c r="AW1582" s="22"/>
      <c r="AX1582" s="22"/>
      <c r="AY1582" s="22"/>
      <c r="AZ1582" s="22"/>
      <c r="BA1582" s="22"/>
      <c r="BB1582" s="22"/>
      <c r="BC1582" s="22"/>
      <c r="BD1582" s="22"/>
      <c r="BE1582" s="22"/>
      <c r="BF1582" s="22"/>
      <c r="BG1582" s="22"/>
      <c r="BH1582" s="22"/>
      <c r="BI1582" s="22"/>
      <c r="BJ1582" s="22"/>
      <c r="BK1582" s="22"/>
      <c r="BL1582" s="22"/>
      <c r="BM1582" s="22"/>
      <c r="BN1582" s="22"/>
      <c r="BO1582" s="22"/>
      <c r="BP1582" s="22"/>
      <c r="BQ1582" s="22"/>
      <c r="BR1582" s="22"/>
      <c r="BS1582" s="22"/>
      <c r="BT1582" s="22"/>
      <c r="BU1582" s="22"/>
      <c r="BV1582" s="22"/>
      <c r="BW1582" s="22"/>
      <c r="BX1582" s="22"/>
      <c r="BY1582" s="22"/>
      <c r="BZ1582" s="22"/>
      <c r="CA1582" s="22"/>
      <c r="CB1582" s="22"/>
      <c r="CC1582" s="22"/>
      <c r="CD1582" s="22"/>
      <c r="CE1582" s="22"/>
      <c r="CF1582" s="22"/>
      <c r="CG1582" s="22"/>
      <c r="CH1582" s="22"/>
      <c r="CI1582" s="22"/>
      <c r="CJ1582" s="22"/>
      <c r="CK1582" s="22"/>
      <c r="CL1582" s="22"/>
      <c r="CM1582" s="22"/>
      <c r="CN1582" s="22"/>
      <c r="CO1582" s="22"/>
      <c r="CP1582" s="22"/>
      <c r="CQ1582" s="22"/>
      <c r="CR1582" s="22"/>
      <c r="CS1582" s="22"/>
      <c r="CT1582" s="22"/>
      <c r="CU1582" s="22"/>
      <c r="CV1582" s="22"/>
      <c r="CW1582" s="22"/>
      <c r="CX1582" s="22"/>
      <c r="CY1582" s="22"/>
      <c r="CZ1582" s="22"/>
      <c r="DA1582" s="22"/>
      <c r="DB1582" s="22"/>
      <c r="DC1582" s="22"/>
      <c r="DD1582" s="22"/>
      <c r="DE1582" s="22"/>
      <c r="DF1582" s="22"/>
      <c r="DG1582" s="22"/>
      <c r="DH1582" s="22"/>
      <c r="DI1582" s="22"/>
      <c r="DJ1582" s="22"/>
      <c r="DK1582" s="22"/>
      <c r="DL1582" s="22"/>
      <c r="DM1582" s="22"/>
      <c r="DN1582" s="22"/>
      <c r="DO1582" s="22"/>
      <c r="DP1582" s="22"/>
    </row>
    <row r="1583" spans="1:120" hidden="1" x14ac:dyDescent="0.25">
      <c r="A1583" s="4"/>
      <c r="B1583" s="4"/>
      <c r="C1583" s="582"/>
      <c r="D1583" s="575"/>
      <c r="E1583" s="575"/>
      <c r="F1583" s="582"/>
      <c r="G1583" s="61" t="s">
        <v>60</v>
      </c>
      <c r="H1583" s="61"/>
      <c r="I1583" s="179"/>
      <c r="J1583" s="441"/>
      <c r="K1583" s="441"/>
      <c r="L1583" s="441"/>
      <c r="M1583" s="441"/>
      <c r="N1583" s="441"/>
      <c r="O1583" s="441"/>
      <c r="P1583" s="441"/>
      <c r="Q1583" s="441"/>
      <c r="R1583" s="441"/>
      <c r="S1583" s="441"/>
      <c r="T1583" s="441"/>
      <c r="U1583" s="441"/>
      <c r="V1583" s="441"/>
      <c r="W1583" s="4"/>
      <c r="X1583" s="4"/>
      <c r="Y1583" s="4"/>
      <c r="Z1583" s="4"/>
      <c r="AA1583" s="2"/>
      <c r="AB1583" s="441">
        <f t="shared" si="60"/>
        <v>0</v>
      </c>
      <c r="AC1583" s="2"/>
      <c r="AD1583" s="5"/>
      <c r="AE1583" s="22"/>
      <c r="AF1583" s="22"/>
      <c r="AG1583" s="22"/>
      <c r="AH1583" s="22"/>
      <c r="AI1583" s="22"/>
      <c r="AJ1583" s="22"/>
      <c r="AK1583" s="22"/>
      <c r="AL1583" s="22"/>
      <c r="AM1583" s="22"/>
      <c r="AN1583" s="22"/>
      <c r="AO1583" s="22"/>
      <c r="AP1583" s="22"/>
      <c r="AQ1583" s="22"/>
      <c r="AR1583" s="22"/>
      <c r="AS1583" s="22"/>
      <c r="AT1583" s="22"/>
      <c r="AU1583" s="22"/>
      <c r="AV1583" s="22"/>
      <c r="AW1583" s="22"/>
      <c r="AX1583" s="22"/>
      <c r="AY1583" s="22"/>
      <c r="AZ1583" s="22"/>
      <c r="BA1583" s="22"/>
      <c r="BB1583" s="22"/>
      <c r="BC1583" s="22"/>
      <c r="BD1583" s="22"/>
      <c r="BE1583" s="22"/>
      <c r="BF1583" s="22"/>
      <c r="BG1583" s="22"/>
      <c r="BH1583" s="22"/>
      <c r="BI1583" s="22"/>
      <c r="BJ1583" s="22"/>
      <c r="BK1583" s="22"/>
      <c r="BL1583" s="22"/>
      <c r="BM1583" s="22"/>
      <c r="BN1583" s="22"/>
      <c r="BO1583" s="22"/>
      <c r="BP1583" s="22"/>
      <c r="BQ1583" s="22"/>
      <c r="BR1583" s="22"/>
      <c r="BS1583" s="22"/>
      <c r="BT1583" s="22"/>
      <c r="BU1583" s="22"/>
      <c r="BV1583" s="22"/>
      <c r="BW1583" s="22"/>
      <c r="BX1583" s="22"/>
      <c r="BY1583" s="22"/>
      <c r="BZ1583" s="22"/>
      <c r="CA1583" s="22"/>
      <c r="CB1583" s="22"/>
      <c r="CC1583" s="22"/>
      <c r="CD1583" s="22"/>
      <c r="CE1583" s="22"/>
      <c r="CF1583" s="22"/>
      <c r="CG1583" s="22"/>
      <c r="CH1583" s="22"/>
      <c r="CI1583" s="22"/>
      <c r="CJ1583" s="22"/>
      <c r="CK1583" s="22"/>
      <c r="CL1583" s="22"/>
      <c r="CM1583" s="22"/>
      <c r="CN1583" s="22"/>
      <c r="CO1583" s="22"/>
      <c r="CP1583" s="22"/>
      <c r="CQ1583" s="22"/>
      <c r="CR1583" s="22"/>
      <c r="CS1583" s="22"/>
      <c r="CT1583" s="22"/>
      <c r="CU1583" s="22"/>
      <c r="CV1583" s="22"/>
      <c r="CW1583" s="22"/>
      <c r="CX1583" s="22"/>
      <c r="CY1583" s="22"/>
      <c r="CZ1583" s="22"/>
      <c r="DA1583" s="22"/>
      <c r="DB1583" s="22"/>
      <c r="DC1583" s="22"/>
      <c r="DD1583" s="22"/>
      <c r="DE1583" s="22"/>
      <c r="DF1583" s="22"/>
      <c r="DG1583" s="22"/>
      <c r="DH1583" s="22"/>
      <c r="DI1583" s="22"/>
      <c r="DJ1583" s="22"/>
      <c r="DK1583" s="22"/>
      <c r="DL1583" s="22"/>
      <c r="DM1583" s="22"/>
      <c r="DN1583" s="22"/>
      <c r="DO1583" s="22"/>
      <c r="DP1583" s="22"/>
    </row>
    <row r="1584" spans="1:120" hidden="1" x14ac:dyDescent="0.25">
      <c r="A1584" s="4"/>
      <c r="B1584" s="4"/>
      <c r="C1584" s="582"/>
      <c r="D1584" s="575"/>
      <c r="E1584" s="575"/>
      <c r="F1584" s="582"/>
      <c r="G1584" s="61" t="s">
        <v>61</v>
      </c>
      <c r="H1584" s="61"/>
      <c r="I1584" s="179"/>
      <c r="J1584" s="441"/>
      <c r="K1584" s="441"/>
      <c r="L1584" s="441"/>
      <c r="M1584" s="441"/>
      <c r="N1584" s="441"/>
      <c r="O1584" s="441"/>
      <c r="P1584" s="441"/>
      <c r="Q1584" s="441"/>
      <c r="R1584" s="441"/>
      <c r="S1584" s="441"/>
      <c r="T1584" s="441"/>
      <c r="U1584" s="441"/>
      <c r="V1584" s="441"/>
      <c r="W1584" s="4"/>
      <c r="X1584" s="4"/>
      <c r="Y1584" s="4"/>
      <c r="Z1584" s="4"/>
      <c r="AA1584" s="2"/>
      <c r="AB1584" s="441">
        <f t="shared" si="60"/>
        <v>0</v>
      </c>
      <c r="AC1584" s="2"/>
      <c r="AD1584" s="5"/>
      <c r="AE1584" s="22"/>
      <c r="AF1584" s="22"/>
      <c r="AG1584" s="22"/>
      <c r="AH1584" s="22"/>
      <c r="AI1584" s="22"/>
      <c r="AJ1584" s="22"/>
      <c r="AK1584" s="22"/>
      <c r="AL1584" s="22"/>
      <c r="AM1584" s="22"/>
      <c r="AN1584" s="22"/>
      <c r="AO1584" s="22"/>
      <c r="AP1584" s="22"/>
      <c r="AQ1584" s="22"/>
      <c r="AR1584" s="22"/>
      <c r="AS1584" s="22"/>
      <c r="AT1584" s="22"/>
      <c r="AU1584" s="22"/>
      <c r="AV1584" s="22"/>
      <c r="AW1584" s="22"/>
      <c r="AX1584" s="22"/>
      <c r="AY1584" s="22"/>
      <c r="AZ1584" s="22"/>
      <c r="BA1584" s="22"/>
      <c r="BB1584" s="22"/>
      <c r="BC1584" s="22"/>
      <c r="BD1584" s="22"/>
      <c r="BE1584" s="22"/>
      <c r="BF1584" s="22"/>
      <c r="BG1584" s="22"/>
      <c r="BH1584" s="22"/>
      <c r="BI1584" s="22"/>
      <c r="BJ1584" s="22"/>
      <c r="BK1584" s="22"/>
      <c r="BL1584" s="22"/>
      <c r="BM1584" s="22"/>
      <c r="BN1584" s="22"/>
      <c r="BO1584" s="22"/>
      <c r="BP1584" s="22"/>
      <c r="BQ1584" s="22"/>
      <c r="BR1584" s="22"/>
      <c r="BS1584" s="22"/>
      <c r="BT1584" s="22"/>
      <c r="BU1584" s="22"/>
      <c r="BV1584" s="22"/>
      <c r="BW1584" s="22"/>
      <c r="BX1584" s="22"/>
      <c r="BY1584" s="22"/>
      <c r="BZ1584" s="22"/>
      <c r="CA1584" s="22"/>
      <c r="CB1584" s="22"/>
      <c r="CC1584" s="22"/>
      <c r="CD1584" s="22"/>
      <c r="CE1584" s="22"/>
      <c r="CF1584" s="22"/>
      <c r="CG1584" s="22"/>
      <c r="CH1584" s="22"/>
      <c r="CI1584" s="22"/>
      <c r="CJ1584" s="22"/>
      <c r="CK1584" s="22"/>
      <c r="CL1584" s="22"/>
      <c r="CM1584" s="22"/>
      <c r="CN1584" s="22"/>
      <c r="CO1584" s="22"/>
      <c r="CP1584" s="22"/>
      <c r="CQ1584" s="22"/>
      <c r="CR1584" s="22"/>
      <c r="CS1584" s="22"/>
      <c r="CT1584" s="22"/>
      <c r="CU1584" s="22"/>
      <c r="CV1584" s="22"/>
      <c r="CW1584" s="22"/>
      <c r="CX1584" s="22"/>
      <c r="CY1584" s="22"/>
      <c r="CZ1584" s="22"/>
      <c r="DA1584" s="22"/>
      <c r="DB1584" s="22"/>
      <c r="DC1584" s="22"/>
      <c r="DD1584" s="22"/>
      <c r="DE1584" s="22"/>
      <c r="DF1584" s="22"/>
      <c r="DG1584" s="22"/>
      <c r="DH1584" s="22"/>
      <c r="DI1584" s="22"/>
      <c r="DJ1584" s="22"/>
      <c r="DK1584" s="22"/>
      <c r="DL1584" s="22"/>
      <c r="DM1584" s="22"/>
      <c r="DN1584" s="22"/>
      <c r="DO1584" s="22"/>
      <c r="DP1584" s="22"/>
    </row>
    <row r="1585" spans="1:120" s="5" customFormat="1" hidden="1" x14ac:dyDescent="0.25">
      <c r="A1585" s="4"/>
      <c r="B1585" s="4"/>
      <c r="C1585" s="582"/>
      <c r="D1585" s="575"/>
      <c r="E1585" s="575"/>
      <c r="F1585" s="582"/>
      <c r="G1585" s="61" t="s">
        <v>62</v>
      </c>
      <c r="H1585" s="61"/>
      <c r="I1585" s="179"/>
      <c r="J1585" s="430"/>
      <c r="K1585" s="430"/>
      <c r="L1585" s="430"/>
      <c r="M1585" s="430"/>
      <c r="N1585" s="430"/>
      <c r="O1585" s="430"/>
      <c r="P1585" s="430"/>
      <c r="Q1585" s="430"/>
      <c r="R1585" s="430"/>
      <c r="S1585" s="430"/>
      <c r="T1585" s="442"/>
      <c r="U1585" s="442"/>
      <c r="V1585" s="441"/>
      <c r="W1585" s="4"/>
      <c r="X1585" s="4"/>
      <c r="Y1585" s="4"/>
      <c r="Z1585" s="4"/>
      <c r="AA1585" s="2"/>
      <c r="AB1585" s="441">
        <f t="shared" si="60"/>
        <v>0</v>
      </c>
      <c r="AC1585" s="2"/>
    </row>
    <row r="1586" spans="1:120" s="5" customFormat="1" hidden="1" x14ac:dyDescent="0.25">
      <c r="A1586" s="4"/>
      <c r="B1586" s="4"/>
      <c r="C1586" s="582"/>
      <c r="D1586" s="575"/>
      <c r="E1586" s="575"/>
      <c r="F1586" s="582"/>
      <c r="G1586" s="61" t="s">
        <v>63</v>
      </c>
      <c r="H1586" s="61"/>
      <c r="I1586" s="179"/>
      <c r="J1586" s="149"/>
      <c r="K1586" s="149"/>
      <c r="L1586" s="149"/>
      <c r="M1586" s="149"/>
      <c r="N1586" s="149"/>
      <c r="O1586" s="149"/>
      <c r="P1586" s="149"/>
      <c r="Q1586" s="149"/>
      <c r="R1586" s="149"/>
      <c r="S1586" s="149"/>
      <c r="T1586" s="442"/>
      <c r="U1586" s="442"/>
      <c r="V1586" s="441"/>
      <c r="W1586" s="4"/>
      <c r="X1586" s="4"/>
      <c r="Y1586" s="4"/>
      <c r="Z1586" s="4"/>
      <c r="AA1586" s="2"/>
      <c r="AB1586" s="441">
        <f t="shared" si="60"/>
        <v>0</v>
      </c>
      <c r="AC1586" s="2"/>
    </row>
    <row r="1587" spans="1:120" s="5" customFormat="1" ht="15" hidden="1" customHeight="1" x14ac:dyDescent="0.25">
      <c r="A1587" s="4"/>
      <c r="B1587" s="4"/>
      <c r="C1587" s="582"/>
      <c r="D1587" s="575"/>
      <c r="E1587" s="575"/>
      <c r="F1587" s="582"/>
      <c r="G1587" s="61" t="s">
        <v>68</v>
      </c>
      <c r="H1587" s="61"/>
      <c r="I1587" s="179"/>
      <c r="J1587" s="428"/>
      <c r="K1587" s="428"/>
      <c r="L1587" s="428"/>
      <c r="M1587" s="428"/>
      <c r="N1587" s="428"/>
      <c r="O1587" s="428"/>
      <c r="P1587" s="442"/>
      <c r="Q1587" s="442"/>
      <c r="R1587" s="442"/>
      <c r="S1587" s="442"/>
      <c r="T1587" s="442"/>
      <c r="U1587" s="442"/>
      <c r="V1587" s="441"/>
      <c r="W1587" s="4"/>
      <c r="X1587" s="4"/>
      <c r="Y1587" s="4"/>
      <c r="Z1587" s="4"/>
      <c r="AA1587" s="2"/>
      <c r="AB1587" s="441">
        <f t="shared" si="60"/>
        <v>0</v>
      </c>
      <c r="AC1587" s="2"/>
    </row>
    <row r="1588" spans="1:120" s="5" customFormat="1" ht="15" hidden="1" customHeight="1" x14ac:dyDescent="0.25">
      <c r="A1588" s="4"/>
      <c r="B1588" s="4"/>
      <c r="C1588" s="582"/>
      <c r="D1588" s="575"/>
      <c r="E1588" s="658" t="s">
        <v>75</v>
      </c>
      <c r="F1588" s="657" t="s">
        <v>74</v>
      </c>
      <c r="G1588" s="61" t="s">
        <v>59</v>
      </c>
      <c r="H1588" s="61"/>
      <c r="I1588" s="179"/>
      <c r="J1588" s="428"/>
      <c r="K1588" s="428"/>
      <c r="L1588" s="428"/>
      <c r="M1588" s="428"/>
      <c r="N1588" s="428"/>
      <c r="O1588" s="428"/>
      <c r="P1588" s="428"/>
      <c r="Q1588" s="428"/>
      <c r="R1588" s="428"/>
      <c r="S1588" s="428"/>
      <c r="T1588" s="442"/>
      <c r="U1588" s="442"/>
      <c r="V1588" s="441"/>
      <c r="W1588" s="4"/>
      <c r="X1588" s="4"/>
      <c r="Y1588" s="4"/>
      <c r="Z1588" s="4"/>
      <c r="AA1588" s="2"/>
      <c r="AB1588" s="441">
        <f t="shared" si="60"/>
        <v>0</v>
      </c>
      <c r="AC1588" s="2"/>
    </row>
    <row r="1589" spans="1:120" s="14" customFormat="1" hidden="1" x14ac:dyDescent="0.25">
      <c r="A1589" s="4"/>
      <c r="B1589" s="4"/>
      <c r="C1589" s="582"/>
      <c r="D1589" s="575"/>
      <c r="E1589" s="658"/>
      <c r="F1589" s="657"/>
      <c r="G1589" s="60" t="s">
        <v>60</v>
      </c>
      <c r="H1589" s="60"/>
      <c r="I1589" s="138"/>
      <c r="J1589" s="15"/>
      <c r="K1589" s="15"/>
      <c r="L1589" s="15"/>
      <c r="M1589" s="15"/>
      <c r="N1589" s="15"/>
      <c r="O1589" s="15"/>
      <c r="P1589" s="148"/>
      <c r="Q1589" s="148"/>
      <c r="R1589" s="148"/>
      <c r="S1589" s="148"/>
      <c r="T1589" s="148"/>
      <c r="U1589" s="148"/>
      <c r="V1589" s="441"/>
      <c r="W1589" s="4"/>
      <c r="X1589" s="4"/>
      <c r="Y1589" s="4"/>
      <c r="Z1589" s="4"/>
      <c r="AA1589" s="2"/>
      <c r="AB1589" s="441">
        <f t="shared" si="60"/>
        <v>0</v>
      </c>
      <c r="AC1589" s="2"/>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c r="DM1589" s="5"/>
      <c r="DN1589" s="5"/>
      <c r="DO1589" s="5"/>
      <c r="DP1589" s="5"/>
    </row>
    <row r="1590" spans="1:120" s="14" customFormat="1" ht="15" hidden="1" customHeight="1" x14ac:dyDescent="0.25">
      <c r="A1590" s="4"/>
      <c r="B1590" s="4"/>
      <c r="C1590" s="582"/>
      <c r="D1590" s="575"/>
      <c r="E1590" s="658"/>
      <c r="F1590" s="657"/>
      <c r="G1590" s="60" t="s">
        <v>61</v>
      </c>
      <c r="H1590" s="60"/>
      <c r="I1590" s="138"/>
      <c r="J1590" s="15"/>
      <c r="K1590" s="15"/>
      <c r="L1590" s="15"/>
      <c r="M1590" s="15"/>
      <c r="N1590" s="15"/>
      <c r="O1590" s="15"/>
      <c r="P1590" s="148"/>
      <c r="Q1590" s="148"/>
      <c r="R1590" s="148"/>
      <c r="S1590" s="148"/>
      <c r="T1590" s="148"/>
      <c r="U1590" s="148"/>
      <c r="V1590" s="441"/>
      <c r="W1590" s="4"/>
      <c r="X1590" s="4"/>
      <c r="Y1590" s="4"/>
      <c r="Z1590" s="4"/>
      <c r="AA1590" s="2"/>
      <c r="AB1590" s="441">
        <f t="shared" si="60"/>
        <v>0</v>
      </c>
      <c r="AC1590" s="2"/>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c r="DM1590" s="5"/>
      <c r="DN1590" s="5"/>
      <c r="DO1590" s="5"/>
      <c r="DP1590" s="5"/>
    </row>
    <row r="1591" spans="1:120" s="14" customFormat="1" ht="15" hidden="1" customHeight="1" x14ac:dyDescent="0.25">
      <c r="A1591" s="4"/>
      <c r="B1591" s="4"/>
      <c r="C1591" s="582"/>
      <c r="D1591" s="575"/>
      <c r="E1591" s="658"/>
      <c r="F1591" s="657"/>
      <c r="G1591" s="60" t="s">
        <v>62</v>
      </c>
      <c r="H1591" s="60"/>
      <c r="I1591" s="138"/>
      <c r="J1591" s="15"/>
      <c r="K1591" s="15"/>
      <c r="L1591" s="15"/>
      <c r="M1591" s="15"/>
      <c r="N1591" s="15"/>
      <c r="O1591" s="15"/>
      <c r="P1591" s="148"/>
      <c r="Q1591" s="148"/>
      <c r="R1591" s="148"/>
      <c r="S1591" s="148"/>
      <c r="T1591" s="148"/>
      <c r="U1591" s="148"/>
      <c r="V1591" s="441"/>
      <c r="W1591" s="4"/>
      <c r="X1591" s="4"/>
      <c r="Y1591" s="4"/>
      <c r="Z1591" s="4"/>
      <c r="AA1591" s="2"/>
      <c r="AB1591" s="441">
        <f t="shared" si="60"/>
        <v>0</v>
      </c>
      <c r="AC1591" s="2"/>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c r="DM1591" s="5"/>
      <c r="DN1591" s="5"/>
      <c r="DO1591" s="5"/>
      <c r="DP1591" s="5"/>
    </row>
    <row r="1592" spans="1:120" s="5" customFormat="1" ht="15" hidden="1" customHeight="1" x14ac:dyDescent="0.25">
      <c r="A1592" s="4"/>
      <c r="B1592" s="4"/>
      <c r="C1592" s="582"/>
      <c r="D1592" s="575"/>
      <c r="E1592" s="658"/>
      <c r="F1592" s="657"/>
      <c r="G1592" s="61" t="s">
        <v>63</v>
      </c>
      <c r="H1592" s="61"/>
      <c r="I1592" s="179"/>
      <c r="J1592" s="428"/>
      <c r="K1592" s="428"/>
      <c r="L1592" s="428"/>
      <c r="M1592" s="428"/>
      <c r="N1592" s="428"/>
      <c r="O1592" s="428"/>
      <c r="P1592" s="442"/>
      <c r="Q1592" s="442"/>
      <c r="R1592" s="442"/>
      <c r="S1592" s="442"/>
      <c r="T1592" s="442"/>
      <c r="U1592" s="442"/>
      <c r="V1592" s="441"/>
      <c r="W1592" s="4"/>
      <c r="X1592" s="4"/>
      <c r="Y1592" s="4"/>
      <c r="Z1592" s="4"/>
      <c r="AA1592" s="2"/>
      <c r="AB1592" s="441">
        <f t="shared" si="60"/>
        <v>0</v>
      </c>
      <c r="AC1592" s="2"/>
    </row>
    <row r="1593" spans="1:120" s="5" customFormat="1" ht="15" hidden="1" customHeight="1" x14ac:dyDescent="0.25">
      <c r="A1593" s="4"/>
      <c r="B1593" s="4"/>
      <c r="C1593" s="582"/>
      <c r="D1593" s="575"/>
      <c r="E1593" s="658"/>
      <c r="F1593" s="657"/>
      <c r="G1593" s="61" t="s">
        <v>68</v>
      </c>
      <c r="H1593" s="61"/>
      <c r="I1593" s="179"/>
      <c r="J1593" s="428"/>
      <c r="K1593" s="428"/>
      <c r="L1593" s="428"/>
      <c r="M1593" s="428"/>
      <c r="N1593" s="428"/>
      <c r="O1593" s="428"/>
      <c r="P1593" s="442"/>
      <c r="Q1593" s="442"/>
      <c r="R1593" s="442"/>
      <c r="S1593" s="442"/>
      <c r="T1593" s="442"/>
      <c r="U1593" s="442"/>
      <c r="V1593" s="441"/>
      <c r="W1593" s="4"/>
      <c r="X1593" s="4"/>
      <c r="Y1593" s="4"/>
      <c r="Z1593" s="4"/>
      <c r="AA1593" s="2"/>
      <c r="AB1593" s="441">
        <f t="shared" si="60"/>
        <v>0</v>
      </c>
      <c r="AC1593" s="2"/>
    </row>
    <row r="1594" spans="1:120" s="5" customFormat="1" ht="15" hidden="1" customHeight="1" x14ac:dyDescent="0.25">
      <c r="A1594" s="4"/>
      <c r="B1594" s="4"/>
      <c r="C1594" s="582"/>
      <c r="D1594" s="582" t="s">
        <v>118</v>
      </c>
      <c r="E1594" s="575" t="s">
        <v>72</v>
      </c>
      <c r="F1594" s="582" t="s">
        <v>73</v>
      </c>
      <c r="G1594" s="61" t="s">
        <v>59</v>
      </c>
      <c r="H1594" s="61"/>
      <c r="I1594" s="179"/>
      <c r="J1594" s="428"/>
      <c r="K1594" s="428"/>
      <c r="L1594" s="428"/>
      <c r="M1594" s="428"/>
      <c r="N1594" s="428"/>
      <c r="O1594" s="428"/>
      <c r="P1594" s="442"/>
      <c r="Q1594" s="442"/>
      <c r="R1594" s="442"/>
      <c r="S1594" s="442"/>
      <c r="T1594" s="442"/>
      <c r="U1594" s="442"/>
      <c r="V1594" s="441"/>
      <c r="W1594" s="4"/>
      <c r="X1594" s="4"/>
      <c r="Y1594" s="4"/>
      <c r="Z1594" s="4"/>
      <c r="AA1594" s="2"/>
      <c r="AB1594" s="441">
        <f t="shared" si="60"/>
        <v>0</v>
      </c>
      <c r="AC1594" s="2"/>
    </row>
    <row r="1595" spans="1:120" s="5" customFormat="1" ht="15" hidden="1" customHeight="1" x14ac:dyDescent="0.25">
      <c r="A1595" s="4"/>
      <c r="B1595" s="4"/>
      <c r="C1595" s="582"/>
      <c r="D1595" s="582"/>
      <c r="E1595" s="575"/>
      <c r="F1595" s="582"/>
      <c r="G1595" s="61" t="s">
        <v>60</v>
      </c>
      <c r="H1595" s="61"/>
      <c r="I1595" s="179"/>
      <c r="J1595" s="428"/>
      <c r="K1595" s="428"/>
      <c r="L1595" s="428"/>
      <c r="M1595" s="428"/>
      <c r="N1595" s="428"/>
      <c r="O1595" s="7"/>
      <c r="P1595" s="442"/>
      <c r="Q1595" s="442"/>
      <c r="R1595" s="442"/>
      <c r="S1595" s="442"/>
      <c r="T1595" s="442"/>
      <c r="U1595" s="442"/>
      <c r="V1595" s="441"/>
      <c r="W1595" s="4"/>
      <c r="X1595" s="4"/>
      <c r="Y1595" s="4"/>
      <c r="Z1595" s="4"/>
      <c r="AA1595" s="2"/>
      <c r="AB1595" s="441">
        <f t="shared" si="60"/>
        <v>0</v>
      </c>
      <c r="AC1595" s="2"/>
    </row>
    <row r="1596" spans="1:120" s="5" customFormat="1" ht="15" hidden="1" customHeight="1" x14ac:dyDescent="0.25">
      <c r="A1596" s="4"/>
      <c r="B1596" s="4"/>
      <c r="C1596" s="582"/>
      <c r="D1596" s="582"/>
      <c r="E1596" s="575"/>
      <c r="F1596" s="582"/>
      <c r="G1596" s="61" t="s">
        <v>61</v>
      </c>
      <c r="H1596" s="61"/>
      <c r="I1596" s="179"/>
      <c r="J1596" s="428"/>
      <c r="K1596" s="428"/>
      <c r="L1596" s="428"/>
      <c r="M1596" s="428"/>
      <c r="N1596" s="428"/>
      <c r="O1596" s="428"/>
      <c r="P1596" s="442"/>
      <c r="Q1596" s="442"/>
      <c r="R1596" s="442"/>
      <c r="S1596" s="442"/>
      <c r="T1596" s="442"/>
      <c r="U1596" s="442"/>
      <c r="V1596" s="441"/>
      <c r="W1596" s="4"/>
      <c r="X1596" s="4"/>
      <c r="Y1596" s="4"/>
      <c r="Z1596" s="4"/>
      <c r="AA1596" s="2"/>
      <c r="AB1596" s="441">
        <f t="shared" si="60"/>
        <v>0</v>
      </c>
      <c r="AC1596" s="2"/>
    </row>
    <row r="1597" spans="1:120" s="5" customFormat="1" ht="15" hidden="1" customHeight="1" x14ac:dyDescent="0.25">
      <c r="A1597" s="4"/>
      <c r="B1597" s="4"/>
      <c r="C1597" s="582"/>
      <c r="D1597" s="582"/>
      <c r="E1597" s="575"/>
      <c r="F1597" s="582"/>
      <c r="G1597" s="61" t="s">
        <v>62</v>
      </c>
      <c r="H1597" s="61"/>
      <c r="I1597" s="179"/>
      <c r="J1597" s="428"/>
      <c r="K1597" s="428"/>
      <c r="L1597" s="428"/>
      <c r="M1597" s="428"/>
      <c r="N1597" s="428"/>
      <c r="O1597" s="428"/>
      <c r="P1597" s="442"/>
      <c r="Q1597" s="442"/>
      <c r="R1597" s="442"/>
      <c r="S1597" s="442"/>
      <c r="T1597" s="442"/>
      <c r="U1597" s="442"/>
      <c r="V1597" s="441"/>
      <c r="W1597" s="4"/>
      <c r="X1597" s="4"/>
      <c r="Y1597" s="4"/>
      <c r="Z1597" s="4"/>
      <c r="AA1597" s="2"/>
      <c r="AB1597" s="441">
        <f t="shared" si="60"/>
        <v>0</v>
      </c>
      <c r="AC1597" s="2"/>
    </row>
    <row r="1598" spans="1:120" s="5" customFormat="1" ht="15" hidden="1" customHeight="1" x14ac:dyDescent="0.25">
      <c r="A1598" s="4"/>
      <c r="B1598" s="4"/>
      <c r="C1598" s="582"/>
      <c r="D1598" s="582"/>
      <c r="E1598" s="575"/>
      <c r="F1598" s="582"/>
      <c r="G1598" s="61" t="s">
        <v>63</v>
      </c>
      <c r="H1598" s="61"/>
      <c r="I1598" s="179"/>
      <c r="J1598" s="428"/>
      <c r="K1598" s="428"/>
      <c r="L1598" s="428"/>
      <c r="M1598" s="428"/>
      <c r="N1598" s="428"/>
      <c r="O1598" s="428"/>
      <c r="P1598" s="442"/>
      <c r="Q1598" s="442"/>
      <c r="R1598" s="442"/>
      <c r="S1598" s="442"/>
      <c r="T1598" s="442"/>
      <c r="U1598" s="442"/>
      <c r="V1598" s="441"/>
      <c r="W1598" s="4"/>
      <c r="X1598" s="4"/>
      <c r="Y1598" s="4"/>
      <c r="Z1598" s="4"/>
      <c r="AA1598" s="2"/>
      <c r="AB1598" s="441">
        <f t="shared" si="60"/>
        <v>0</v>
      </c>
      <c r="AC1598" s="2"/>
    </row>
    <row r="1599" spans="1:120" s="5" customFormat="1" ht="15" hidden="1" customHeight="1" x14ac:dyDescent="0.25">
      <c r="A1599" s="4"/>
      <c r="B1599" s="4"/>
      <c r="C1599" s="582"/>
      <c r="D1599" s="582"/>
      <c r="E1599" s="575"/>
      <c r="F1599" s="582"/>
      <c r="G1599" s="61" t="s">
        <v>68</v>
      </c>
      <c r="H1599" s="61"/>
      <c r="I1599" s="179"/>
      <c r="J1599" s="145"/>
      <c r="K1599" s="145"/>
      <c r="L1599" s="145"/>
      <c r="M1599" s="145"/>
      <c r="N1599" s="145"/>
      <c r="O1599" s="442"/>
      <c r="P1599" s="442"/>
      <c r="Q1599" s="442"/>
      <c r="R1599" s="442"/>
      <c r="S1599" s="442"/>
      <c r="T1599" s="442"/>
      <c r="U1599" s="442"/>
      <c r="V1599" s="441"/>
      <c r="W1599" s="4"/>
      <c r="X1599" s="4"/>
      <c r="Y1599" s="4"/>
      <c r="Z1599" s="4"/>
      <c r="AA1599" s="2"/>
      <c r="AB1599" s="441">
        <f t="shared" ref="AB1599:AB1630" si="61">AA1599*$Z$13/100</f>
        <v>0</v>
      </c>
      <c r="AC1599" s="2"/>
    </row>
    <row r="1600" spans="1:120" s="14" customFormat="1" ht="15" hidden="1" customHeight="1" x14ac:dyDescent="0.25">
      <c r="A1600" s="4"/>
      <c r="B1600" s="4"/>
      <c r="C1600" s="582"/>
      <c r="D1600" s="582"/>
      <c r="E1600" s="575" t="s">
        <v>75</v>
      </c>
      <c r="F1600" s="657" t="s">
        <v>73</v>
      </c>
      <c r="G1600" s="60" t="s">
        <v>59</v>
      </c>
      <c r="H1600" s="60"/>
      <c r="I1600" s="138"/>
      <c r="J1600" s="150"/>
      <c r="K1600" s="150"/>
      <c r="L1600" s="150"/>
      <c r="M1600" s="150"/>
      <c r="N1600" s="150"/>
      <c r="O1600" s="148"/>
      <c r="P1600" s="148"/>
      <c r="Q1600" s="148"/>
      <c r="R1600" s="148"/>
      <c r="S1600" s="148"/>
      <c r="T1600" s="148"/>
      <c r="U1600" s="148"/>
      <c r="V1600" s="441"/>
      <c r="W1600" s="4"/>
      <c r="X1600" s="4"/>
      <c r="Y1600" s="4"/>
      <c r="Z1600" s="4"/>
      <c r="AA1600" s="2"/>
      <c r="AB1600" s="441">
        <f t="shared" si="61"/>
        <v>0</v>
      </c>
      <c r="AC1600" s="2"/>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c r="DM1600" s="5"/>
      <c r="DN1600" s="5"/>
      <c r="DO1600" s="5"/>
      <c r="DP1600" s="5"/>
    </row>
    <row r="1601" spans="1:120" s="14" customFormat="1" ht="15" hidden="1" customHeight="1" x14ac:dyDescent="0.25">
      <c r="A1601" s="4"/>
      <c r="B1601" s="4"/>
      <c r="C1601" s="582"/>
      <c r="D1601" s="582"/>
      <c r="E1601" s="575"/>
      <c r="F1601" s="657"/>
      <c r="G1601" s="60" t="s">
        <v>60</v>
      </c>
      <c r="H1601" s="60"/>
      <c r="I1601" s="138"/>
      <c r="J1601" s="150"/>
      <c r="K1601" s="150"/>
      <c r="L1601" s="150"/>
      <c r="M1601" s="150"/>
      <c r="N1601" s="150"/>
      <c r="O1601" s="148"/>
      <c r="P1601" s="148"/>
      <c r="Q1601" s="148"/>
      <c r="R1601" s="148"/>
      <c r="S1601" s="148"/>
      <c r="T1601" s="148"/>
      <c r="U1601" s="148"/>
      <c r="V1601" s="441"/>
      <c r="W1601" s="4"/>
      <c r="X1601" s="4"/>
      <c r="Y1601" s="4"/>
      <c r="Z1601" s="4"/>
      <c r="AA1601" s="2"/>
      <c r="AB1601" s="441">
        <f t="shared" si="61"/>
        <v>0</v>
      </c>
      <c r="AC1601" s="2"/>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c r="DM1601" s="5"/>
      <c r="DN1601" s="5"/>
      <c r="DO1601" s="5"/>
      <c r="DP1601" s="5"/>
    </row>
    <row r="1602" spans="1:120" s="14" customFormat="1" ht="15" hidden="1" customHeight="1" x14ac:dyDescent="0.25">
      <c r="A1602" s="4"/>
      <c r="B1602" s="4"/>
      <c r="C1602" s="582"/>
      <c r="D1602" s="582"/>
      <c r="E1602" s="575"/>
      <c r="F1602" s="657"/>
      <c r="G1602" s="60" t="s">
        <v>61</v>
      </c>
      <c r="H1602" s="60"/>
      <c r="I1602" s="138"/>
      <c r="J1602" s="150"/>
      <c r="K1602" s="150"/>
      <c r="L1602" s="150"/>
      <c r="M1602" s="150"/>
      <c r="N1602" s="150"/>
      <c r="O1602" s="148"/>
      <c r="P1602" s="148"/>
      <c r="Q1602" s="148"/>
      <c r="R1602" s="148"/>
      <c r="S1602" s="148"/>
      <c r="T1602" s="148"/>
      <c r="U1602" s="148"/>
      <c r="V1602" s="441"/>
      <c r="W1602" s="4"/>
      <c r="X1602" s="4"/>
      <c r="Y1602" s="4"/>
      <c r="Z1602" s="4"/>
      <c r="AA1602" s="2"/>
      <c r="AB1602" s="441">
        <f t="shared" si="61"/>
        <v>0</v>
      </c>
      <c r="AC1602" s="2"/>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c r="DM1602" s="5"/>
      <c r="DN1602" s="5"/>
      <c r="DO1602" s="5"/>
      <c r="DP1602" s="5"/>
    </row>
    <row r="1603" spans="1:120" s="14" customFormat="1" ht="15" hidden="1" customHeight="1" x14ac:dyDescent="0.25">
      <c r="A1603" s="4"/>
      <c r="B1603" s="4"/>
      <c r="C1603" s="582"/>
      <c r="D1603" s="582"/>
      <c r="E1603" s="575"/>
      <c r="F1603" s="657"/>
      <c r="G1603" s="60" t="s">
        <v>62</v>
      </c>
      <c r="H1603" s="60"/>
      <c r="I1603" s="138"/>
      <c r="J1603" s="150"/>
      <c r="K1603" s="150"/>
      <c r="L1603" s="150"/>
      <c r="M1603" s="150"/>
      <c r="N1603" s="150"/>
      <c r="O1603" s="148"/>
      <c r="P1603" s="148"/>
      <c r="Q1603" s="148"/>
      <c r="R1603" s="148"/>
      <c r="S1603" s="148"/>
      <c r="T1603" s="148"/>
      <c r="U1603" s="148"/>
      <c r="V1603" s="441"/>
      <c r="W1603" s="4"/>
      <c r="X1603" s="4"/>
      <c r="Y1603" s="4"/>
      <c r="Z1603" s="4"/>
      <c r="AA1603" s="2"/>
      <c r="AB1603" s="441">
        <f t="shared" si="61"/>
        <v>0</v>
      </c>
      <c r="AC1603" s="2"/>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c r="DM1603" s="5"/>
      <c r="DN1603" s="5"/>
      <c r="DO1603" s="5"/>
      <c r="DP1603" s="5"/>
    </row>
    <row r="1604" spans="1:120" s="5" customFormat="1" ht="15" hidden="1" customHeight="1" x14ac:dyDescent="0.25">
      <c r="A1604" s="4"/>
      <c r="B1604" s="4"/>
      <c r="C1604" s="582"/>
      <c r="D1604" s="582"/>
      <c r="E1604" s="575"/>
      <c r="F1604" s="657"/>
      <c r="G1604" s="61" t="s">
        <v>63</v>
      </c>
      <c r="H1604" s="61"/>
      <c r="I1604" s="179"/>
      <c r="J1604" s="145"/>
      <c r="K1604" s="145"/>
      <c r="L1604" s="145"/>
      <c r="M1604" s="145"/>
      <c r="N1604" s="145"/>
      <c r="O1604" s="442"/>
      <c r="P1604" s="442"/>
      <c r="Q1604" s="442"/>
      <c r="R1604" s="442"/>
      <c r="S1604" s="442"/>
      <c r="T1604" s="442"/>
      <c r="U1604" s="442"/>
      <c r="V1604" s="441"/>
      <c r="W1604" s="4"/>
      <c r="X1604" s="4"/>
      <c r="Y1604" s="4"/>
      <c r="Z1604" s="4"/>
      <c r="AA1604" s="2"/>
      <c r="AB1604" s="441">
        <f t="shared" si="61"/>
        <v>0</v>
      </c>
      <c r="AC1604" s="2"/>
    </row>
    <row r="1605" spans="1:120" s="5" customFormat="1" ht="15" hidden="1" customHeight="1" x14ac:dyDescent="0.25">
      <c r="A1605" s="4"/>
      <c r="B1605" s="4"/>
      <c r="C1605" s="582"/>
      <c r="D1605" s="582"/>
      <c r="E1605" s="575"/>
      <c r="F1605" s="657"/>
      <c r="G1605" s="61" t="s">
        <v>68</v>
      </c>
      <c r="H1605" s="61"/>
      <c r="I1605" s="179"/>
      <c r="J1605" s="145"/>
      <c r="K1605" s="145"/>
      <c r="L1605" s="145"/>
      <c r="M1605" s="145"/>
      <c r="N1605" s="145"/>
      <c r="O1605" s="442"/>
      <c r="P1605" s="442"/>
      <c r="Q1605" s="442"/>
      <c r="R1605" s="442"/>
      <c r="S1605" s="442"/>
      <c r="T1605" s="442"/>
      <c r="U1605" s="442"/>
      <c r="V1605" s="441"/>
      <c r="W1605" s="4"/>
      <c r="X1605" s="4"/>
      <c r="Y1605" s="4"/>
      <c r="Z1605" s="4"/>
      <c r="AA1605" s="2"/>
      <c r="AB1605" s="441">
        <f t="shared" si="61"/>
        <v>0</v>
      </c>
      <c r="AC1605" s="2"/>
    </row>
    <row r="1606" spans="1:120" s="5" customFormat="1" ht="15" hidden="1" customHeight="1" x14ac:dyDescent="0.25">
      <c r="A1606" s="4"/>
      <c r="B1606" s="4"/>
      <c r="C1606" s="582"/>
      <c r="D1606" s="582"/>
      <c r="E1606" s="575"/>
      <c r="F1606" s="582" t="s">
        <v>74</v>
      </c>
      <c r="G1606" s="61" t="s">
        <v>59</v>
      </c>
      <c r="H1606" s="61"/>
      <c r="I1606" s="179"/>
      <c r="J1606" s="146"/>
      <c r="K1606" s="146"/>
      <c r="L1606" s="146"/>
      <c r="M1606" s="146"/>
      <c r="N1606" s="146"/>
      <c r="O1606" s="442"/>
      <c r="P1606" s="442"/>
      <c r="Q1606" s="442"/>
      <c r="R1606" s="442"/>
      <c r="S1606" s="442"/>
      <c r="T1606" s="442"/>
      <c r="U1606" s="442"/>
      <c r="V1606" s="441"/>
      <c r="W1606" s="4"/>
      <c r="X1606" s="4"/>
      <c r="Y1606" s="4"/>
      <c r="Z1606" s="4"/>
      <c r="AA1606" s="2"/>
      <c r="AB1606" s="441">
        <f t="shared" si="61"/>
        <v>0</v>
      </c>
      <c r="AC1606" s="2"/>
    </row>
    <row r="1607" spans="1:120" s="5" customFormat="1" ht="15" hidden="1" customHeight="1" x14ac:dyDescent="0.25">
      <c r="A1607" s="4"/>
      <c r="B1607" s="4"/>
      <c r="C1607" s="582"/>
      <c r="D1607" s="582"/>
      <c r="E1607" s="575"/>
      <c r="F1607" s="582"/>
      <c r="G1607" s="61" t="s">
        <v>60</v>
      </c>
      <c r="H1607" s="61"/>
      <c r="I1607" s="179"/>
      <c r="J1607" s="442"/>
      <c r="K1607" s="442"/>
      <c r="L1607" s="442"/>
      <c r="M1607" s="442"/>
      <c r="N1607" s="442"/>
      <c r="O1607" s="442"/>
      <c r="P1607" s="442"/>
      <c r="Q1607" s="442"/>
      <c r="R1607" s="442"/>
      <c r="S1607" s="442"/>
      <c r="T1607" s="442"/>
      <c r="U1607" s="442"/>
      <c r="V1607" s="441"/>
      <c r="W1607" s="4"/>
      <c r="X1607" s="4"/>
      <c r="Y1607" s="4"/>
      <c r="Z1607" s="4"/>
      <c r="AA1607" s="2"/>
      <c r="AB1607" s="441">
        <f t="shared" si="61"/>
        <v>0</v>
      </c>
      <c r="AC1607" s="2"/>
    </row>
    <row r="1608" spans="1:120" s="5" customFormat="1" ht="15" hidden="1" customHeight="1" x14ac:dyDescent="0.25">
      <c r="A1608" s="4"/>
      <c r="B1608" s="4"/>
      <c r="C1608" s="582"/>
      <c r="D1608" s="582"/>
      <c r="E1608" s="575"/>
      <c r="F1608" s="582"/>
      <c r="G1608" s="61" t="s">
        <v>61</v>
      </c>
      <c r="H1608" s="61"/>
      <c r="I1608" s="179"/>
      <c r="J1608" s="442"/>
      <c r="K1608" s="442"/>
      <c r="L1608" s="442"/>
      <c r="M1608" s="442"/>
      <c r="N1608" s="442"/>
      <c r="O1608" s="442"/>
      <c r="P1608" s="442"/>
      <c r="Q1608" s="442"/>
      <c r="R1608" s="442"/>
      <c r="S1608" s="442"/>
      <c r="T1608" s="442"/>
      <c r="U1608" s="442"/>
      <c r="V1608" s="441"/>
      <c r="W1608" s="4"/>
      <c r="X1608" s="4"/>
      <c r="Y1608" s="4"/>
      <c r="Z1608" s="4"/>
      <c r="AA1608" s="2"/>
      <c r="AB1608" s="441">
        <f t="shared" si="61"/>
        <v>0</v>
      </c>
      <c r="AC1608" s="2"/>
    </row>
    <row r="1609" spans="1:120" s="5" customFormat="1" ht="15" hidden="1" customHeight="1" x14ac:dyDescent="0.25">
      <c r="A1609" s="4"/>
      <c r="B1609" s="4"/>
      <c r="C1609" s="582"/>
      <c r="D1609" s="582"/>
      <c r="E1609" s="575"/>
      <c r="F1609" s="582"/>
      <c r="G1609" s="61" t="s">
        <v>62</v>
      </c>
      <c r="H1609" s="61"/>
      <c r="I1609" s="179"/>
      <c r="J1609" s="442"/>
      <c r="K1609" s="442"/>
      <c r="L1609" s="442"/>
      <c r="M1609" s="442"/>
      <c r="N1609" s="442"/>
      <c r="O1609" s="442"/>
      <c r="P1609" s="442"/>
      <c r="Q1609" s="442"/>
      <c r="R1609" s="442"/>
      <c r="S1609" s="442"/>
      <c r="T1609" s="442"/>
      <c r="U1609" s="442"/>
      <c r="V1609" s="441"/>
      <c r="W1609" s="4"/>
      <c r="X1609" s="4"/>
      <c r="Y1609" s="4"/>
      <c r="Z1609" s="4"/>
      <c r="AA1609" s="2"/>
      <c r="AB1609" s="441">
        <f t="shared" si="61"/>
        <v>0</v>
      </c>
      <c r="AC1609" s="2"/>
    </row>
    <row r="1610" spans="1:120" s="5" customFormat="1" ht="15" hidden="1" customHeight="1" x14ac:dyDescent="0.25">
      <c r="A1610" s="4"/>
      <c r="B1610" s="4"/>
      <c r="C1610" s="582"/>
      <c r="D1610" s="582"/>
      <c r="E1610" s="575"/>
      <c r="F1610" s="582"/>
      <c r="G1610" s="61" t="s">
        <v>63</v>
      </c>
      <c r="H1610" s="61"/>
      <c r="I1610" s="179"/>
      <c r="J1610" s="442"/>
      <c r="K1610" s="442"/>
      <c r="L1610" s="442"/>
      <c r="M1610" s="442"/>
      <c r="N1610" s="442"/>
      <c r="O1610" s="442"/>
      <c r="P1610" s="442"/>
      <c r="Q1610" s="442"/>
      <c r="R1610" s="442"/>
      <c r="S1610" s="442"/>
      <c r="T1610" s="442"/>
      <c r="U1610" s="442"/>
      <c r="V1610" s="441"/>
      <c r="W1610" s="4"/>
      <c r="X1610" s="4"/>
      <c r="Y1610" s="4"/>
      <c r="Z1610" s="4"/>
      <c r="AA1610" s="2"/>
      <c r="AB1610" s="441">
        <f t="shared" si="61"/>
        <v>0</v>
      </c>
      <c r="AC1610" s="2"/>
    </row>
    <row r="1611" spans="1:120" s="5" customFormat="1" ht="15" hidden="1" customHeight="1" x14ac:dyDescent="0.25">
      <c r="A1611" s="4"/>
      <c r="B1611" s="4"/>
      <c r="C1611" s="582"/>
      <c r="D1611" s="582"/>
      <c r="E1611" s="575"/>
      <c r="F1611" s="582"/>
      <c r="G1611" s="61" t="s">
        <v>68</v>
      </c>
      <c r="H1611" s="61"/>
      <c r="I1611" s="179"/>
      <c r="J1611" s="442"/>
      <c r="K1611" s="442"/>
      <c r="L1611" s="442"/>
      <c r="M1611" s="442"/>
      <c r="N1611" s="442"/>
      <c r="O1611" s="442"/>
      <c r="P1611" s="442"/>
      <c r="Q1611" s="442"/>
      <c r="R1611" s="442"/>
      <c r="S1611" s="442"/>
      <c r="T1611" s="442"/>
      <c r="U1611" s="442"/>
      <c r="V1611" s="441"/>
      <c r="W1611" s="4"/>
      <c r="X1611" s="4"/>
      <c r="Y1611" s="4"/>
      <c r="Z1611" s="4"/>
      <c r="AA1611" s="2"/>
      <c r="AB1611" s="441">
        <f t="shared" si="61"/>
        <v>0</v>
      </c>
      <c r="AC1611" s="2"/>
    </row>
    <row r="1612" spans="1:120" s="14" customFormat="1" ht="22.5" hidden="1" customHeight="1" x14ac:dyDescent="0.25">
      <c r="A1612" s="4"/>
      <c r="B1612" s="4"/>
      <c r="C1612" s="582" t="s">
        <v>79</v>
      </c>
      <c r="D1612" s="575" t="s">
        <v>71</v>
      </c>
      <c r="E1612" s="575" t="s">
        <v>72</v>
      </c>
      <c r="F1612" s="657" t="s">
        <v>73</v>
      </c>
      <c r="G1612" s="60" t="s">
        <v>59</v>
      </c>
      <c r="H1612" s="60"/>
      <c r="I1612" s="138"/>
      <c r="J1612" s="148"/>
      <c r="K1612" s="148"/>
      <c r="L1612" s="148"/>
      <c r="M1612" s="148"/>
      <c r="N1612" s="148"/>
      <c r="O1612" s="148"/>
      <c r="P1612" s="148"/>
      <c r="Q1612" s="148"/>
      <c r="R1612" s="148"/>
      <c r="S1612" s="148"/>
      <c r="T1612" s="148"/>
      <c r="U1612" s="148"/>
      <c r="V1612" s="441"/>
      <c r="W1612" s="4"/>
      <c r="X1612" s="4"/>
      <c r="Y1612" s="4"/>
      <c r="Z1612" s="4"/>
      <c r="AA1612" s="2"/>
      <c r="AB1612" s="441">
        <f t="shared" si="61"/>
        <v>0</v>
      </c>
      <c r="AC1612" s="2"/>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c r="DM1612" s="5"/>
      <c r="DN1612" s="5"/>
      <c r="DO1612" s="5"/>
      <c r="DP1612" s="5"/>
    </row>
    <row r="1613" spans="1:120" s="5" customFormat="1" ht="15" hidden="1" customHeight="1" x14ac:dyDescent="0.25">
      <c r="A1613" s="4"/>
      <c r="B1613" s="4"/>
      <c r="C1613" s="582"/>
      <c r="D1613" s="575"/>
      <c r="E1613" s="575"/>
      <c r="F1613" s="657"/>
      <c r="G1613" s="61" t="s">
        <v>60</v>
      </c>
      <c r="H1613" s="61"/>
      <c r="I1613" s="179"/>
      <c r="J1613" s="442"/>
      <c r="K1613" s="442"/>
      <c r="L1613" s="442"/>
      <c r="M1613" s="442"/>
      <c r="N1613" s="442"/>
      <c r="O1613" s="442"/>
      <c r="P1613" s="442"/>
      <c r="Q1613" s="442"/>
      <c r="R1613" s="442"/>
      <c r="S1613" s="442"/>
      <c r="T1613" s="442"/>
      <c r="U1613" s="442"/>
      <c r="V1613" s="441"/>
      <c r="W1613" s="4"/>
      <c r="X1613" s="4"/>
      <c r="Y1613" s="4"/>
      <c r="Z1613" s="4"/>
      <c r="AA1613" s="2"/>
      <c r="AB1613" s="441">
        <f t="shared" si="61"/>
        <v>0</v>
      </c>
      <c r="AC1613" s="2"/>
    </row>
    <row r="1614" spans="1:120" s="5" customFormat="1" ht="15" hidden="1" customHeight="1" x14ac:dyDescent="0.25">
      <c r="A1614" s="4"/>
      <c r="B1614" s="4"/>
      <c r="C1614" s="582"/>
      <c r="D1614" s="575"/>
      <c r="E1614" s="575"/>
      <c r="F1614" s="657"/>
      <c r="G1614" s="61" t="s">
        <v>61</v>
      </c>
      <c r="H1614" s="61"/>
      <c r="I1614" s="179"/>
      <c r="J1614" s="442"/>
      <c r="K1614" s="442"/>
      <c r="L1614" s="442"/>
      <c r="M1614" s="442"/>
      <c r="N1614" s="442"/>
      <c r="O1614" s="442"/>
      <c r="P1614" s="442"/>
      <c r="Q1614" s="442"/>
      <c r="R1614" s="442"/>
      <c r="S1614" s="442"/>
      <c r="T1614" s="442"/>
      <c r="U1614" s="442"/>
      <c r="V1614" s="441"/>
      <c r="W1614" s="4"/>
      <c r="X1614" s="4"/>
      <c r="Y1614" s="4"/>
      <c r="Z1614" s="4"/>
      <c r="AA1614" s="2"/>
      <c r="AB1614" s="441">
        <f t="shared" si="61"/>
        <v>0</v>
      </c>
      <c r="AC1614" s="2"/>
    </row>
    <row r="1615" spans="1:120" s="5" customFormat="1" ht="15" hidden="1" customHeight="1" x14ac:dyDescent="0.25">
      <c r="A1615" s="4"/>
      <c r="B1615" s="4"/>
      <c r="C1615" s="582"/>
      <c r="D1615" s="575"/>
      <c r="E1615" s="575"/>
      <c r="F1615" s="657"/>
      <c r="G1615" s="61" t="s">
        <v>62</v>
      </c>
      <c r="H1615" s="61"/>
      <c r="I1615" s="179"/>
      <c r="J1615" s="442"/>
      <c r="K1615" s="442"/>
      <c r="L1615" s="442"/>
      <c r="M1615" s="442"/>
      <c r="N1615" s="442"/>
      <c r="O1615" s="442"/>
      <c r="P1615" s="442"/>
      <c r="Q1615" s="442"/>
      <c r="R1615" s="442"/>
      <c r="S1615" s="442"/>
      <c r="T1615" s="442"/>
      <c r="U1615" s="442"/>
      <c r="V1615" s="441"/>
      <c r="W1615" s="4"/>
      <c r="X1615" s="4"/>
      <c r="Y1615" s="4"/>
      <c r="Z1615" s="4"/>
      <c r="AA1615" s="2"/>
      <c r="AB1615" s="441">
        <f t="shared" si="61"/>
        <v>0</v>
      </c>
      <c r="AC1615" s="2"/>
    </row>
    <row r="1616" spans="1:120" s="5" customFormat="1" ht="15" hidden="1" customHeight="1" x14ac:dyDescent="0.25">
      <c r="A1616" s="4"/>
      <c r="B1616" s="4"/>
      <c r="C1616" s="582"/>
      <c r="D1616" s="575"/>
      <c r="E1616" s="575"/>
      <c r="F1616" s="657"/>
      <c r="G1616" s="61" t="s">
        <v>63</v>
      </c>
      <c r="H1616" s="61"/>
      <c r="I1616" s="179"/>
      <c r="J1616" s="442"/>
      <c r="K1616" s="442"/>
      <c r="L1616" s="442"/>
      <c r="M1616" s="442"/>
      <c r="N1616" s="442"/>
      <c r="O1616" s="442"/>
      <c r="P1616" s="442"/>
      <c r="Q1616" s="442"/>
      <c r="R1616" s="442"/>
      <c r="S1616" s="442"/>
      <c r="T1616" s="442"/>
      <c r="U1616" s="442"/>
      <c r="V1616" s="441"/>
      <c r="W1616" s="4"/>
      <c r="X1616" s="4"/>
      <c r="Y1616" s="4"/>
      <c r="Z1616" s="4"/>
      <c r="AA1616" s="2"/>
      <c r="AB1616" s="441">
        <f t="shared" si="61"/>
        <v>0</v>
      </c>
      <c r="AC1616" s="2"/>
    </row>
    <row r="1617" spans="1:120" s="5" customFormat="1" ht="15" hidden="1" customHeight="1" x14ac:dyDescent="0.25">
      <c r="A1617" s="4"/>
      <c r="B1617" s="4"/>
      <c r="C1617" s="582"/>
      <c r="D1617" s="575"/>
      <c r="E1617" s="575"/>
      <c r="F1617" s="657"/>
      <c r="G1617" s="61" t="s">
        <v>68</v>
      </c>
      <c r="H1617" s="61"/>
      <c r="I1617" s="179"/>
      <c r="J1617" s="7"/>
      <c r="K1617" s="7"/>
      <c r="L1617" s="7"/>
      <c r="M1617" s="7"/>
      <c r="N1617" s="7"/>
      <c r="O1617" s="7"/>
      <c r="P1617" s="7"/>
      <c r="Q1617" s="7"/>
      <c r="R1617" s="7"/>
      <c r="S1617" s="7"/>
      <c r="T1617" s="442"/>
      <c r="U1617" s="442"/>
      <c r="V1617" s="441"/>
      <c r="W1617" s="4"/>
      <c r="X1617" s="4"/>
      <c r="Y1617" s="4"/>
      <c r="Z1617" s="4"/>
      <c r="AA1617" s="2"/>
      <c r="AB1617" s="441">
        <f t="shared" si="61"/>
        <v>0</v>
      </c>
      <c r="AC1617" s="2"/>
    </row>
    <row r="1618" spans="1:120" s="5" customFormat="1" ht="15" hidden="1" customHeight="1" x14ac:dyDescent="0.25">
      <c r="A1618" s="4"/>
      <c r="B1618" s="4"/>
      <c r="C1618" s="582"/>
      <c r="D1618" s="575"/>
      <c r="E1618" s="575"/>
      <c r="F1618" s="582" t="s">
        <v>74</v>
      </c>
      <c r="G1618" s="61" t="s">
        <v>59</v>
      </c>
      <c r="H1618" s="61"/>
      <c r="I1618" s="179"/>
      <c r="J1618" s="428"/>
      <c r="K1618" s="428"/>
      <c r="L1618" s="428"/>
      <c r="M1618" s="428"/>
      <c r="N1618" s="428"/>
      <c r="O1618" s="428"/>
      <c r="P1618" s="442"/>
      <c r="Q1618" s="442"/>
      <c r="R1618" s="442"/>
      <c r="S1618" s="442"/>
      <c r="T1618" s="442"/>
      <c r="U1618" s="442"/>
      <c r="V1618" s="441"/>
      <c r="W1618" s="4"/>
      <c r="X1618" s="4"/>
      <c r="Y1618" s="4"/>
      <c r="Z1618" s="4"/>
      <c r="AA1618" s="2"/>
      <c r="AB1618" s="441">
        <f t="shared" si="61"/>
        <v>0</v>
      </c>
      <c r="AC1618" s="2"/>
    </row>
    <row r="1619" spans="1:120" s="5" customFormat="1" ht="15" hidden="1" customHeight="1" x14ac:dyDescent="0.25">
      <c r="A1619" s="4"/>
      <c r="B1619" s="4"/>
      <c r="C1619" s="582"/>
      <c r="D1619" s="575"/>
      <c r="E1619" s="575"/>
      <c r="F1619" s="582"/>
      <c r="G1619" s="61" t="s">
        <v>60</v>
      </c>
      <c r="H1619" s="61"/>
      <c r="I1619" s="179"/>
      <c r="J1619" s="428"/>
      <c r="K1619" s="428"/>
      <c r="L1619" s="428"/>
      <c r="M1619" s="428"/>
      <c r="N1619" s="428"/>
      <c r="O1619" s="428"/>
      <c r="P1619" s="428"/>
      <c r="Q1619" s="428"/>
      <c r="R1619" s="428"/>
      <c r="S1619" s="428"/>
      <c r="T1619" s="442"/>
      <c r="U1619" s="442"/>
      <c r="V1619" s="441"/>
      <c r="W1619" s="4"/>
      <c r="X1619" s="4"/>
      <c r="Y1619" s="4"/>
      <c r="Z1619" s="4"/>
      <c r="AA1619" s="2"/>
      <c r="AB1619" s="441">
        <f t="shared" si="61"/>
        <v>0</v>
      </c>
      <c r="AC1619" s="2"/>
    </row>
    <row r="1620" spans="1:120" s="5" customFormat="1" ht="15" hidden="1" customHeight="1" x14ac:dyDescent="0.25">
      <c r="A1620" s="4"/>
      <c r="B1620" s="4"/>
      <c r="C1620" s="582"/>
      <c r="D1620" s="575"/>
      <c r="E1620" s="575"/>
      <c r="F1620" s="582"/>
      <c r="G1620" s="61" t="s">
        <v>61</v>
      </c>
      <c r="H1620" s="61"/>
      <c r="I1620" s="179"/>
      <c r="J1620" s="442"/>
      <c r="K1620" s="442"/>
      <c r="L1620" s="442"/>
      <c r="M1620" s="442"/>
      <c r="N1620" s="442"/>
      <c r="O1620" s="442"/>
      <c r="P1620" s="442"/>
      <c r="Q1620" s="442"/>
      <c r="R1620" s="442"/>
      <c r="S1620" s="442"/>
      <c r="T1620" s="442"/>
      <c r="U1620" s="442"/>
      <c r="V1620" s="441"/>
      <c r="W1620" s="4"/>
      <c r="X1620" s="4"/>
      <c r="Y1620" s="4"/>
      <c r="Z1620" s="4"/>
      <c r="AA1620" s="2"/>
      <c r="AB1620" s="441">
        <f t="shared" si="61"/>
        <v>0</v>
      </c>
      <c r="AC1620" s="2"/>
    </row>
    <row r="1621" spans="1:120" s="5" customFormat="1" ht="15" hidden="1" customHeight="1" x14ac:dyDescent="0.25">
      <c r="A1621" s="4"/>
      <c r="B1621" s="4"/>
      <c r="C1621" s="582"/>
      <c r="D1621" s="575"/>
      <c r="E1621" s="575"/>
      <c r="F1621" s="582"/>
      <c r="G1621" s="61" t="s">
        <v>62</v>
      </c>
      <c r="H1621" s="61"/>
      <c r="I1621" s="179"/>
      <c r="J1621" s="442"/>
      <c r="K1621" s="442"/>
      <c r="L1621" s="442"/>
      <c r="M1621" s="442"/>
      <c r="N1621" s="442"/>
      <c r="O1621" s="442"/>
      <c r="P1621" s="442"/>
      <c r="Q1621" s="442"/>
      <c r="R1621" s="442"/>
      <c r="S1621" s="442"/>
      <c r="T1621" s="442"/>
      <c r="U1621" s="442"/>
      <c r="V1621" s="441"/>
      <c r="W1621" s="4"/>
      <c r="X1621" s="4"/>
      <c r="Y1621" s="4"/>
      <c r="Z1621" s="4"/>
      <c r="AA1621" s="2"/>
      <c r="AB1621" s="441">
        <f t="shared" si="61"/>
        <v>0</v>
      </c>
      <c r="AC1621" s="2"/>
    </row>
    <row r="1622" spans="1:120" s="5" customFormat="1" ht="15" hidden="1" customHeight="1" x14ac:dyDescent="0.25">
      <c r="A1622" s="4"/>
      <c r="B1622" s="4"/>
      <c r="C1622" s="582"/>
      <c r="D1622" s="575"/>
      <c r="E1622" s="575"/>
      <c r="F1622" s="582"/>
      <c r="G1622" s="61" t="s">
        <v>63</v>
      </c>
      <c r="H1622" s="61"/>
      <c r="I1622" s="179"/>
      <c r="J1622" s="442"/>
      <c r="K1622" s="442"/>
      <c r="L1622" s="442"/>
      <c r="M1622" s="442"/>
      <c r="N1622" s="442"/>
      <c r="O1622" s="442"/>
      <c r="P1622" s="442"/>
      <c r="Q1622" s="442"/>
      <c r="R1622" s="442"/>
      <c r="S1622" s="442"/>
      <c r="T1622" s="442"/>
      <c r="U1622" s="442"/>
      <c r="V1622" s="441"/>
      <c r="W1622" s="4"/>
      <c r="X1622" s="4"/>
      <c r="Y1622" s="4"/>
      <c r="Z1622" s="4"/>
      <c r="AA1622" s="2"/>
      <c r="AB1622" s="441">
        <f t="shared" si="61"/>
        <v>0</v>
      </c>
      <c r="AC1622" s="2"/>
    </row>
    <row r="1623" spans="1:120" s="5" customFormat="1" ht="15" hidden="1" customHeight="1" x14ac:dyDescent="0.25">
      <c r="A1623" s="4"/>
      <c r="B1623" s="4"/>
      <c r="C1623" s="582"/>
      <c r="D1623" s="575"/>
      <c r="E1623" s="575"/>
      <c r="F1623" s="582"/>
      <c r="G1623" s="61" t="s">
        <v>68</v>
      </c>
      <c r="H1623" s="61"/>
      <c r="I1623" s="179"/>
      <c r="J1623" s="442"/>
      <c r="K1623" s="442"/>
      <c r="L1623" s="442"/>
      <c r="M1623" s="442"/>
      <c r="N1623" s="442"/>
      <c r="O1623" s="442"/>
      <c r="P1623" s="442"/>
      <c r="Q1623" s="442"/>
      <c r="R1623" s="442"/>
      <c r="S1623" s="442"/>
      <c r="T1623" s="442"/>
      <c r="U1623" s="442"/>
      <c r="V1623" s="441"/>
      <c r="W1623" s="4"/>
      <c r="X1623" s="4"/>
      <c r="Y1623" s="4"/>
      <c r="Z1623" s="4"/>
      <c r="AA1623" s="2"/>
      <c r="AB1623" s="441">
        <f t="shared" si="61"/>
        <v>0</v>
      </c>
      <c r="AC1623" s="2"/>
    </row>
    <row r="1624" spans="1:120" s="5" customFormat="1" ht="15" hidden="1" customHeight="1" x14ac:dyDescent="0.25">
      <c r="A1624" s="4"/>
      <c r="B1624" s="4"/>
      <c r="C1624" s="582"/>
      <c r="D1624" s="575"/>
      <c r="E1624" s="575" t="s">
        <v>75</v>
      </c>
      <c r="F1624" s="656" t="s">
        <v>73</v>
      </c>
      <c r="G1624" s="61" t="s">
        <v>59</v>
      </c>
      <c r="H1624" s="61"/>
      <c r="I1624" s="179"/>
      <c r="J1624" s="442"/>
      <c r="K1624" s="442"/>
      <c r="L1624" s="442"/>
      <c r="M1624" s="442"/>
      <c r="N1624" s="442"/>
      <c r="O1624" s="442"/>
      <c r="P1624" s="442"/>
      <c r="Q1624" s="442"/>
      <c r="R1624" s="442"/>
      <c r="S1624" s="442"/>
      <c r="T1624" s="442"/>
      <c r="U1624" s="442"/>
      <c r="V1624" s="441"/>
      <c r="W1624" s="4"/>
      <c r="X1624" s="4"/>
      <c r="Y1624" s="4"/>
      <c r="Z1624" s="4"/>
      <c r="AA1624" s="2"/>
      <c r="AB1624" s="441">
        <f t="shared" si="61"/>
        <v>0</v>
      </c>
      <c r="AC1624" s="2"/>
    </row>
    <row r="1625" spans="1:120" s="5" customFormat="1" ht="15" hidden="1" customHeight="1" x14ac:dyDescent="0.25">
      <c r="A1625" s="4"/>
      <c r="B1625" s="4"/>
      <c r="C1625" s="582"/>
      <c r="D1625" s="575"/>
      <c r="E1625" s="575"/>
      <c r="F1625" s="656"/>
      <c r="G1625" s="61" t="s">
        <v>60</v>
      </c>
      <c r="H1625" s="61"/>
      <c r="I1625" s="179"/>
      <c r="J1625" s="442"/>
      <c r="K1625" s="442"/>
      <c r="L1625" s="442"/>
      <c r="M1625" s="442"/>
      <c r="N1625" s="442"/>
      <c r="O1625" s="442"/>
      <c r="P1625" s="442"/>
      <c r="Q1625" s="442"/>
      <c r="R1625" s="442"/>
      <c r="S1625" s="442"/>
      <c r="T1625" s="442"/>
      <c r="U1625" s="442"/>
      <c r="V1625" s="441"/>
      <c r="W1625" s="4"/>
      <c r="X1625" s="4"/>
      <c r="Y1625" s="4"/>
      <c r="Z1625" s="4"/>
      <c r="AA1625" s="2"/>
      <c r="AB1625" s="441">
        <f t="shared" si="61"/>
        <v>0</v>
      </c>
      <c r="AC1625" s="2"/>
    </row>
    <row r="1626" spans="1:120" s="14" customFormat="1" ht="21.75" hidden="1" customHeight="1" x14ac:dyDescent="0.25">
      <c r="A1626" s="4"/>
      <c r="B1626" s="4"/>
      <c r="C1626" s="582"/>
      <c r="D1626" s="575"/>
      <c r="E1626" s="575"/>
      <c r="F1626" s="656"/>
      <c r="G1626" s="656" t="s">
        <v>61</v>
      </c>
      <c r="H1626" s="283"/>
      <c r="I1626" s="284"/>
      <c r="J1626" s="252">
        <f>J1627</f>
        <v>0</v>
      </c>
      <c r="K1626" s="252">
        <f t="shared" ref="K1626:U1626" si="62">K1627</f>
        <v>0</v>
      </c>
      <c r="L1626" s="252">
        <f t="shared" si="62"/>
        <v>68</v>
      </c>
      <c r="M1626" s="252">
        <f t="shared" si="62"/>
        <v>0</v>
      </c>
      <c r="N1626" s="252">
        <f t="shared" si="62"/>
        <v>0</v>
      </c>
      <c r="O1626" s="252">
        <f t="shared" si="62"/>
        <v>0</v>
      </c>
      <c r="P1626" s="252">
        <f t="shared" si="62"/>
        <v>64.2</v>
      </c>
      <c r="Q1626" s="252">
        <f t="shared" si="62"/>
        <v>0</v>
      </c>
      <c r="R1626" s="252">
        <f t="shared" si="62"/>
        <v>0</v>
      </c>
      <c r="S1626" s="252">
        <f t="shared" si="62"/>
        <v>0</v>
      </c>
      <c r="T1626" s="252">
        <f t="shared" si="62"/>
        <v>116</v>
      </c>
      <c r="U1626" s="252">
        <f t="shared" si="62"/>
        <v>0</v>
      </c>
      <c r="V1626" s="298">
        <f>(T1626/(L1626/1000))/1*$Y$13/100*$Z$13/100</f>
        <v>1876.0225615856057</v>
      </c>
      <c r="W1626" s="4"/>
      <c r="X1626" s="4"/>
      <c r="Y1626" s="4"/>
      <c r="Z1626" s="4"/>
      <c r="AA1626" s="293">
        <v>1990.5558000000001</v>
      </c>
      <c r="AB1626" s="298">
        <f t="shared" si="61"/>
        <v>2083.2715415482603</v>
      </c>
      <c r="AC1626" s="349">
        <f t="shared" ref="AC1626" si="63">V1626/AB1626</f>
        <v>0.90051753896247733</v>
      </c>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c r="DM1626" s="5"/>
      <c r="DN1626" s="5"/>
      <c r="DO1626" s="5"/>
      <c r="DP1626" s="5"/>
    </row>
    <row r="1627" spans="1:120" s="5" customFormat="1" ht="50.25" hidden="1" customHeight="1" x14ac:dyDescent="0.25">
      <c r="A1627" s="295"/>
      <c r="B1627" s="294" t="s">
        <v>1490</v>
      </c>
      <c r="C1627" s="692"/>
      <c r="D1627" s="693"/>
      <c r="E1627" s="693"/>
      <c r="F1627" s="679"/>
      <c r="G1627" s="679"/>
      <c r="H1627" s="105"/>
      <c r="I1627" s="158" t="s">
        <v>1754</v>
      </c>
      <c r="J1627" s="430"/>
      <c r="K1627" s="430"/>
      <c r="L1627" s="430">
        <v>68</v>
      </c>
      <c r="M1627" s="430"/>
      <c r="N1627" s="67"/>
      <c r="O1627" s="67"/>
      <c r="P1627" s="67">
        <v>64.2</v>
      </c>
      <c r="Q1627" s="67"/>
      <c r="R1627" s="67"/>
      <c r="S1627" s="67"/>
      <c r="T1627" s="67">
        <v>116</v>
      </c>
      <c r="U1627" s="108"/>
      <c r="V1627" s="441">
        <f>T1627/L1627</f>
        <v>1.7058823529411764</v>
      </c>
      <c r="W1627" s="100"/>
      <c r="X1627" s="100"/>
      <c r="Y1627" s="69"/>
      <c r="Z1627" s="69"/>
      <c r="AA1627" s="188"/>
      <c r="AB1627" s="188"/>
      <c r="AC1627" s="188"/>
      <c r="AD1627" s="188"/>
      <c r="AE1627" s="187"/>
    </row>
    <row r="1628" spans="1:120" s="5" customFormat="1" ht="16.5" hidden="1" customHeight="1" x14ac:dyDescent="0.25">
      <c r="A1628" s="4"/>
      <c r="B1628" s="4"/>
      <c r="C1628" s="582"/>
      <c r="D1628" s="575"/>
      <c r="E1628" s="575"/>
      <c r="F1628" s="582" t="s">
        <v>74</v>
      </c>
      <c r="G1628" s="238" t="s">
        <v>59</v>
      </c>
      <c r="H1628" s="61"/>
      <c r="I1628" s="179"/>
      <c r="J1628" s="442"/>
      <c r="K1628" s="442"/>
      <c r="L1628" s="442"/>
      <c r="M1628" s="442"/>
      <c r="N1628" s="442"/>
      <c r="O1628" s="442"/>
      <c r="P1628" s="442"/>
      <c r="Q1628" s="442"/>
      <c r="R1628" s="442"/>
      <c r="S1628" s="442"/>
      <c r="T1628" s="442"/>
      <c r="U1628" s="442"/>
      <c r="V1628" s="441"/>
      <c r="W1628" s="4"/>
      <c r="X1628" s="4"/>
      <c r="Y1628" s="4"/>
      <c r="Z1628" s="4"/>
      <c r="AA1628" s="2"/>
      <c r="AB1628" s="441">
        <f t="shared" si="61"/>
        <v>0</v>
      </c>
      <c r="AC1628" s="2"/>
    </row>
    <row r="1629" spans="1:120" s="5" customFormat="1" ht="15" hidden="1" customHeight="1" x14ac:dyDescent="0.25">
      <c r="A1629" s="4"/>
      <c r="B1629" s="4"/>
      <c r="C1629" s="582"/>
      <c r="D1629" s="575"/>
      <c r="E1629" s="575"/>
      <c r="F1629" s="582"/>
      <c r="G1629" s="238" t="s">
        <v>60</v>
      </c>
      <c r="H1629" s="61"/>
      <c r="I1629" s="179"/>
      <c r="J1629" s="442"/>
      <c r="K1629" s="442"/>
      <c r="L1629" s="442"/>
      <c r="M1629" s="442"/>
      <c r="N1629" s="442"/>
      <c r="O1629" s="442"/>
      <c r="P1629" s="442"/>
      <c r="Q1629" s="442"/>
      <c r="R1629" s="442"/>
      <c r="S1629" s="442"/>
      <c r="T1629" s="442"/>
      <c r="U1629" s="442"/>
      <c r="V1629" s="441"/>
      <c r="W1629" s="4"/>
      <c r="X1629" s="4"/>
      <c r="Y1629" s="4"/>
      <c r="Z1629" s="4"/>
      <c r="AA1629" s="2"/>
      <c r="AB1629" s="441">
        <f t="shared" si="61"/>
        <v>0</v>
      </c>
      <c r="AC1629" s="2"/>
    </row>
    <row r="1630" spans="1:120" s="211" customFormat="1" ht="15" hidden="1" customHeight="1" x14ac:dyDescent="0.25">
      <c r="A1630" s="472"/>
      <c r="B1630" s="472"/>
      <c r="C1630" s="582"/>
      <c r="D1630" s="575"/>
      <c r="E1630" s="575"/>
      <c r="F1630" s="582"/>
      <c r="G1630" s="473" t="s">
        <v>61</v>
      </c>
      <c r="H1630" s="474"/>
      <c r="I1630" s="475"/>
      <c r="J1630" s="476"/>
      <c r="K1630" s="476"/>
      <c r="L1630" s="476"/>
      <c r="M1630" s="476"/>
      <c r="N1630" s="476"/>
      <c r="O1630" s="476"/>
      <c r="P1630" s="476"/>
      <c r="Q1630" s="476"/>
      <c r="R1630" s="476"/>
      <c r="S1630" s="476"/>
      <c r="T1630" s="476"/>
      <c r="U1630" s="476"/>
      <c r="V1630" s="476"/>
      <c r="W1630" s="476"/>
      <c r="X1630" s="476"/>
      <c r="Y1630" s="476"/>
      <c r="Z1630" s="476"/>
      <c r="AA1630" s="476"/>
      <c r="AB1630" s="476">
        <f t="shared" si="61"/>
        <v>0</v>
      </c>
      <c r="AC1630" s="476"/>
    </row>
    <row r="1631" spans="1:120" s="495" customFormat="1" ht="15" customHeight="1" x14ac:dyDescent="0.2">
      <c r="A1631" s="631" t="s">
        <v>1781</v>
      </c>
      <c r="B1631" s="632"/>
      <c r="E1631" s="499"/>
      <c r="F1631" s="500"/>
      <c r="G1631" s="501"/>
      <c r="H1631" s="501"/>
      <c r="I1631" s="501"/>
      <c r="J1631" s="376">
        <f>+K1631+L1631</f>
        <v>68</v>
      </c>
      <c r="K1631" s="376">
        <f t="shared" ref="K1631:U1631" si="64">K1626+K1630</f>
        <v>0</v>
      </c>
      <c r="L1631" s="376">
        <f t="shared" si="64"/>
        <v>68</v>
      </c>
      <c r="M1631" s="376">
        <f t="shared" si="64"/>
        <v>0</v>
      </c>
      <c r="N1631" s="376">
        <f t="shared" si="64"/>
        <v>0</v>
      </c>
      <c r="O1631" s="376">
        <f t="shared" si="64"/>
        <v>0</v>
      </c>
      <c r="P1631" s="376">
        <f t="shared" si="64"/>
        <v>64.2</v>
      </c>
      <c r="Q1631" s="376">
        <f t="shared" si="64"/>
        <v>0</v>
      </c>
      <c r="R1631" s="376">
        <f t="shared" si="64"/>
        <v>0</v>
      </c>
      <c r="S1631" s="376">
        <f t="shared" si="64"/>
        <v>0</v>
      </c>
      <c r="T1631" s="376">
        <f t="shared" si="64"/>
        <v>116</v>
      </c>
      <c r="U1631" s="376">
        <f t="shared" si="64"/>
        <v>0</v>
      </c>
      <c r="V1631" s="376">
        <f>V1626</f>
        <v>1876.0225615856057</v>
      </c>
    </row>
    <row r="1632" spans="1:120" s="5" customFormat="1" ht="15" customHeight="1" x14ac:dyDescent="0.25">
      <c r="E1632" s="8"/>
      <c r="F1632" s="445"/>
      <c r="G1632" s="10"/>
      <c r="H1632" s="10"/>
      <c r="I1632" s="137"/>
      <c r="J1632" s="461"/>
      <c r="K1632" s="461"/>
      <c r="L1632" s="461"/>
      <c r="M1632" s="461"/>
      <c r="N1632" s="461"/>
      <c r="O1632" s="461"/>
      <c r="P1632" s="461"/>
      <c r="Q1632" s="461"/>
      <c r="R1632" s="461"/>
      <c r="S1632" s="461"/>
      <c r="T1632" s="461"/>
      <c r="U1632" s="169"/>
      <c r="V1632" s="461"/>
    </row>
    <row r="1633" spans="1:31" s="5" customFormat="1" ht="15" customHeight="1" thickBot="1" x14ac:dyDescent="0.3">
      <c r="A1633" s="689" t="s">
        <v>49</v>
      </c>
      <c r="B1633" s="690"/>
      <c r="C1633" s="690"/>
      <c r="D1633" s="690"/>
      <c r="E1633" s="690"/>
      <c r="F1633" s="690"/>
      <c r="G1633" s="690"/>
      <c r="H1633" s="690"/>
      <c r="I1633" s="690"/>
      <c r="J1633" s="690"/>
      <c r="K1633" s="690"/>
      <c r="L1633" s="690"/>
      <c r="M1633" s="690"/>
      <c r="N1633" s="690"/>
      <c r="O1633" s="690"/>
      <c r="P1633" s="690"/>
      <c r="Q1633" s="690"/>
      <c r="R1633" s="690"/>
      <c r="S1633" s="690"/>
      <c r="T1633" s="690"/>
      <c r="U1633" s="691"/>
      <c r="V1633" s="638" t="s">
        <v>141</v>
      </c>
      <c r="W1633" s="614" t="s">
        <v>130</v>
      </c>
      <c r="X1633" s="614"/>
      <c r="Y1633" s="614"/>
      <c r="Z1633" s="614"/>
      <c r="AA1633" s="634" t="s">
        <v>140</v>
      </c>
      <c r="AB1633" s="634" t="s">
        <v>138</v>
      </c>
      <c r="AC1633" s="634" t="s">
        <v>131</v>
      </c>
    </row>
    <row r="1634" spans="1:31" s="5" customFormat="1" ht="42.75" customHeight="1" x14ac:dyDescent="0.25">
      <c r="A1634" s="685" t="str">
        <f>$A$10</f>
        <v>№ п/п
2016г.</v>
      </c>
      <c r="B1634" s="687" t="str">
        <f>$B$10</f>
        <v>№ п/п
2017г.</v>
      </c>
      <c r="C1634" s="573" t="s">
        <v>119</v>
      </c>
      <c r="D1634" s="573" t="s">
        <v>69</v>
      </c>
      <c r="E1634" s="573" t="s">
        <v>113</v>
      </c>
      <c r="F1634" s="573" t="s">
        <v>114</v>
      </c>
      <c r="G1634" s="573" t="s">
        <v>115</v>
      </c>
      <c r="H1634" s="428" t="s">
        <v>166</v>
      </c>
      <c r="I1634" s="587" t="s">
        <v>1780</v>
      </c>
      <c r="J1634" s="578" t="s">
        <v>128</v>
      </c>
      <c r="K1634" s="578"/>
      <c r="L1634" s="578"/>
      <c r="M1634" s="578"/>
      <c r="N1634" s="573" t="s">
        <v>110</v>
      </c>
      <c r="O1634" s="573"/>
      <c r="P1634" s="573"/>
      <c r="Q1634" s="573"/>
      <c r="R1634" s="573" t="s">
        <v>46</v>
      </c>
      <c r="S1634" s="573"/>
      <c r="T1634" s="573"/>
      <c r="U1634" s="573"/>
      <c r="V1634" s="638"/>
      <c r="W1634" s="614"/>
      <c r="X1634" s="614"/>
      <c r="Y1634" s="614"/>
      <c r="Z1634" s="614"/>
      <c r="AA1634" s="634"/>
      <c r="AB1634" s="634"/>
      <c r="AC1634" s="634"/>
    </row>
    <row r="1635" spans="1:31" s="5" customFormat="1" ht="73.5" customHeight="1" x14ac:dyDescent="0.25">
      <c r="A1635" s="686"/>
      <c r="B1635" s="688"/>
      <c r="C1635" s="573"/>
      <c r="D1635" s="573"/>
      <c r="E1635" s="573"/>
      <c r="F1635" s="573"/>
      <c r="G1635" s="573"/>
      <c r="H1635" s="428" t="s">
        <v>167</v>
      </c>
      <c r="I1635" s="587"/>
      <c r="J1635" s="435">
        <f>J1532</f>
        <v>2015</v>
      </c>
      <c r="K1635" s="435">
        <f>K1532</f>
        <v>2016</v>
      </c>
      <c r="L1635" s="435">
        <f>L1532</f>
        <v>2017</v>
      </c>
      <c r="M1635" s="435" t="str">
        <f>M1532</f>
        <v>План (в случае отсутствия фактических значений)</v>
      </c>
      <c r="N1635" s="435">
        <f>J1635</f>
        <v>2015</v>
      </c>
      <c r="O1635" s="435">
        <f>K1635</f>
        <v>2016</v>
      </c>
      <c r="P1635" s="435">
        <f>L1635</f>
        <v>2017</v>
      </c>
      <c r="Q1635" s="435" t="str">
        <f>Q1532</f>
        <v>План (в случае отсутствия фактических значений)</v>
      </c>
      <c r="R1635" s="435">
        <f>J1635</f>
        <v>2015</v>
      </c>
      <c r="S1635" s="435">
        <f>K1635</f>
        <v>2016</v>
      </c>
      <c r="T1635" s="435">
        <f>L1635</f>
        <v>2017</v>
      </c>
      <c r="U1635" s="435" t="str">
        <f>U1532</f>
        <v>План (в случае отсутствия фактических значений)</v>
      </c>
      <c r="V1635" s="65" t="s">
        <v>137</v>
      </c>
      <c r="W1635" s="432">
        <v>2016</v>
      </c>
      <c r="X1635" s="432">
        <v>2017</v>
      </c>
      <c r="Y1635" s="432">
        <v>2018</v>
      </c>
      <c r="Z1635" s="432">
        <v>2019</v>
      </c>
      <c r="AA1635" s="432">
        <v>2018</v>
      </c>
      <c r="AB1635" s="432" t="s">
        <v>139</v>
      </c>
      <c r="AC1635" s="432" t="s">
        <v>139</v>
      </c>
    </row>
    <row r="1636" spans="1:31" s="5" customFormat="1" ht="15" customHeight="1" x14ac:dyDescent="0.25">
      <c r="A1636" s="422">
        <v>1</v>
      </c>
      <c r="B1636" s="430"/>
      <c r="C1636" s="422">
        <v>2</v>
      </c>
      <c r="D1636" s="574">
        <v>3</v>
      </c>
      <c r="E1636" s="574"/>
      <c r="F1636" s="574"/>
      <c r="G1636" s="574"/>
      <c r="H1636" s="574"/>
      <c r="I1636" s="196">
        <v>4</v>
      </c>
      <c r="J1636" s="572">
        <v>5</v>
      </c>
      <c r="K1636" s="572"/>
      <c r="L1636" s="572"/>
      <c r="M1636" s="572"/>
      <c r="N1636" s="572">
        <v>6</v>
      </c>
      <c r="O1636" s="572"/>
      <c r="P1636" s="572"/>
      <c r="Q1636" s="572"/>
      <c r="R1636" s="572">
        <v>7</v>
      </c>
      <c r="S1636" s="572"/>
      <c r="T1636" s="572"/>
      <c r="U1636" s="572"/>
      <c r="V1636" s="457">
        <v>8</v>
      </c>
      <c r="AA1636" s="457">
        <v>10</v>
      </c>
      <c r="AB1636" s="457">
        <v>11</v>
      </c>
      <c r="AC1636" s="457">
        <v>12</v>
      </c>
    </row>
    <row r="1637" spans="1:31" s="5" customFormat="1" ht="15" hidden="1" customHeight="1" x14ac:dyDescent="0.25">
      <c r="A1637" s="2"/>
      <c r="B1637" s="4"/>
      <c r="C1637" s="582" t="s">
        <v>70</v>
      </c>
      <c r="D1637" s="575" t="s">
        <v>71</v>
      </c>
      <c r="E1637" s="575" t="s">
        <v>72</v>
      </c>
      <c r="F1637" s="582" t="s">
        <v>73</v>
      </c>
      <c r="G1637" s="582" t="s">
        <v>59</v>
      </c>
      <c r="H1637" s="6"/>
      <c r="I1637" s="197"/>
      <c r="J1637" s="442">
        <v>0</v>
      </c>
      <c r="K1637" s="442">
        <v>0</v>
      </c>
      <c r="L1637" s="442">
        <f t="shared" ref="L1637:U1637" si="65">L1638</f>
        <v>0</v>
      </c>
      <c r="M1637" s="442">
        <f t="shared" si="65"/>
        <v>0</v>
      </c>
      <c r="N1637" s="442">
        <v>0</v>
      </c>
      <c r="O1637" s="442">
        <v>0</v>
      </c>
      <c r="P1637" s="442">
        <f t="shared" si="65"/>
        <v>0</v>
      </c>
      <c r="Q1637" s="442">
        <f t="shared" si="65"/>
        <v>0</v>
      </c>
      <c r="R1637" s="442">
        <v>0</v>
      </c>
      <c r="S1637" s="442">
        <v>0</v>
      </c>
      <c r="T1637" s="442">
        <f t="shared" si="65"/>
        <v>0</v>
      </c>
      <c r="U1637" s="442">
        <f t="shared" si="65"/>
        <v>0</v>
      </c>
      <c r="V1637" s="207"/>
      <c r="W1637" s="4"/>
      <c r="X1637" s="4"/>
      <c r="Y1637" s="4"/>
      <c r="Z1637" s="4"/>
      <c r="AA1637" s="4"/>
      <c r="AB1637" s="116"/>
      <c r="AC1637" s="126"/>
    </row>
    <row r="1638" spans="1:31" s="5" customFormat="1" ht="17.25" hidden="1" customHeight="1" x14ac:dyDescent="0.25">
      <c r="A1638" s="430"/>
      <c r="B1638" s="66"/>
      <c r="C1638" s="582"/>
      <c r="D1638" s="575"/>
      <c r="E1638" s="575"/>
      <c r="F1638" s="582"/>
      <c r="G1638" s="582"/>
      <c r="H1638" s="329"/>
      <c r="I1638" s="140"/>
      <c r="J1638" s="430" t="s">
        <v>170</v>
      </c>
      <c r="K1638" s="430" t="s">
        <v>170</v>
      </c>
      <c r="L1638" s="430"/>
      <c r="M1638" s="430"/>
      <c r="N1638" s="66" t="s">
        <v>170</v>
      </c>
      <c r="O1638" s="66" t="s">
        <v>170</v>
      </c>
      <c r="P1638" s="66"/>
      <c r="Q1638" s="66"/>
      <c r="R1638" s="66" t="s">
        <v>170</v>
      </c>
      <c r="S1638" s="66" t="s">
        <v>170</v>
      </c>
      <c r="T1638" s="66"/>
      <c r="U1638" s="66"/>
      <c r="V1638" s="187"/>
      <c r="W1638" s="100"/>
      <c r="X1638" s="100"/>
      <c r="Y1638" s="100"/>
      <c r="Z1638" s="100"/>
      <c r="AA1638" s="187"/>
      <c r="AB1638" s="187"/>
      <c r="AC1638" s="187"/>
      <c r="AD1638" s="187"/>
      <c r="AE1638" s="187"/>
    </row>
    <row r="1639" spans="1:31" s="5" customFormat="1" ht="15" hidden="1" customHeight="1" x14ac:dyDescent="0.25">
      <c r="A1639" s="4"/>
      <c r="B1639" s="4"/>
      <c r="C1639" s="582"/>
      <c r="D1639" s="575"/>
      <c r="E1639" s="575"/>
      <c r="F1639" s="582"/>
      <c r="G1639" s="238" t="s">
        <v>60</v>
      </c>
      <c r="H1639" s="61"/>
      <c r="I1639" s="197"/>
      <c r="J1639" s="442"/>
      <c r="K1639" s="442"/>
      <c r="L1639" s="442"/>
      <c r="M1639" s="442"/>
      <c r="N1639" s="442"/>
      <c r="O1639" s="442"/>
      <c r="P1639" s="442"/>
      <c r="Q1639" s="442"/>
      <c r="R1639" s="442"/>
      <c r="S1639" s="442"/>
      <c r="T1639" s="442"/>
      <c r="U1639" s="442"/>
      <c r="V1639" s="193"/>
      <c r="W1639" s="4"/>
      <c r="X1639" s="4"/>
      <c r="Y1639" s="4"/>
      <c r="Z1639" s="4"/>
      <c r="AA1639" s="2"/>
      <c r="AB1639" s="441">
        <f t="shared" ref="AB1639:AB1714" si="66">AA1639*$Z$13/100</f>
        <v>0</v>
      </c>
      <c r="AC1639" s="2"/>
    </row>
    <row r="1640" spans="1:31" s="123" customFormat="1" ht="15.75" hidden="1" customHeight="1" x14ac:dyDescent="0.2">
      <c r="A1640" s="122"/>
      <c r="B1640" s="122"/>
      <c r="C1640" s="582"/>
      <c r="D1640" s="575"/>
      <c r="E1640" s="575"/>
      <c r="F1640" s="582"/>
      <c r="G1640" s="656" t="s">
        <v>61</v>
      </c>
      <c r="H1640" s="285"/>
      <c r="I1640" s="286"/>
      <c r="J1640" s="252">
        <f>J1641</f>
        <v>3732</v>
      </c>
      <c r="K1640" s="252">
        <f t="shared" ref="K1640:U1640" si="67">K1641</f>
        <v>0</v>
      </c>
      <c r="L1640" s="252">
        <f t="shared" si="67"/>
        <v>0</v>
      </c>
      <c r="M1640" s="252">
        <f t="shared" si="67"/>
        <v>0</v>
      </c>
      <c r="N1640" s="252">
        <f t="shared" si="67"/>
        <v>282.63</v>
      </c>
      <c r="O1640" s="252">
        <f t="shared" si="67"/>
        <v>0</v>
      </c>
      <c r="P1640" s="252">
        <f t="shared" si="67"/>
        <v>0</v>
      </c>
      <c r="Q1640" s="252">
        <f t="shared" si="67"/>
        <v>0</v>
      </c>
      <c r="R1640" s="299">
        <f t="shared" si="67"/>
        <v>10921.571</v>
      </c>
      <c r="S1640" s="299">
        <f t="shared" si="67"/>
        <v>0</v>
      </c>
      <c r="T1640" s="299">
        <f t="shared" si="67"/>
        <v>0</v>
      </c>
      <c r="U1640" s="252">
        <f t="shared" si="67"/>
        <v>0</v>
      </c>
      <c r="V1640" s="319">
        <f>((R1640*$W$13/100*$X$13/100)/(J1640/1000))/1*$Y$13/100*$Z$13/100</f>
        <v>3587.8417845743134</v>
      </c>
      <c r="W1640" s="122"/>
      <c r="X1640" s="122"/>
      <c r="Y1640" s="122"/>
      <c r="Z1640" s="122"/>
      <c r="AA1640" s="298">
        <v>3543.0668099999998</v>
      </c>
      <c r="AB1640" s="298">
        <f t="shared" si="66"/>
        <v>3708.0951235213688</v>
      </c>
      <c r="AC1640" s="349">
        <f t="shared" ref="AC1640" si="68">V1640/AB1640</f>
        <v>0.96757005013591513</v>
      </c>
    </row>
    <row r="1641" spans="1:31" s="5" customFormat="1" ht="75" hidden="1" x14ac:dyDescent="0.25">
      <c r="A1641" s="430" t="s">
        <v>170</v>
      </c>
      <c r="B1641" s="430"/>
      <c r="C1641" s="582"/>
      <c r="D1641" s="575"/>
      <c r="E1641" s="575"/>
      <c r="F1641" s="582"/>
      <c r="G1641" s="656"/>
      <c r="H1641" s="421"/>
      <c r="I1641" s="140" t="s">
        <v>1747</v>
      </c>
      <c r="J1641" s="430">
        <v>3732</v>
      </c>
      <c r="K1641" s="430"/>
      <c r="L1641" s="430"/>
      <c r="M1641" s="430"/>
      <c r="N1641" s="66">
        <v>282.63</v>
      </c>
      <c r="O1641" s="66"/>
      <c r="P1641" s="66"/>
      <c r="Q1641" s="66"/>
      <c r="R1641" s="67">
        <v>10921.571</v>
      </c>
      <c r="S1641" s="67"/>
      <c r="T1641" s="67"/>
      <c r="U1641" s="66"/>
      <c r="V1641" s="342"/>
      <c r="W1641" s="69"/>
      <c r="X1641" s="69"/>
      <c r="Y1641" s="69"/>
      <c r="Z1641" s="69"/>
      <c r="AA1641" s="342"/>
      <c r="AB1641" s="342"/>
      <c r="AC1641" s="188"/>
      <c r="AD1641" s="188"/>
      <c r="AE1641" s="187"/>
    </row>
    <row r="1642" spans="1:31" s="123" customFormat="1" ht="15" hidden="1" customHeight="1" x14ac:dyDescent="0.25">
      <c r="A1642" s="122"/>
      <c r="B1642" s="122"/>
      <c r="C1642" s="582"/>
      <c r="D1642" s="575"/>
      <c r="E1642" s="575"/>
      <c r="F1642" s="582"/>
      <c r="G1642" s="570" t="s">
        <v>62</v>
      </c>
      <c r="H1642" s="146"/>
      <c r="I1642" s="356"/>
      <c r="J1642" s="442">
        <f>J1643</f>
        <v>0</v>
      </c>
      <c r="K1642" s="442">
        <f t="shared" ref="K1642:U1642" si="69">K1643</f>
        <v>0</v>
      </c>
      <c r="L1642" s="442">
        <f t="shared" si="69"/>
        <v>0</v>
      </c>
      <c r="M1642" s="442">
        <f t="shared" si="69"/>
        <v>0</v>
      </c>
      <c r="N1642" s="442">
        <f t="shared" si="69"/>
        <v>0</v>
      </c>
      <c r="O1642" s="442">
        <f t="shared" si="69"/>
        <v>0</v>
      </c>
      <c r="P1642" s="442">
        <f t="shared" si="69"/>
        <v>0</v>
      </c>
      <c r="Q1642" s="442">
        <f t="shared" si="69"/>
        <v>0</v>
      </c>
      <c r="R1642" s="184">
        <f t="shared" si="69"/>
        <v>0</v>
      </c>
      <c r="S1642" s="184">
        <f t="shared" si="69"/>
        <v>0</v>
      </c>
      <c r="T1642" s="184">
        <f t="shared" si="69"/>
        <v>0</v>
      </c>
      <c r="U1642" s="442">
        <f t="shared" si="69"/>
        <v>0</v>
      </c>
      <c r="V1642" s="319"/>
      <c r="W1642" s="122"/>
      <c r="X1642" s="122"/>
      <c r="Y1642" s="122"/>
      <c r="Z1642" s="122"/>
      <c r="AA1642" s="298"/>
      <c r="AB1642" s="298"/>
      <c r="AC1642" s="116"/>
    </row>
    <row r="1643" spans="1:31" s="5" customFormat="1" hidden="1" x14ac:dyDescent="0.25">
      <c r="A1643" s="430" t="s">
        <v>170</v>
      </c>
      <c r="B1643" s="430"/>
      <c r="C1643" s="582"/>
      <c r="D1643" s="575"/>
      <c r="E1643" s="575"/>
      <c r="F1643" s="582"/>
      <c r="G1643" s="570"/>
      <c r="H1643" s="421"/>
      <c r="I1643" s="140"/>
      <c r="J1643" s="430"/>
      <c r="K1643" s="430"/>
      <c r="L1643" s="430"/>
      <c r="M1643" s="430"/>
      <c r="N1643" s="66"/>
      <c r="O1643" s="66"/>
      <c r="P1643" s="66"/>
      <c r="Q1643" s="66"/>
      <c r="R1643" s="67"/>
      <c r="S1643" s="67"/>
      <c r="T1643" s="67"/>
      <c r="U1643" s="66"/>
      <c r="V1643" s="187"/>
      <c r="W1643" s="100"/>
      <c r="X1643" s="100"/>
      <c r="Y1643" s="100"/>
      <c r="Z1643" s="100"/>
      <c r="AA1643" s="99"/>
      <c r="AB1643" s="99"/>
      <c r="AC1643" s="187"/>
      <c r="AD1643" s="187"/>
      <c r="AE1643" s="187"/>
    </row>
    <row r="1644" spans="1:31" s="5" customFormat="1" ht="15" hidden="1" customHeight="1" x14ac:dyDescent="0.25">
      <c r="A1644" s="4"/>
      <c r="B1644" s="4"/>
      <c r="C1644" s="582"/>
      <c r="D1644" s="575"/>
      <c r="E1644" s="575"/>
      <c r="F1644" s="582"/>
      <c r="G1644" s="61" t="s">
        <v>63</v>
      </c>
      <c r="H1644" s="61"/>
      <c r="I1644" s="197"/>
      <c r="J1644" s="442"/>
      <c r="K1644" s="442"/>
      <c r="L1644" s="442"/>
      <c r="M1644" s="442"/>
      <c r="N1644" s="442"/>
      <c r="O1644" s="442"/>
      <c r="P1644" s="442"/>
      <c r="Q1644" s="442"/>
      <c r="R1644" s="184"/>
      <c r="S1644" s="184"/>
      <c r="T1644" s="184"/>
      <c r="U1644" s="442"/>
      <c r="V1644" s="193"/>
      <c r="W1644" s="4"/>
      <c r="X1644" s="4"/>
      <c r="Y1644" s="4"/>
      <c r="Z1644" s="4"/>
      <c r="AA1644" s="359"/>
      <c r="AB1644" s="321">
        <f t="shared" si="66"/>
        <v>0</v>
      </c>
      <c r="AC1644" s="2"/>
    </row>
    <row r="1645" spans="1:31" s="5" customFormat="1" ht="15" hidden="1" customHeight="1" x14ac:dyDescent="0.25">
      <c r="A1645" s="4"/>
      <c r="B1645" s="4"/>
      <c r="C1645" s="582"/>
      <c r="D1645" s="575"/>
      <c r="E1645" s="575"/>
      <c r="F1645" s="582"/>
      <c r="G1645" s="61" t="s">
        <v>68</v>
      </c>
      <c r="H1645" s="61"/>
      <c r="I1645" s="197"/>
      <c r="J1645" s="442"/>
      <c r="K1645" s="442"/>
      <c r="L1645" s="442"/>
      <c r="M1645" s="442"/>
      <c r="N1645" s="442"/>
      <c r="O1645" s="442"/>
      <c r="P1645" s="442"/>
      <c r="Q1645" s="442"/>
      <c r="R1645" s="184"/>
      <c r="S1645" s="184"/>
      <c r="T1645" s="184"/>
      <c r="U1645" s="442"/>
      <c r="V1645" s="193"/>
      <c r="W1645" s="4"/>
      <c r="X1645" s="4"/>
      <c r="Y1645" s="4"/>
      <c r="Z1645" s="4"/>
      <c r="AA1645" s="359"/>
      <c r="AB1645" s="321">
        <f t="shared" si="66"/>
        <v>0</v>
      </c>
      <c r="AC1645" s="2"/>
    </row>
    <row r="1646" spans="1:31" s="5" customFormat="1" ht="15" hidden="1" customHeight="1" x14ac:dyDescent="0.25">
      <c r="A1646" s="4"/>
      <c r="B1646" s="4"/>
      <c r="C1646" s="582"/>
      <c r="D1646" s="575"/>
      <c r="E1646" s="575"/>
      <c r="F1646" s="570" t="s">
        <v>74</v>
      </c>
      <c r="G1646" s="61" t="s">
        <v>59</v>
      </c>
      <c r="H1646" s="61"/>
      <c r="I1646" s="197"/>
      <c r="J1646" s="442"/>
      <c r="K1646" s="442"/>
      <c r="L1646" s="442"/>
      <c r="M1646" s="442"/>
      <c r="N1646" s="442"/>
      <c r="O1646" s="442"/>
      <c r="P1646" s="442"/>
      <c r="Q1646" s="442"/>
      <c r="R1646" s="184"/>
      <c r="S1646" s="184"/>
      <c r="T1646" s="184"/>
      <c r="U1646" s="442"/>
      <c r="V1646" s="193"/>
      <c r="W1646" s="4"/>
      <c r="X1646" s="4"/>
      <c r="Y1646" s="4"/>
      <c r="Z1646" s="4"/>
      <c r="AA1646" s="359"/>
      <c r="AB1646" s="321">
        <f t="shared" si="66"/>
        <v>0</v>
      </c>
      <c r="AC1646" s="2"/>
    </row>
    <row r="1647" spans="1:31" s="5" customFormat="1" ht="15" hidden="1" customHeight="1" x14ac:dyDescent="0.25">
      <c r="A1647" s="4"/>
      <c r="B1647" s="4"/>
      <c r="C1647" s="582"/>
      <c r="D1647" s="575"/>
      <c r="E1647" s="575"/>
      <c r="F1647" s="570"/>
      <c r="G1647" s="61" t="s">
        <v>60</v>
      </c>
      <c r="H1647" s="61"/>
      <c r="I1647" s="197"/>
      <c r="J1647" s="442"/>
      <c r="K1647" s="442"/>
      <c r="L1647" s="442"/>
      <c r="M1647" s="442"/>
      <c r="N1647" s="442"/>
      <c r="O1647" s="442"/>
      <c r="P1647" s="442"/>
      <c r="Q1647" s="442"/>
      <c r="R1647" s="184"/>
      <c r="S1647" s="184"/>
      <c r="T1647" s="184"/>
      <c r="U1647" s="442"/>
      <c r="V1647" s="193"/>
      <c r="W1647" s="4"/>
      <c r="X1647" s="4"/>
      <c r="Y1647" s="4"/>
      <c r="Z1647" s="4"/>
      <c r="AA1647" s="359"/>
      <c r="AB1647" s="321">
        <f t="shared" si="66"/>
        <v>0</v>
      </c>
      <c r="AC1647" s="2"/>
    </row>
    <row r="1648" spans="1:31" s="5" customFormat="1" ht="15" hidden="1" customHeight="1" x14ac:dyDescent="0.25">
      <c r="A1648" s="4"/>
      <c r="B1648" s="4"/>
      <c r="C1648" s="582"/>
      <c r="D1648" s="575"/>
      <c r="E1648" s="575"/>
      <c r="F1648" s="570"/>
      <c r="G1648" s="6" t="s">
        <v>61</v>
      </c>
      <c r="H1648" s="6"/>
      <c r="I1648" s="197"/>
      <c r="J1648" s="442"/>
      <c r="K1648" s="442"/>
      <c r="L1648" s="442"/>
      <c r="M1648" s="442"/>
      <c r="N1648" s="442"/>
      <c r="O1648" s="442"/>
      <c r="P1648" s="442"/>
      <c r="Q1648" s="442"/>
      <c r="R1648" s="184"/>
      <c r="S1648" s="184"/>
      <c r="T1648" s="184"/>
      <c r="U1648" s="442"/>
      <c r="V1648" s="193"/>
      <c r="W1648" s="4"/>
      <c r="X1648" s="4"/>
      <c r="Y1648" s="4"/>
      <c r="Z1648" s="4"/>
      <c r="AA1648" s="359"/>
      <c r="AB1648" s="321">
        <f t="shared" si="66"/>
        <v>0</v>
      </c>
      <c r="AC1648" s="2"/>
    </row>
    <row r="1649" spans="1:31" s="5" customFormat="1" ht="15" hidden="1" customHeight="1" x14ac:dyDescent="0.25">
      <c r="A1649" s="4"/>
      <c r="B1649" s="4"/>
      <c r="C1649" s="582"/>
      <c r="D1649" s="575"/>
      <c r="E1649" s="575"/>
      <c r="F1649" s="570"/>
      <c r="G1649" s="61" t="s">
        <v>62</v>
      </c>
      <c r="H1649" s="61"/>
      <c r="I1649" s="197"/>
      <c r="J1649" s="442"/>
      <c r="K1649" s="442"/>
      <c r="L1649" s="442"/>
      <c r="M1649" s="442"/>
      <c r="N1649" s="442"/>
      <c r="O1649" s="442"/>
      <c r="P1649" s="442"/>
      <c r="Q1649" s="442"/>
      <c r="R1649" s="184"/>
      <c r="S1649" s="184"/>
      <c r="T1649" s="184"/>
      <c r="U1649" s="442"/>
      <c r="V1649" s="193"/>
      <c r="W1649" s="4"/>
      <c r="X1649" s="4"/>
      <c r="Y1649" s="4"/>
      <c r="Z1649" s="4"/>
      <c r="AA1649" s="359"/>
      <c r="AB1649" s="321">
        <f t="shared" si="66"/>
        <v>0</v>
      </c>
      <c r="AC1649" s="2"/>
    </row>
    <row r="1650" spans="1:31" s="5" customFormat="1" ht="15" hidden="1" customHeight="1" x14ac:dyDescent="0.25">
      <c r="A1650" s="4"/>
      <c r="B1650" s="4"/>
      <c r="C1650" s="582"/>
      <c r="D1650" s="575"/>
      <c r="E1650" s="575"/>
      <c r="F1650" s="570"/>
      <c r="G1650" s="61" t="s">
        <v>63</v>
      </c>
      <c r="H1650" s="61"/>
      <c r="I1650" s="197"/>
      <c r="J1650" s="442"/>
      <c r="K1650" s="442"/>
      <c r="L1650" s="442"/>
      <c r="M1650" s="442"/>
      <c r="N1650" s="442"/>
      <c r="O1650" s="442"/>
      <c r="P1650" s="442"/>
      <c r="Q1650" s="442"/>
      <c r="R1650" s="184"/>
      <c r="S1650" s="184"/>
      <c r="T1650" s="184"/>
      <c r="U1650" s="442"/>
      <c r="V1650" s="193"/>
      <c r="W1650" s="4"/>
      <c r="X1650" s="4"/>
      <c r="Y1650" s="4"/>
      <c r="Z1650" s="4"/>
      <c r="AA1650" s="359"/>
      <c r="AB1650" s="321">
        <f t="shared" si="66"/>
        <v>0</v>
      </c>
      <c r="AC1650" s="2"/>
    </row>
    <row r="1651" spans="1:31" s="5" customFormat="1" ht="15" hidden="1" customHeight="1" x14ac:dyDescent="0.25">
      <c r="A1651" s="4"/>
      <c r="B1651" s="4"/>
      <c r="C1651" s="582"/>
      <c r="D1651" s="575"/>
      <c r="E1651" s="575"/>
      <c r="F1651" s="570"/>
      <c r="G1651" s="61" t="s">
        <v>68</v>
      </c>
      <c r="H1651" s="61"/>
      <c r="I1651" s="197"/>
      <c r="J1651" s="442"/>
      <c r="K1651" s="442"/>
      <c r="L1651" s="442"/>
      <c r="M1651" s="442"/>
      <c r="N1651" s="442"/>
      <c r="O1651" s="442"/>
      <c r="P1651" s="442"/>
      <c r="Q1651" s="442"/>
      <c r="R1651" s="184"/>
      <c r="S1651" s="184"/>
      <c r="T1651" s="184"/>
      <c r="U1651" s="442"/>
      <c r="V1651" s="193"/>
      <c r="W1651" s="4"/>
      <c r="X1651" s="4"/>
      <c r="Y1651" s="4"/>
      <c r="Z1651" s="4"/>
      <c r="AA1651" s="359"/>
      <c r="AB1651" s="321">
        <f t="shared" si="66"/>
        <v>0</v>
      </c>
      <c r="AC1651" s="2"/>
    </row>
    <row r="1652" spans="1:31" s="5" customFormat="1" ht="15" hidden="1" customHeight="1" x14ac:dyDescent="0.25">
      <c r="A1652" s="4"/>
      <c r="B1652" s="4"/>
      <c r="C1652" s="582"/>
      <c r="D1652" s="575"/>
      <c r="E1652" s="575" t="s">
        <v>75</v>
      </c>
      <c r="F1652" s="582" t="s">
        <v>73</v>
      </c>
      <c r="G1652" s="61" t="s">
        <v>59</v>
      </c>
      <c r="H1652" s="61"/>
      <c r="I1652" s="197"/>
      <c r="J1652" s="442"/>
      <c r="K1652" s="442"/>
      <c r="L1652" s="442"/>
      <c r="M1652" s="442"/>
      <c r="N1652" s="442"/>
      <c r="O1652" s="442"/>
      <c r="P1652" s="442"/>
      <c r="Q1652" s="442"/>
      <c r="R1652" s="184"/>
      <c r="S1652" s="184"/>
      <c r="T1652" s="184"/>
      <c r="U1652" s="442"/>
      <c r="V1652" s="193"/>
      <c r="W1652" s="4"/>
      <c r="X1652" s="4"/>
      <c r="Y1652" s="4"/>
      <c r="Z1652" s="4"/>
      <c r="AA1652" s="359"/>
      <c r="AB1652" s="321">
        <f t="shared" si="66"/>
        <v>0</v>
      </c>
      <c r="AC1652" s="2"/>
    </row>
    <row r="1653" spans="1:31" s="123" customFormat="1" ht="15" hidden="1" customHeight="1" x14ac:dyDescent="0.2">
      <c r="A1653" s="122"/>
      <c r="B1653" s="122"/>
      <c r="C1653" s="582"/>
      <c r="D1653" s="575"/>
      <c r="E1653" s="575"/>
      <c r="F1653" s="582"/>
      <c r="G1653" s="656" t="s">
        <v>60</v>
      </c>
      <c r="H1653" s="285"/>
      <c r="I1653" s="286"/>
      <c r="J1653" s="252">
        <f>SUM(J1654:J1658)</f>
        <v>781</v>
      </c>
      <c r="K1653" s="252">
        <f t="shared" ref="K1653:U1653" si="70">SUM(K1654:K1658)</f>
        <v>0</v>
      </c>
      <c r="L1653" s="398">
        <f t="shared" si="70"/>
        <v>2443</v>
      </c>
      <c r="M1653" s="252">
        <f t="shared" si="70"/>
        <v>0</v>
      </c>
      <c r="N1653" s="252">
        <f t="shared" si="70"/>
        <v>200</v>
      </c>
      <c r="O1653" s="252">
        <f t="shared" si="70"/>
        <v>0</v>
      </c>
      <c r="P1653" s="252">
        <f t="shared" si="70"/>
        <v>448.65999999999997</v>
      </c>
      <c r="Q1653" s="252">
        <f t="shared" si="70"/>
        <v>0</v>
      </c>
      <c r="R1653" s="399">
        <f t="shared" si="70"/>
        <v>3416.6394600000003</v>
      </c>
      <c r="S1653" s="299">
        <f t="shared" si="70"/>
        <v>0</v>
      </c>
      <c r="T1653" s="299">
        <f t="shared" si="70"/>
        <v>8391.3563099999992</v>
      </c>
      <c r="U1653" s="252">
        <f t="shared" si="70"/>
        <v>0</v>
      </c>
      <c r="V1653" s="319">
        <f>((R1653*$W$13/100*$X$13/100)/(J1653/1000)+T1653/(L1653/1000))/2*$Y$13/100*$Z$13/100</f>
        <v>4570.4064590828766</v>
      </c>
      <c r="W1653" s="122"/>
      <c r="X1653" s="122"/>
      <c r="Y1653" s="122"/>
      <c r="Z1653" s="122"/>
      <c r="AA1653" s="298">
        <v>3543.0668099999998</v>
      </c>
      <c r="AB1653" s="298">
        <f t="shared" si="66"/>
        <v>3708.0951235213688</v>
      </c>
      <c r="AC1653" s="349">
        <f t="shared" ref="AC1653:AC1659" si="71">V1653/AB1653</f>
        <v>1.2325483319162047</v>
      </c>
    </row>
    <row r="1654" spans="1:31" s="5" customFormat="1" ht="45" hidden="1" x14ac:dyDescent="0.25">
      <c r="A1654" s="430" t="s">
        <v>170</v>
      </c>
      <c r="B1654" s="430"/>
      <c r="C1654" s="582"/>
      <c r="D1654" s="575"/>
      <c r="E1654" s="575"/>
      <c r="F1654" s="582"/>
      <c r="G1654" s="656"/>
      <c r="H1654" s="421"/>
      <c r="I1654" s="158" t="s">
        <v>836</v>
      </c>
      <c r="J1654" s="430">
        <v>781</v>
      </c>
      <c r="K1654" s="430"/>
      <c r="L1654" s="430"/>
      <c r="M1654" s="430"/>
      <c r="N1654" s="66">
        <v>200</v>
      </c>
      <c r="O1654" s="66"/>
      <c r="P1654" s="66"/>
      <c r="Q1654" s="66"/>
      <c r="R1654" s="394">
        <v>3416.6394600000003</v>
      </c>
      <c r="S1654" s="67"/>
      <c r="T1654" s="67"/>
      <c r="U1654" s="66"/>
      <c r="V1654" s="342"/>
      <c r="W1654" s="69"/>
      <c r="X1654" s="69"/>
      <c r="Y1654" s="69"/>
      <c r="Z1654" s="69"/>
      <c r="AA1654" s="342"/>
      <c r="AB1654" s="342"/>
      <c r="AC1654" s="349" t="e">
        <f t="shared" si="71"/>
        <v>#DIV/0!</v>
      </c>
      <c r="AD1654" s="188"/>
      <c r="AE1654" s="187"/>
    </row>
    <row r="1655" spans="1:31" s="5" customFormat="1" ht="75" hidden="1" x14ac:dyDescent="0.25">
      <c r="A1655" s="430"/>
      <c r="B1655" s="66" t="s">
        <v>1637</v>
      </c>
      <c r="C1655" s="582"/>
      <c r="D1655" s="575"/>
      <c r="E1655" s="575"/>
      <c r="F1655" s="582"/>
      <c r="G1655" s="656"/>
      <c r="H1655" s="421"/>
      <c r="I1655" s="304" t="s">
        <v>1102</v>
      </c>
      <c r="J1655" s="430"/>
      <c r="K1655" s="95"/>
      <c r="L1655" s="430">
        <v>37</v>
      </c>
      <c r="M1655" s="430"/>
      <c r="N1655" s="66"/>
      <c r="O1655" s="66"/>
      <c r="P1655" s="66">
        <v>20</v>
      </c>
      <c r="Q1655" s="66"/>
      <c r="R1655" s="67"/>
      <c r="S1655" s="67"/>
      <c r="T1655" s="67">
        <v>106.42644</v>
      </c>
      <c r="U1655" s="66"/>
      <c r="V1655" s="342"/>
      <c r="W1655" s="100"/>
      <c r="X1655" s="100"/>
      <c r="Y1655" s="69"/>
      <c r="Z1655" s="69"/>
      <c r="AA1655" s="342"/>
      <c r="AB1655" s="342"/>
      <c r="AC1655" s="349" t="e">
        <f t="shared" si="71"/>
        <v>#DIV/0!</v>
      </c>
      <c r="AD1655" s="100"/>
      <c r="AE1655" s="187"/>
    </row>
    <row r="1656" spans="1:31" s="5" customFormat="1" ht="45" hidden="1" x14ac:dyDescent="0.25">
      <c r="A1656" s="430"/>
      <c r="B1656" s="66" t="s">
        <v>1638</v>
      </c>
      <c r="C1656" s="582"/>
      <c r="D1656" s="575"/>
      <c r="E1656" s="575"/>
      <c r="F1656" s="582"/>
      <c r="G1656" s="656"/>
      <c r="H1656" s="421"/>
      <c r="I1656" s="304" t="s">
        <v>1157</v>
      </c>
      <c r="J1656" s="430"/>
      <c r="K1656" s="95"/>
      <c r="L1656" s="335">
        <v>1240</v>
      </c>
      <c r="M1656" s="430"/>
      <c r="N1656" s="66"/>
      <c r="O1656" s="66"/>
      <c r="P1656" s="66">
        <v>86.2</v>
      </c>
      <c r="Q1656" s="66"/>
      <c r="R1656" s="67"/>
      <c r="S1656" s="67"/>
      <c r="T1656" s="67">
        <v>3897.7146200000002</v>
      </c>
      <c r="U1656" s="66"/>
      <c r="V1656" s="342"/>
      <c r="W1656" s="100"/>
      <c r="X1656" s="100"/>
      <c r="Y1656" s="69"/>
      <c r="Z1656" s="69"/>
      <c r="AA1656" s="342"/>
      <c r="AB1656" s="342"/>
      <c r="AC1656" s="349" t="e">
        <f t="shared" si="71"/>
        <v>#DIV/0!</v>
      </c>
      <c r="AD1656" s="100"/>
      <c r="AE1656" s="187"/>
    </row>
    <row r="1657" spans="1:31" s="5" customFormat="1" ht="60" hidden="1" x14ac:dyDescent="0.25">
      <c r="A1657" s="430"/>
      <c r="B1657" s="66" t="s">
        <v>1641</v>
      </c>
      <c r="C1657" s="582"/>
      <c r="D1657" s="575"/>
      <c r="E1657" s="575"/>
      <c r="F1657" s="582"/>
      <c r="G1657" s="656"/>
      <c r="H1657" s="421"/>
      <c r="I1657" s="304" t="s">
        <v>1745</v>
      </c>
      <c r="J1657" s="430"/>
      <c r="K1657" s="95"/>
      <c r="L1657" s="430">
        <v>6</v>
      </c>
      <c r="M1657" s="430"/>
      <c r="N1657" s="66"/>
      <c r="O1657" s="66"/>
      <c r="P1657" s="66">
        <v>45</v>
      </c>
      <c r="Q1657" s="66"/>
      <c r="R1657" s="67"/>
      <c r="S1657" s="67"/>
      <c r="T1657" s="67">
        <v>107.18525</v>
      </c>
      <c r="U1657" s="66"/>
      <c r="V1657" s="342"/>
      <c r="W1657" s="100"/>
      <c r="X1657" s="100"/>
      <c r="Y1657" s="69"/>
      <c r="Z1657" s="69"/>
      <c r="AA1657" s="342"/>
      <c r="AB1657" s="342"/>
      <c r="AC1657" s="349" t="e">
        <f t="shared" si="71"/>
        <v>#DIV/0!</v>
      </c>
      <c r="AD1657" s="100"/>
      <c r="AE1657" s="187"/>
    </row>
    <row r="1658" spans="1:31" s="5" customFormat="1" ht="60" hidden="1" x14ac:dyDescent="0.25">
      <c r="A1658" s="430"/>
      <c r="B1658" s="430">
        <v>5652</v>
      </c>
      <c r="C1658" s="582"/>
      <c r="D1658" s="575"/>
      <c r="E1658" s="575"/>
      <c r="F1658" s="582"/>
      <c r="G1658" s="656"/>
      <c r="H1658" s="421"/>
      <c r="I1658" s="158" t="s">
        <v>1444</v>
      </c>
      <c r="J1658" s="430"/>
      <c r="K1658" s="430"/>
      <c r="L1658" s="430">
        <v>1160</v>
      </c>
      <c r="M1658" s="430"/>
      <c r="N1658" s="66"/>
      <c r="O1658" s="66"/>
      <c r="P1658" s="66">
        <v>297.45999999999998</v>
      </c>
      <c r="Q1658" s="66"/>
      <c r="R1658" s="67"/>
      <c r="S1658" s="67"/>
      <c r="T1658" s="67">
        <v>4280.03</v>
      </c>
      <c r="U1658" s="66"/>
      <c r="V1658" s="342"/>
      <c r="W1658" s="69"/>
      <c r="X1658" s="69"/>
      <c r="Y1658" s="69"/>
      <c r="Z1658" s="69"/>
      <c r="AA1658" s="342"/>
      <c r="AB1658" s="342"/>
      <c r="AC1658" s="349" t="e">
        <f t="shared" si="71"/>
        <v>#DIV/0!</v>
      </c>
      <c r="AD1658" s="100"/>
      <c r="AE1658" s="187"/>
    </row>
    <row r="1659" spans="1:31" s="5" customFormat="1" ht="15" hidden="1" customHeight="1" x14ac:dyDescent="0.25">
      <c r="A1659" s="4"/>
      <c r="B1659" s="4"/>
      <c r="C1659" s="582"/>
      <c r="D1659" s="575"/>
      <c r="E1659" s="575"/>
      <c r="F1659" s="582"/>
      <c r="G1659" s="679" t="s">
        <v>61</v>
      </c>
      <c r="H1659" s="283"/>
      <c r="I1659" s="284"/>
      <c r="J1659" s="252">
        <f>SUM(J1660:J1661)</f>
        <v>1475</v>
      </c>
      <c r="K1659" s="252">
        <f t="shared" ref="K1659:M1659" si="72">SUM(K1660:K1661)</f>
        <v>0</v>
      </c>
      <c r="L1659" s="252">
        <f t="shared" si="72"/>
        <v>0</v>
      </c>
      <c r="M1659" s="252">
        <f t="shared" si="72"/>
        <v>0</v>
      </c>
      <c r="N1659" s="291">
        <f>SUM(N1660:N1661)</f>
        <v>969.1</v>
      </c>
      <c r="O1659" s="291">
        <f t="shared" ref="O1659:P1659" si="73">SUM(O1660:O1661)</f>
        <v>0</v>
      </c>
      <c r="P1659" s="291">
        <f t="shared" si="73"/>
        <v>0</v>
      </c>
      <c r="Q1659" s="291">
        <f>SUM(Q1660:Q1661)</f>
        <v>0</v>
      </c>
      <c r="R1659" s="299">
        <f>SUM(R1660:R1661)</f>
        <v>3582.9797709999998</v>
      </c>
      <c r="S1659" s="299">
        <f t="shared" ref="S1659:U1659" si="74">SUM(S1660:S1661)</f>
        <v>0</v>
      </c>
      <c r="T1659" s="299">
        <f t="shared" si="74"/>
        <v>0</v>
      </c>
      <c r="U1659" s="299">
        <f t="shared" si="74"/>
        <v>0</v>
      </c>
      <c r="V1659" s="319">
        <f>((R1659*$W$13/100*$X$13/100)/(J1659/1000))/1*$Y$13/100*$Z$13/100</f>
        <v>2978.1196420105525</v>
      </c>
      <c r="W1659" s="4"/>
      <c r="X1659" s="4"/>
      <c r="Y1659" s="4"/>
      <c r="Z1659" s="4"/>
      <c r="AA1659" s="298">
        <v>3543.0668099999998</v>
      </c>
      <c r="AB1659" s="298">
        <f t="shared" si="66"/>
        <v>3708.0951235213688</v>
      </c>
      <c r="AC1659" s="349">
        <f t="shared" si="71"/>
        <v>0.80314003357670072</v>
      </c>
    </row>
    <row r="1660" spans="1:31" s="5" customFormat="1" ht="60" hidden="1" x14ac:dyDescent="0.25">
      <c r="A1660" s="430" t="s">
        <v>170</v>
      </c>
      <c r="B1660" s="430"/>
      <c r="C1660" s="582"/>
      <c r="D1660" s="575"/>
      <c r="E1660" s="575"/>
      <c r="F1660" s="582"/>
      <c r="G1660" s="683"/>
      <c r="H1660" s="421"/>
      <c r="I1660" s="158" t="s">
        <v>1746</v>
      </c>
      <c r="J1660" s="430">
        <v>565</v>
      </c>
      <c r="K1660" s="430"/>
      <c r="L1660" s="430"/>
      <c r="M1660" s="430"/>
      <c r="N1660" s="66">
        <v>585</v>
      </c>
      <c r="O1660" s="66"/>
      <c r="P1660" s="66"/>
      <c r="Q1660" s="66"/>
      <c r="R1660" s="157">
        <v>1026.0999999999999</v>
      </c>
      <c r="S1660" s="66"/>
      <c r="T1660" s="66"/>
      <c r="U1660" s="66"/>
      <c r="V1660" s="188"/>
      <c r="W1660" s="69"/>
      <c r="X1660" s="69"/>
      <c r="Y1660" s="69"/>
      <c r="Z1660" s="69"/>
      <c r="AA1660" s="342"/>
      <c r="AB1660" s="342"/>
      <c r="AC1660" s="188"/>
      <c r="AD1660" s="188"/>
      <c r="AE1660" s="187"/>
    </row>
    <row r="1661" spans="1:31" s="5" customFormat="1" ht="60" hidden="1" x14ac:dyDescent="0.25">
      <c r="A1661" s="430"/>
      <c r="B1661" s="430"/>
      <c r="C1661" s="582"/>
      <c r="D1661" s="575"/>
      <c r="E1661" s="575"/>
      <c r="F1661" s="582"/>
      <c r="G1661" s="684"/>
      <c r="H1661" s="421"/>
      <c r="I1661" s="158" t="s">
        <v>865</v>
      </c>
      <c r="J1661" s="430">
        <v>910</v>
      </c>
      <c r="K1661" s="430"/>
      <c r="L1661" s="430"/>
      <c r="M1661" s="430"/>
      <c r="N1661" s="66">
        <v>384.1</v>
      </c>
      <c r="O1661" s="66"/>
      <c r="P1661" s="66"/>
      <c r="Q1661" s="66"/>
      <c r="R1661" s="157">
        <v>2556.8797709999999</v>
      </c>
      <c r="S1661" s="66"/>
      <c r="T1661" s="66"/>
      <c r="U1661" s="66"/>
      <c r="V1661" s="188"/>
      <c r="W1661" s="69"/>
      <c r="X1661" s="69"/>
      <c r="Y1661" s="69"/>
      <c r="Z1661" s="69"/>
      <c r="AA1661" s="342"/>
      <c r="AB1661" s="342"/>
      <c r="AC1661" s="188"/>
      <c r="AD1661" s="188"/>
      <c r="AE1661" s="187"/>
    </row>
    <row r="1662" spans="1:31" s="5" customFormat="1" ht="15" hidden="1" customHeight="1" x14ac:dyDescent="0.25">
      <c r="A1662" s="4"/>
      <c r="B1662" s="4"/>
      <c r="C1662" s="582"/>
      <c r="D1662" s="575"/>
      <c r="E1662" s="575"/>
      <c r="F1662" s="582"/>
      <c r="G1662" s="6" t="s">
        <v>62</v>
      </c>
      <c r="H1662" s="6"/>
      <c r="I1662" s="197"/>
      <c r="J1662" s="442"/>
      <c r="K1662" s="442"/>
      <c r="L1662" s="442"/>
      <c r="M1662" s="442"/>
      <c r="N1662" s="442"/>
      <c r="O1662" s="442"/>
      <c r="P1662" s="442"/>
      <c r="Q1662" s="442"/>
      <c r="R1662" s="442"/>
      <c r="S1662" s="442"/>
      <c r="T1662" s="442"/>
      <c r="U1662" s="442"/>
      <c r="V1662" s="202"/>
      <c r="W1662" s="4"/>
      <c r="X1662" s="4"/>
      <c r="Y1662" s="4"/>
      <c r="Z1662" s="4"/>
      <c r="AA1662" s="318"/>
      <c r="AB1662" s="184">
        <f t="shared" si="66"/>
        <v>0</v>
      </c>
      <c r="AC1662" s="4"/>
    </row>
    <row r="1663" spans="1:31" s="5" customFormat="1" ht="15" hidden="1" customHeight="1" x14ac:dyDescent="0.25">
      <c r="A1663" s="4"/>
      <c r="B1663" s="4"/>
      <c r="C1663" s="582"/>
      <c r="D1663" s="575"/>
      <c r="E1663" s="575"/>
      <c r="F1663" s="582"/>
      <c r="G1663" s="6" t="s">
        <v>63</v>
      </c>
      <c r="H1663" s="6"/>
      <c r="I1663" s="197"/>
      <c r="J1663" s="442"/>
      <c r="K1663" s="442"/>
      <c r="L1663" s="442"/>
      <c r="M1663" s="442"/>
      <c r="N1663" s="442"/>
      <c r="O1663" s="442"/>
      <c r="P1663" s="442"/>
      <c r="Q1663" s="442"/>
      <c r="R1663" s="442"/>
      <c r="S1663" s="442"/>
      <c r="T1663" s="442"/>
      <c r="U1663" s="442"/>
      <c r="V1663" s="202"/>
      <c r="W1663" s="4"/>
      <c r="X1663" s="4"/>
      <c r="Y1663" s="4"/>
      <c r="Z1663" s="4"/>
      <c r="AA1663" s="318"/>
      <c r="AB1663" s="184">
        <f t="shared" si="66"/>
        <v>0</v>
      </c>
      <c r="AC1663" s="4"/>
    </row>
    <row r="1664" spans="1:31" s="5" customFormat="1" ht="15" hidden="1" customHeight="1" x14ac:dyDescent="0.25">
      <c r="A1664" s="4"/>
      <c r="B1664" s="4"/>
      <c r="C1664" s="582"/>
      <c r="D1664" s="575"/>
      <c r="E1664" s="575"/>
      <c r="F1664" s="582"/>
      <c r="G1664" s="6" t="s">
        <v>68</v>
      </c>
      <c r="H1664" s="6"/>
      <c r="I1664" s="197"/>
      <c r="J1664" s="442"/>
      <c r="K1664" s="442"/>
      <c r="L1664" s="442"/>
      <c r="M1664" s="442"/>
      <c r="N1664" s="442"/>
      <c r="O1664" s="442"/>
      <c r="P1664" s="442"/>
      <c r="Q1664" s="442"/>
      <c r="R1664" s="442"/>
      <c r="S1664" s="442"/>
      <c r="T1664" s="442"/>
      <c r="U1664" s="442"/>
      <c r="V1664" s="202"/>
      <c r="W1664" s="4"/>
      <c r="X1664" s="4"/>
      <c r="Y1664" s="4"/>
      <c r="Z1664" s="4"/>
      <c r="AA1664" s="318"/>
      <c r="AB1664" s="184">
        <f t="shared" si="66"/>
        <v>0</v>
      </c>
      <c r="AC1664" s="4"/>
    </row>
    <row r="1665" spans="1:31" s="5" customFormat="1" ht="15" hidden="1" customHeight="1" x14ac:dyDescent="0.25">
      <c r="A1665" s="4"/>
      <c r="B1665" s="4"/>
      <c r="C1665" s="582"/>
      <c r="D1665" s="575"/>
      <c r="E1665" s="575"/>
      <c r="F1665" s="570" t="s">
        <v>74</v>
      </c>
      <c r="G1665" s="6" t="s">
        <v>59</v>
      </c>
      <c r="H1665" s="6"/>
      <c r="I1665" s="197"/>
      <c r="J1665" s="442"/>
      <c r="K1665" s="442"/>
      <c r="L1665" s="442"/>
      <c r="M1665" s="442"/>
      <c r="N1665" s="442"/>
      <c r="O1665" s="442"/>
      <c r="P1665" s="442"/>
      <c r="Q1665" s="442"/>
      <c r="R1665" s="442"/>
      <c r="S1665" s="442"/>
      <c r="T1665" s="442"/>
      <c r="U1665" s="442"/>
      <c r="V1665" s="202"/>
      <c r="W1665" s="4"/>
      <c r="X1665" s="4"/>
      <c r="Y1665" s="4"/>
      <c r="Z1665" s="4"/>
      <c r="AA1665" s="318"/>
      <c r="AB1665" s="184">
        <f t="shared" si="66"/>
        <v>0</v>
      </c>
      <c r="AC1665" s="4"/>
    </row>
    <row r="1666" spans="1:31" s="5" customFormat="1" ht="15" hidden="1" customHeight="1" x14ac:dyDescent="0.25">
      <c r="A1666" s="4"/>
      <c r="B1666" s="4"/>
      <c r="C1666" s="582"/>
      <c r="D1666" s="575"/>
      <c r="E1666" s="575"/>
      <c r="F1666" s="570"/>
      <c r="G1666" s="6" t="s">
        <v>60</v>
      </c>
      <c r="H1666" s="6"/>
      <c r="I1666" s="197"/>
      <c r="J1666" s="442"/>
      <c r="K1666" s="442"/>
      <c r="L1666" s="442"/>
      <c r="M1666" s="442"/>
      <c r="N1666" s="442"/>
      <c r="O1666" s="442"/>
      <c r="P1666" s="442"/>
      <c r="Q1666" s="442"/>
      <c r="R1666" s="442"/>
      <c r="S1666" s="442"/>
      <c r="T1666" s="442"/>
      <c r="U1666" s="442"/>
      <c r="V1666" s="202"/>
      <c r="W1666" s="4"/>
      <c r="X1666" s="4"/>
      <c r="Y1666" s="4"/>
      <c r="Z1666" s="4"/>
      <c r="AA1666" s="318"/>
      <c r="AB1666" s="184">
        <f t="shared" si="66"/>
        <v>0</v>
      </c>
      <c r="AC1666" s="4"/>
    </row>
    <row r="1667" spans="1:31" s="5" customFormat="1" ht="15" hidden="1" customHeight="1" x14ac:dyDescent="0.25">
      <c r="A1667" s="4"/>
      <c r="B1667" s="4"/>
      <c r="C1667" s="582"/>
      <c r="D1667" s="575"/>
      <c r="E1667" s="575"/>
      <c r="F1667" s="570"/>
      <c r="G1667" s="679" t="s">
        <v>61</v>
      </c>
      <c r="H1667" s="289"/>
      <c r="I1667" s="289"/>
      <c r="J1667" s="252">
        <v>0</v>
      </c>
      <c r="K1667" s="290">
        <f t="shared" ref="K1667:U1667" si="75">K1668</f>
        <v>751</v>
      </c>
      <c r="L1667" s="290">
        <f t="shared" si="75"/>
        <v>0</v>
      </c>
      <c r="M1667" s="290">
        <f t="shared" si="75"/>
        <v>0</v>
      </c>
      <c r="N1667" s="290">
        <f t="shared" si="75"/>
        <v>0</v>
      </c>
      <c r="O1667" s="290">
        <f t="shared" si="75"/>
        <v>2398</v>
      </c>
      <c r="P1667" s="290">
        <f t="shared" si="75"/>
        <v>0</v>
      </c>
      <c r="Q1667" s="290">
        <f t="shared" si="75"/>
        <v>0</v>
      </c>
      <c r="R1667" s="290">
        <f t="shared" si="75"/>
        <v>0</v>
      </c>
      <c r="S1667" s="290">
        <f t="shared" si="75"/>
        <v>2187.2170000000001</v>
      </c>
      <c r="T1667" s="290">
        <f t="shared" si="75"/>
        <v>0</v>
      </c>
      <c r="U1667" s="290">
        <f t="shared" si="75"/>
        <v>0</v>
      </c>
      <c r="V1667" s="301">
        <f>((S1667*$X$13/100)/(K1667/1000))/1*$Y$13/100*$Z$13/100</f>
        <v>3391.5315741069539</v>
      </c>
      <c r="W1667" s="4"/>
      <c r="X1667" s="4"/>
      <c r="Y1667" s="4"/>
      <c r="Z1667" s="4"/>
      <c r="AA1667" s="298">
        <v>3543.0668099999998</v>
      </c>
      <c r="AB1667" s="298">
        <f t="shared" si="66"/>
        <v>3708.0951235213688</v>
      </c>
      <c r="AC1667" s="349">
        <f t="shared" ref="AC1667" si="76">V1667/AB1667</f>
        <v>0.91462906455490489</v>
      </c>
    </row>
    <row r="1668" spans="1:31" s="5" customFormat="1" ht="30" hidden="1" x14ac:dyDescent="0.25">
      <c r="A1668" s="430">
        <v>1292</v>
      </c>
      <c r="B1668" s="430"/>
      <c r="C1668" s="582"/>
      <c r="D1668" s="575"/>
      <c r="E1668" s="575"/>
      <c r="F1668" s="570"/>
      <c r="G1668" s="683"/>
      <c r="H1668" s="421"/>
      <c r="I1668" s="158" t="s">
        <v>866</v>
      </c>
      <c r="J1668" s="430">
        <v>0</v>
      </c>
      <c r="K1668" s="430">
        <v>751</v>
      </c>
      <c r="L1668" s="430"/>
      <c r="M1668" s="430"/>
      <c r="N1668" s="66"/>
      <c r="O1668" s="66">
        <v>2398</v>
      </c>
      <c r="P1668" s="66"/>
      <c r="Q1668" s="66"/>
      <c r="R1668" s="66"/>
      <c r="S1668" s="66">
        <v>2187.2170000000001</v>
      </c>
      <c r="T1668" s="66"/>
      <c r="U1668" s="66"/>
      <c r="V1668" s="188"/>
      <c r="W1668" s="69"/>
      <c r="X1668" s="69"/>
      <c r="Y1668" s="69"/>
      <c r="Z1668" s="69"/>
      <c r="AA1668" s="342"/>
      <c r="AB1668" s="342"/>
      <c r="AC1668" s="188"/>
      <c r="AD1668" s="188"/>
      <c r="AE1668" s="187"/>
    </row>
    <row r="1669" spans="1:31" s="5" customFormat="1" ht="15" hidden="1" customHeight="1" x14ac:dyDescent="0.25">
      <c r="A1669" s="4"/>
      <c r="B1669" s="4"/>
      <c r="C1669" s="582"/>
      <c r="D1669" s="575"/>
      <c r="E1669" s="575"/>
      <c r="F1669" s="570"/>
      <c r="G1669" s="6" t="s">
        <v>62</v>
      </c>
      <c r="H1669" s="6"/>
      <c r="I1669" s="197"/>
      <c r="J1669" s="442"/>
      <c r="K1669" s="442"/>
      <c r="L1669" s="442"/>
      <c r="M1669" s="442"/>
      <c r="N1669" s="442"/>
      <c r="O1669" s="442"/>
      <c r="P1669" s="442"/>
      <c r="Q1669" s="442"/>
      <c r="R1669" s="442"/>
      <c r="S1669" s="442"/>
      <c r="T1669" s="442"/>
      <c r="U1669" s="442"/>
      <c r="V1669" s="193"/>
      <c r="W1669" s="4"/>
      <c r="X1669" s="4"/>
      <c r="Y1669" s="4"/>
      <c r="Z1669" s="4"/>
      <c r="AA1669" s="359"/>
      <c r="AB1669" s="321">
        <f t="shared" si="66"/>
        <v>0</v>
      </c>
      <c r="AC1669" s="2"/>
    </row>
    <row r="1670" spans="1:31" s="5" customFormat="1" ht="15" hidden="1" customHeight="1" x14ac:dyDescent="0.25">
      <c r="A1670" s="4"/>
      <c r="B1670" s="4"/>
      <c r="C1670" s="582"/>
      <c r="D1670" s="575"/>
      <c r="E1670" s="575"/>
      <c r="F1670" s="570"/>
      <c r="G1670" s="6" t="s">
        <v>63</v>
      </c>
      <c r="H1670" s="6"/>
      <c r="I1670" s="197"/>
      <c r="J1670" s="442"/>
      <c r="K1670" s="442"/>
      <c r="L1670" s="442"/>
      <c r="M1670" s="442"/>
      <c r="N1670" s="442"/>
      <c r="O1670" s="442"/>
      <c r="P1670" s="442"/>
      <c r="Q1670" s="442"/>
      <c r="R1670" s="442"/>
      <c r="S1670" s="442"/>
      <c r="T1670" s="442"/>
      <c r="U1670" s="442"/>
      <c r="V1670" s="193"/>
      <c r="W1670" s="4"/>
      <c r="X1670" s="4"/>
      <c r="Y1670" s="4"/>
      <c r="Z1670" s="4"/>
      <c r="AA1670" s="2"/>
      <c r="AB1670" s="441">
        <f t="shared" si="66"/>
        <v>0</v>
      </c>
      <c r="AC1670" s="2"/>
    </row>
    <row r="1671" spans="1:31" s="5" customFormat="1" ht="15" hidden="1" customHeight="1" x14ac:dyDescent="0.25">
      <c r="A1671" s="4"/>
      <c r="B1671" s="4"/>
      <c r="C1671" s="582"/>
      <c r="D1671" s="575"/>
      <c r="E1671" s="575"/>
      <c r="F1671" s="570"/>
      <c r="G1671" s="6" t="s">
        <v>68</v>
      </c>
      <c r="H1671" s="6"/>
      <c r="I1671" s="197"/>
      <c r="J1671" s="442"/>
      <c r="K1671" s="442"/>
      <c r="L1671" s="442"/>
      <c r="M1671" s="442"/>
      <c r="N1671" s="442"/>
      <c r="O1671" s="442"/>
      <c r="P1671" s="442"/>
      <c r="Q1671" s="442"/>
      <c r="R1671" s="442"/>
      <c r="S1671" s="442"/>
      <c r="T1671" s="442"/>
      <c r="U1671" s="442"/>
      <c r="V1671" s="193"/>
      <c r="W1671" s="4"/>
      <c r="X1671" s="4"/>
      <c r="Y1671" s="4"/>
      <c r="Z1671" s="4"/>
      <c r="AA1671" s="2"/>
      <c r="AB1671" s="441">
        <f t="shared" si="66"/>
        <v>0</v>
      </c>
      <c r="AC1671" s="2"/>
    </row>
    <row r="1672" spans="1:31" s="5" customFormat="1" ht="15" hidden="1" customHeight="1" x14ac:dyDescent="0.25">
      <c r="A1672" s="4"/>
      <c r="B1672" s="4"/>
      <c r="C1672" s="582"/>
      <c r="D1672" s="575" t="s">
        <v>76</v>
      </c>
      <c r="E1672" s="575" t="s">
        <v>72</v>
      </c>
      <c r="F1672" s="582" t="s">
        <v>73</v>
      </c>
      <c r="G1672" s="61" t="s">
        <v>59</v>
      </c>
      <c r="H1672" s="61"/>
      <c r="I1672" s="197"/>
      <c r="J1672" s="442"/>
      <c r="K1672" s="442"/>
      <c r="L1672" s="442"/>
      <c r="M1672" s="442"/>
      <c r="N1672" s="442"/>
      <c r="O1672" s="442"/>
      <c r="P1672" s="442"/>
      <c r="Q1672" s="442"/>
      <c r="R1672" s="442"/>
      <c r="S1672" s="442"/>
      <c r="T1672" s="442"/>
      <c r="U1672" s="442"/>
      <c r="V1672" s="193"/>
      <c r="W1672" s="4"/>
      <c r="X1672" s="4"/>
      <c r="Y1672" s="4"/>
      <c r="Z1672" s="4"/>
      <c r="AA1672" s="2"/>
      <c r="AB1672" s="441">
        <f t="shared" si="66"/>
        <v>0</v>
      </c>
      <c r="AC1672" s="2"/>
    </row>
    <row r="1673" spans="1:31" s="5" customFormat="1" ht="15" hidden="1" customHeight="1" x14ac:dyDescent="0.25">
      <c r="A1673" s="4"/>
      <c r="B1673" s="4"/>
      <c r="C1673" s="582"/>
      <c r="D1673" s="575"/>
      <c r="E1673" s="575"/>
      <c r="F1673" s="582"/>
      <c r="G1673" s="61" t="s">
        <v>60</v>
      </c>
      <c r="H1673" s="61"/>
      <c r="I1673" s="197"/>
      <c r="J1673" s="442"/>
      <c r="K1673" s="442"/>
      <c r="L1673" s="442"/>
      <c r="M1673" s="442"/>
      <c r="N1673" s="442"/>
      <c r="O1673" s="442"/>
      <c r="P1673" s="442"/>
      <c r="Q1673" s="442"/>
      <c r="R1673" s="442"/>
      <c r="S1673" s="442"/>
      <c r="T1673" s="442"/>
      <c r="U1673" s="442"/>
      <c r="V1673" s="193"/>
      <c r="W1673" s="4"/>
      <c r="X1673" s="4"/>
      <c r="Y1673" s="4"/>
      <c r="Z1673" s="4"/>
      <c r="AA1673" s="2"/>
      <c r="AB1673" s="441">
        <f t="shared" si="66"/>
        <v>0</v>
      </c>
      <c r="AC1673" s="2"/>
    </row>
    <row r="1674" spans="1:31" s="5" customFormat="1" ht="15" hidden="1" customHeight="1" x14ac:dyDescent="0.25">
      <c r="A1674" s="4"/>
      <c r="B1674" s="4"/>
      <c r="C1674" s="582"/>
      <c r="D1674" s="575"/>
      <c r="E1674" s="575"/>
      <c r="F1674" s="582"/>
      <c r="G1674" s="61" t="s">
        <v>61</v>
      </c>
      <c r="H1674" s="61"/>
      <c r="I1674" s="197"/>
      <c r="J1674" s="442"/>
      <c r="K1674" s="442"/>
      <c r="L1674" s="442"/>
      <c r="M1674" s="442"/>
      <c r="N1674" s="442"/>
      <c r="O1674" s="442"/>
      <c r="P1674" s="442"/>
      <c r="Q1674" s="442"/>
      <c r="R1674" s="442"/>
      <c r="S1674" s="442"/>
      <c r="T1674" s="442"/>
      <c r="U1674" s="442"/>
      <c r="V1674" s="193"/>
      <c r="W1674" s="4"/>
      <c r="X1674" s="4"/>
      <c r="Y1674" s="4"/>
      <c r="Z1674" s="4"/>
      <c r="AA1674" s="2"/>
      <c r="AB1674" s="441">
        <f t="shared" si="66"/>
        <v>0</v>
      </c>
      <c r="AC1674" s="2"/>
    </row>
    <row r="1675" spans="1:31" s="5" customFormat="1" ht="15" hidden="1" customHeight="1" x14ac:dyDescent="0.25">
      <c r="A1675" s="4"/>
      <c r="B1675" s="4"/>
      <c r="C1675" s="582"/>
      <c r="D1675" s="575"/>
      <c r="E1675" s="575"/>
      <c r="F1675" s="582"/>
      <c r="G1675" s="61" t="s">
        <v>62</v>
      </c>
      <c r="H1675" s="61"/>
      <c r="I1675" s="197"/>
      <c r="J1675" s="442"/>
      <c r="K1675" s="442"/>
      <c r="L1675" s="442"/>
      <c r="M1675" s="442"/>
      <c r="N1675" s="442"/>
      <c r="O1675" s="442"/>
      <c r="P1675" s="442"/>
      <c r="Q1675" s="442"/>
      <c r="R1675" s="442"/>
      <c r="S1675" s="442"/>
      <c r="T1675" s="442"/>
      <c r="U1675" s="442"/>
      <c r="V1675" s="193"/>
      <c r="W1675" s="4"/>
      <c r="X1675" s="4"/>
      <c r="Y1675" s="4"/>
      <c r="Z1675" s="4"/>
      <c r="AA1675" s="2"/>
      <c r="AB1675" s="441">
        <f t="shared" si="66"/>
        <v>0</v>
      </c>
      <c r="AC1675" s="2"/>
    </row>
    <row r="1676" spans="1:31" s="5" customFormat="1" ht="15" hidden="1" customHeight="1" x14ac:dyDescent="0.25">
      <c r="A1676" s="4"/>
      <c r="B1676" s="4"/>
      <c r="C1676" s="582"/>
      <c r="D1676" s="575"/>
      <c r="E1676" s="575"/>
      <c r="F1676" s="582"/>
      <c r="G1676" s="61" t="s">
        <v>63</v>
      </c>
      <c r="H1676" s="61"/>
      <c r="I1676" s="197"/>
      <c r="J1676" s="442"/>
      <c r="K1676" s="442"/>
      <c r="L1676" s="442"/>
      <c r="M1676" s="442"/>
      <c r="N1676" s="442"/>
      <c r="O1676" s="442"/>
      <c r="P1676" s="442"/>
      <c r="Q1676" s="442"/>
      <c r="R1676" s="442"/>
      <c r="S1676" s="442"/>
      <c r="T1676" s="442"/>
      <c r="U1676" s="442"/>
      <c r="V1676" s="193"/>
      <c r="W1676" s="4"/>
      <c r="X1676" s="4"/>
      <c r="Y1676" s="4"/>
      <c r="Z1676" s="4"/>
      <c r="AA1676" s="2"/>
      <c r="AB1676" s="441">
        <f t="shared" si="66"/>
        <v>0</v>
      </c>
      <c r="AC1676" s="2"/>
    </row>
    <row r="1677" spans="1:31" s="5" customFormat="1" ht="15" hidden="1" customHeight="1" x14ac:dyDescent="0.25">
      <c r="A1677" s="4"/>
      <c r="B1677" s="4"/>
      <c r="C1677" s="582"/>
      <c r="D1677" s="575"/>
      <c r="E1677" s="575"/>
      <c r="F1677" s="582"/>
      <c r="G1677" s="61" t="s">
        <v>68</v>
      </c>
      <c r="H1677" s="61"/>
      <c r="I1677" s="197"/>
      <c r="J1677" s="442"/>
      <c r="K1677" s="442"/>
      <c r="L1677" s="442"/>
      <c r="M1677" s="442"/>
      <c r="N1677" s="442"/>
      <c r="O1677" s="442"/>
      <c r="P1677" s="442"/>
      <c r="Q1677" s="442"/>
      <c r="R1677" s="442"/>
      <c r="S1677" s="442"/>
      <c r="T1677" s="442"/>
      <c r="U1677" s="442"/>
      <c r="V1677" s="193"/>
      <c r="W1677" s="4"/>
      <c r="X1677" s="4"/>
      <c r="Y1677" s="4"/>
      <c r="Z1677" s="4"/>
      <c r="AA1677" s="2"/>
      <c r="AB1677" s="441">
        <f t="shared" si="66"/>
        <v>0</v>
      </c>
      <c r="AC1677" s="2"/>
    </row>
    <row r="1678" spans="1:31" s="5" customFormat="1" ht="15" hidden="1" customHeight="1" x14ac:dyDescent="0.25">
      <c r="A1678" s="4"/>
      <c r="B1678" s="4"/>
      <c r="C1678" s="582"/>
      <c r="D1678" s="575"/>
      <c r="E1678" s="575" t="s">
        <v>75</v>
      </c>
      <c r="F1678" s="570" t="s">
        <v>73</v>
      </c>
      <c r="G1678" s="6" t="s">
        <v>59</v>
      </c>
      <c r="H1678" s="6"/>
      <c r="I1678" s="197"/>
      <c r="J1678" s="442"/>
      <c r="K1678" s="442"/>
      <c r="L1678" s="442"/>
      <c r="M1678" s="442"/>
      <c r="N1678" s="442"/>
      <c r="O1678" s="442"/>
      <c r="P1678" s="442"/>
      <c r="Q1678" s="442"/>
      <c r="R1678" s="442"/>
      <c r="S1678" s="442"/>
      <c r="T1678" s="442"/>
      <c r="U1678" s="442"/>
      <c r="V1678" s="193"/>
      <c r="W1678" s="4"/>
      <c r="X1678" s="4"/>
      <c r="Y1678" s="4"/>
      <c r="Z1678" s="4"/>
      <c r="AA1678" s="2"/>
      <c r="AB1678" s="441">
        <f t="shared" si="66"/>
        <v>0</v>
      </c>
      <c r="AC1678" s="2"/>
    </row>
    <row r="1679" spans="1:31" s="5" customFormat="1" ht="15" hidden="1" customHeight="1" x14ac:dyDescent="0.25">
      <c r="A1679" s="4"/>
      <c r="B1679" s="4"/>
      <c r="C1679" s="582"/>
      <c r="D1679" s="575"/>
      <c r="E1679" s="575"/>
      <c r="F1679" s="570"/>
      <c r="G1679" s="6" t="s">
        <v>60</v>
      </c>
      <c r="H1679" s="6"/>
      <c r="I1679" s="197"/>
      <c r="J1679" s="442"/>
      <c r="K1679" s="442"/>
      <c r="L1679" s="442"/>
      <c r="M1679" s="442"/>
      <c r="N1679" s="442"/>
      <c r="O1679" s="442"/>
      <c r="P1679" s="442"/>
      <c r="Q1679" s="442"/>
      <c r="R1679" s="442"/>
      <c r="S1679" s="442"/>
      <c r="T1679" s="442"/>
      <c r="U1679" s="442"/>
      <c r="V1679" s="193"/>
      <c r="W1679" s="4"/>
      <c r="X1679" s="4"/>
      <c r="Y1679" s="4"/>
      <c r="Z1679" s="4"/>
      <c r="AA1679" s="2"/>
      <c r="AB1679" s="441">
        <f t="shared" si="66"/>
        <v>0</v>
      </c>
      <c r="AC1679" s="2"/>
    </row>
    <row r="1680" spans="1:31" s="5" customFormat="1" ht="15" hidden="1" customHeight="1" x14ac:dyDescent="0.25">
      <c r="A1680" s="4"/>
      <c r="B1680" s="4"/>
      <c r="C1680" s="582"/>
      <c r="D1680" s="575"/>
      <c r="E1680" s="575"/>
      <c r="F1680" s="570"/>
      <c r="G1680" s="6" t="s">
        <v>61</v>
      </c>
      <c r="H1680" s="6"/>
      <c r="I1680" s="197"/>
      <c r="J1680" s="442"/>
      <c r="K1680" s="442"/>
      <c r="L1680" s="442"/>
      <c r="M1680" s="442"/>
      <c r="N1680" s="442"/>
      <c r="O1680" s="442"/>
      <c r="P1680" s="442"/>
      <c r="Q1680" s="442"/>
      <c r="R1680" s="442"/>
      <c r="S1680" s="442"/>
      <c r="T1680" s="442"/>
      <c r="U1680" s="442"/>
      <c r="V1680" s="193"/>
      <c r="W1680" s="4"/>
      <c r="X1680" s="4"/>
      <c r="Y1680" s="4"/>
      <c r="Z1680" s="4"/>
      <c r="AA1680" s="2"/>
      <c r="AB1680" s="441">
        <f t="shared" si="66"/>
        <v>0</v>
      </c>
      <c r="AC1680" s="2"/>
    </row>
    <row r="1681" spans="1:29" s="5" customFormat="1" ht="15" hidden="1" customHeight="1" x14ac:dyDescent="0.25">
      <c r="A1681" s="4"/>
      <c r="B1681" s="4"/>
      <c r="C1681" s="582"/>
      <c r="D1681" s="575"/>
      <c r="E1681" s="575"/>
      <c r="F1681" s="570"/>
      <c r="G1681" s="6" t="s">
        <v>62</v>
      </c>
      <c r="H1681" s="6"/>
      <c r="I1681" s="197"/>
      <c r="J1681" s="442"/>
      <c r="K1681" s="442"/>
      <c r="L1681" s="442"/>
      <c r="M1681" s="442"/>
      <c r="N1681" s="442"/>
      <c r="O1681" s="442"/>
      <c r="P1681" s="442"/>
      <c r="Q1681" s="442"/>
      <c r="R1681" s="442"/>
      <c r="S1681" s="442"/>
      <c r="T1681" s="442"/>
      <c r="U1681" s="442"/>
      <c r="V1681" s="193"/>
      <c r="W1681" s="4"/>
      <c r="X1681" s="4"/>
      <c r="Y1681" s="4"/>
      <c r="Z1681" s="4"/>
      <c r="AA1681" s="2"/>
      <c r="AB1681" s="441">
        <f t="shared" si="66"/>
        <v>0</v>
      </c>
      <c r="AC1681" s="2"/>
    </row>
    <row r="1682" spans="1:29" s="5" customFormat="1" ht="15" hidden="1" customHeight="1" x14ac:dyDescent="0.25">
      <c r="A1682" s="4"/>
      <c r="B1682" s="4"/>
      <c r="C1682" s="582"/>
      <c r="D1682" s="575"/>
      <c r="E1682" s="575"/>
      <c r="F1682" s="570"/>
      <c r="G1682" s="6" t="s">
        <v>63</v>
      </c>
      <c r="H1682" s="6"/>
      <c r="I1682" s="197"/>
      <c r="J1682" s="442"/>
      <c r="K1682" s="442"/>
      <c r="L1682" s="442"/>
      <c r="M1682" s="442"/>
      <c r="N1682" s="442"/>
      <c r="O1682" s="442"/>
      <c r="P1682" s="442"/>
      <c r="Q1682" s="442"/>
      <c r="R1682" s="442"/>
      <c r="S1682" s="442"/>
      <c r="T1682" s="442"/>
      <c r="U1682" s="442"/>
      <c r="V1682" s="193"/>
      <c r="W1682" s="4"/>
      <c r="X1682" s="4"/>
      <c r="Y1682" s="4"/>
      <c r="Z1682" s="4"/>
      <c r="AA1682" s="2"/>
      <c r="AB1682" s="441">
        <f t="shared" si="66"/>
        <v>0</v>
      </c>
      <c r="AC1682" s="2"/>
    </row>
    <row r="1683" spans="1:29" s="5" customFormat="1" ht="15" hidden="1" customHeight="1" x14ac:dyDescent="0.25">
      <c r="A1683" s="4"/>
      <c r="B1683" s="4"/>
      <c r="C1683" s="582"/>
      <c r="D1683" s="575"/>
      <c r="E1683" s="575"/>
      <c r="F1683" s="570"/>
      <c r="G1683" s="6" t="s">
        <v>68</v>
      </c>
      <c r="H1683" s="6"/>
      <c r="I1683" s="197"/>
      <c r="J1683" s="442"/>
      <c r="K1683" s="442"/>
      <c r="L1683" s="442"/>
      <c r="M1683" s="442"/>
      <c r="N1683" s="442"/>
      <c r="O1683" s="442"/>
      <c r="P1683" s="442"/>
      <c r="Q1683" s="442"/>
      <c r="R1683" s="442"/>
      <c r="S1683" s="442"/>
      <c r="T1683" s="442"/>
      <c r="U1683" s="442"/>
      <c r="V1683" s="193"/>
      <c r="W1683" s="4"/>
      <c r="X1683" s="4"/>
      <c r="Y1683" s="4"/>
      <c r="Z1683" s="4"/>
      <c r="AA1683" s="2"/>
      <c r="AB1683" s="441">
        <f t="shared" si="66"/>
        <v>0</v>
      </c>
      <c r="AC1683" s="2"/>
    </row>
    <row r="1684" spans="1:29" s="5" customFormat="1" ht="15" hidden="1" customHeight="1" x14ac:dyDescent="0.25">
      <c r="A1684" s="4"/>
      <c r="B1684" s="4"/>
      <c r="C1684" s="582"/>
      <c r="D1684" s="575"/>
      <c r="E1684" s="575"/>
      <c r="F1684" s="582" t="s">
        <v>74</v>
      </c>
      <c r="G1684" s="61" t="s">
        <v>59</v>
      </c>
      <c r="H1684" s="61"/>
      <c r="I1684" s="197"/>
      <c r="J1684" s="442"/>
      <c r="K1684" s="442"/>
      <c r="L1684" s="442"/>
      <c r="M1684" s="442"/>
      <c r="N1684" s="442"/>
      <c r="O1684" s="442"/>
      <c r="P1684" s="442"/>
      <c r="Q1684" s="442"/>
      <c r="R1684" s="442"/>
      <c r="S1684" s="442"/>
      <c r="T1684" s="442"/>
      <c r="U1684" s="442"/>
      <c r="V1684" s="193"/>
      <c r="W1684" s="4"/>
      <c r="X1684" s="4"/>
      <c r="Y1684" s="4"/>
      <c r="Z1684" s="4"/>
      <c r="AA1684" s="2"/>
      <c r="AB1684" s="441">
        <f t="shared" si="66"/>
        <v>0</v>
      </c>
      <c r="AC1684" s="2"/>
    </row>
    <row r="1685" spans="1:29" s="5" customFormat="1" ht="15" hidden="1" customHeight="1" x14ac:dyDescent="0.25">
      <c r="A1685" s="4"/>
      <c r="B1685" s="4"/>
      <c r="C1685" s="582"/>
      <c r="D1685" s="575"/>
      <c r="E1685" s="575"/>
      <c r="F1685" s="582"/>
      <c r="G1685" s="61" t="s">
        <v>60</v>
      </c>
      <c r="H1685" s="61"/>
      <c r="I1685" s="197"/>
      <c r="J1685" s="442"/>
      <c r="K1685" s="442"/>
      <c r="L1685" s="442"/>
      <c r="M1685" s="442"/>
      <c r="N1685" s="442"/>
      <c r="O1685" s="442"/>
      <c r="P1685" s="442"/>
      <c r="Q1685" s="442"/>
      <c r="R1685" s="442"/>
      <c r="S1685" s="442"/>
      <c r="T1685" s="442"/>
      <c r="U1685" s="442"/>
      <c r="V1685" s="193"/>
      <c r="W1685" s="4"/>
      <c r="X1685" s="4"/>
      <c r="Y1685" s="4"/>
      <c r="Z1685" s="4"/>
      <c r="AA1685" s="2"/>
      <c r="AB1685" s="441">
        <f t="shared" si="66"/>
        <v>0</v>
      </c>
      <c r="AC1685" s="2"/>
    </row>
    <row r="1686" spans="1:29" s="5" customFormat="1" ht="15" hidden="1" customHeight="1" x14ac:dyDescent="0.25">
      <c r="A1686" s="4"/>
      <c r="B1686" s="4"/>
      <c r="C1686" s="582"/>
      <c r="D1686" s="575"/>
      <c r="E1686" s="575"/>
      <c r="F1686" s="582"/>
      <c r="G1686" s="61" t="s">
        <v>61</v>
      </c>
      <c r="H1686" s="61"/>
      <c r="I1686" s="197"/>
      <c r="J1686" s="442"/>
      <c r="K1686" s="442"/>
      <c r="L1686" s="442"/>
      <c r="M1686" s="442"/>
      <c r="N1686" s="442"/>
      <c r="O1686" s="442"/>
      <c r="P1686" s="442"/>
      <c r="Q1686" s="442"/>
      <c r="R1686" s="442"/>
      <c r="S1686" s="442"/>
      <c r="T1686" s="442"/>
      <c r="U1686" s="442"/>
      <c r="V1686" s="193"/>
      <c r="W1686" s="4"/>
      <c r="X1686" s="4"/>
      <c r="Y1686" s="4"/>
      <c r="Z1686" s="4"/>
      <c r="AA1686" s="2"/>
      <c r="AB1686" s="441">
        <f t="shared" si="66"/>
        <v>0</v>
      </c>
      <c r="AC1686" s="2"/>
    </row>
    <row r="1687" spans="1:29" s="5" customFormat="1" ht="15" hidden="1" customHeight="1" x14ac:dyDescent="0.25">
      <c r="A1687" s="4"/>
      <c r="B1687" s="4"/>
      <c r="C1687" s="582"/>
      <c r="D1687" s="575"/>
      <c r="E1687" s="575"/>
      <c r="F1687" s="582"/>
      <c r="G1687" s="61" t="s">
        <v>62</v>
      </c>
      <c r="H1687" s="61"/>
      <c r="I1687" s="197"/>
      <c r="J1687" s="442"/>
      <c r="K1687" s="442"/>
      <c r="L1687" s="442"/>
      <c r="M1687" s="442"/>
      <c r="N1687" s="442"/>
      <c r="O1687" s="442"/>
      <c r="P1687" s="442"/>
      <c r="Q1687" s="442"/>
      <c r="R1687" s="442"/>
      <c r="S1687" s="442"/>
      <c r="T1687" s="442"/>
      <c r="U1687" s="442"/>
      <c r="V1687" s="193"/>
      <c r="W1687" s="4"/>
      <c r="X1687" s="4"/>
      <c r="Y1687" s="4"/>
      <c r="Z1687" s="4"/>
      <c r="AA1687" s="2"/>
      <c r="AB1687" s="441">
        <f t="shared" si="66"/>
        <v>0</v>
      </c>
      <c r="AC1687" s="2"/>
    </row>
    <row r="1688" spans="1:29" s="5" customFormat="1" ht="15" hidden="1" customHeight="1" x14ac:dyDescent="0.25">
      <c r="A1688" s="4"/>
      <c r="B1688" s="4"/>
      <c r="C1688" s="582"/>
      <c r="D1688" s="575"/>
      <c r="E1688" s="575"/>
      <c r="F1688" s="582"/>
      <c r="G1688" s="61" t="s">
        <v>63</v>
      </c>
      <c r="H1688" s="61"/>
      <c r="I1688" s="197"/>
      <c r="J1688" s="442"/>
      <c r="K1688" s="442"/>
      <c r="L1688" s="442"/>
      <c r="M1688" s="442"/>
      <c r="N1688" s="442"/>
      <c r="O1688" s="442"/>
      <c r="P1688" s="442"/>
      <c r="Q1688" s="442"/>
      <c r="R1688" s="442"/>
      <c r="S1688" s="442"/>
      <c r="T1688" s="442"/>
      <c r="U1688" s="442"/>
      <c r="V1688" s="193"/>
      <c r="W1688" s="4"/>
      <c r="X1688" s="4"/>
      <c r="Y1688" s="4"/>
      <c r="Z1688" s="4"/>
      <c r="AA1688" s="2"/>
      <c r="AB1688" s="441">
        <f t="shared" si="66"/>
        <v>0</v>
      </c>
      <c r="AC1688" s="2"/>
    </row>
    <row r="1689" spans="1:29" s="5" customFormat="1" ht="15" hidden="1" customHeight="1" x14ac:dyDescent="0.25">
      <c r="A1689" s="4"/>
      <c r="B1689" s="4"/>
      <c r="C1689" s="582"/>
      <c r="D1689" s="575"/>
      <c r="E1689" s="575"/>
      <c r="F1689" s="582"/>
      <c r="G1689" s="61" t="s">
        <v>68</v>
      </c>
      <c r="H1689" s="61"/>
      <c r="I1689" s="197"/>
      <c r="J1689" s="442"/>
      <c r="K1689" s="442"/>
      <c r="L1689" s="442"/>
      <c r="M1689" s="442"/>
      <c r="N1689" s="442"/>
      <c r="O1689" s="442"/>
      <c r="P1689" s="442"/>
      <c r="Q1689" s="442"/>
      <c r="R1689" s="442"/>
      <c r="S1689" s="442"/>
      <c r="T1689" s="442"/>
      <c r="U1689" s="442"/>
      <c r="V1689" s="193"/>
      <c r="W1689" s="4"/>
      <c r="X1689" s="4"/>
      <c r="Y1689" s="4"/>
      <c r="Z1689" s="4"/>
      <c r="AA1689" s="2"/>
      <c r="AB1689" s="441">
        <f t="shared" si="66"/>
        <v>0</v>
      </c>
      <c r="AC1689" s="2"/>
    </row>
    <row r="1690" spans="1:29" s="5" customFormat="1" ht="15" hidden="1" customHeight="1" x14ac:dyDescent="0.25">
      <c r="A1690" s="4"/>
      <c r="B1690" s="4"/>
      <c r="C1690" s="582"/>
      <c r="D1690" s="576" t="s">
        <v>77</v>
      </c>
      <c r="E1690" s="576" t="s">
        <v>75</v>
      </c>
      <c r="F1690" s="570" t="s">
        <v>74</v>
      </c>
      <c r="G1690" s="61" t="s">
        <v>59</v>
      </c>
      <c r="H1690" s="61"/>
      <c r="I1690" s="197"/>
      <c r="J1690" s="442"/>
      <c r="K1690" s="442"/>
      <c r="L1690" s="442"/>
      <c r="M1690" s="442"/>
      <c r="N1690" s="442"/>
      <c r="O1690" s="442"/>
      <c r="P1690" s="442"/>
      <c r="Q1690" s="442"/>
      <c r="R1690" s="442"/>
      <c r="S1690" s="442"/>
      <c r="T1690" s="442"/>
      <c r="U1690" s="442"/>
      <c r="V1690" s="193"/>
      <c r="W1690" s="4"/>
      <c r="X1690" s="4"/>
      <c r="Y1690" s="4"/>
      <c r="Z1690" s="4"/>
      <c r="AA1690" s="2"/>
      <c r="AB1690" s="441">
        <f t="shared" si="66"/>
        <v>0</v>
      </c>
      <c r="AC1690" s="2"/>
    </row>
    <row r="1691" spans="1:29" s="5" customFormat="1" ht="15" hidden="1" customHeight="1" x14ac:dyDescent="0.25">
      <c r="A1691" s="4"/>
      <c r="B1691" s="4"/>
      <c r="C1691" s="582"/>
      <c r="D1691" s="576"/>
      <c r="E1691" s="576"/>
      <c r="F1691" s="570"/>
      <c r="G1691" s="61" t="s">
        <v>60</v>
      </c>
      <c r="H1691" s="61"/>
      <c r="I1691" s="197"/>
      <c r="J1691" s="442"/>
      <c r="K1691" s="442"/>
      <c r="L1691" s="442"/>
      <c r="M1691" s="442"/>
      <c r="N1691" s="442"/>
      <c r="O1691" s="442"/>
      <c r="P1691" s="442"/>
      <c r="Q1691" s="442"/>
      <c r="R1691" s="442"/>
      <c r="S1691" s="442"/>
      <c r="T1691" s="442"/>
      <c r="U1691" s="442"/>
      <c r="V1691" s="193"/>
      <c r="W1691" s="4"/>
      <c r="X1691" s="4"/>
      <c r="Y1691" s="4"/>
      <c r="Z1691" s="4"/>
      <c r="AA1691" s="2"/>
      <c r="AB1691" s="441">
        <f t="shared" si="66"/>
        <v>0</v>
      </c>
      <c r="AC1691" s="2"/>
    </row>
    <row r="1692" spans="1:29" s="5" customFormat="1" ht="15" hidden="1" customHeight="1" x14ac:dyDescent="0.25">
      <c r="A1692" s="4"/>
      <c r="B1692" s="4"/>
      <c r="C1692" s="582"/>
      <c r="D1692" s="576"/>
      <c r="E1692" s="576"/>
      <c r="F1692" s="570"/>
      <c r="G1692" s="61" t="s">
        <v>61</v>
      </c>
      <c r="H1692" s="61"/>
      <c r="I1692" s="197"/>
      <c r="J1692" s="442"/>
      <c r="K1692" s="442"/>
      <c r="L1692" s="442"/>
      <c r="M1692" s="442"/>
      <c r="N1692" s="442"/>
      <c r="O1692" s="442"/>
      <c r="P1692" s="442"/>
      <c r="Q1692" s="442"/>
      <c r="R1692" s="442"/>
      <c r="S1692" s="442"/>
      <c r="T1692" s="442"/>
      <c r="U1692" s="442"/>
      <c r="V1692" s="193"/>
      <c r="W1692" s="4"/>
      <c r="X1692" s="4"/>
      <c r="Y1692" s="4"/>
      <c r="Z1692" s="4"/>
      <c r="AA1692" s="2"/>
      <c r="AB1692" s="441">
        <f t="shared" si="66"/>
        <v>0</v>
      </c>
      <c r="AC1692" s="2"/>
    </row>
    <row r="1693" spans="1:29" s="5" customFormat="1" ht="15" hidden="1" customHeight="1" x14ac:dyDescent="0.25">
      <c r="A1693" s="4"/>
      <c r="B1693" s="4"/>
      <c r="C1693" s="582"/>
      <c r="D1693" s="576"/>
      <c r="E1693" s="576"/>
      <c r="F1693" s="570"/>
      <c r="G1693" s="6" t="s">
        <v>62</v>
      </c>
      <c r="H1693" s="6"/>
      <c r="I1693" s="197"/>
      <c r="J1693" s="442"/>
      <c r="K1693" s="442"/>
      <c r="L1693" s="442"/>
      <c r="M1693" s="442"/>
      <c r="N1693" s="442"/>
      <c r="O1693" s="442"/>
      <c r="P1693" s="442"/>
      <c r="Q1693" s="442"/>
      <c r="R1693" s="442"/>
      <c r="S1693" s="442"/>
      <c r="T1693" s="442"/>
      <c r="U1693" s="442"/>
      <c r="V1693" s="193"/>
      <c r="W1693" s="4"/>
      <c r="X1693" s="4"/>
      <c r="Y1693" s="4"/>
      <c r="Z1693" s="4"/>
      <c r="AA1693" s="2"/>
      <c r="AB1693" s="441">
        <f t="shared" si="66"/>
        <v>0</v>
      </c>
      <c r="AC1693" s="2"/>
    </row>
    <row r="1694" spans="1:29" s="5" customFormat="1" ht="15" hidden="1" customHeight="1" x14ac:dyDescent="0.25">
      <c r="A1694" s="4"/>
      <c r="B1694" s="4"/>
      <c r="C1694" s="582"/>
      <c r="D1694" s="576"/>
      <c r="E1694" s="576"/>
      <c r="F1694" s="570"/>
      <c r="G1694" s="61" t="s">
        <v>63</v>
      </c>
      <c r="H1694" s="61"/>
      <c r="I1694" s="197"/>
      <c r="J1694" s="442"/>
      <c r="K1694" s="442"/>
      <c r="L1694" s="442"/>
      <c r="M1694" s="442"/>
      <c r="N1694" s="442"/>
      <c r="O1694" s="442"/>
      <c r="P1694" s="442"/>
      <c r="Q1694" s="442"/>
      <c r="R1694" s="442"/>
      <c r="S1694" s="442"/>
      <c r="T1694" s="442"/>
      <c r="U1694" s="442"/>
      <c r="V1694" s="193"/>
      <c r="W1694" s="4"/>
      <c r="X1694" s="4"/>
      <c r="Y1694" s="4"/>
      <c r="Z1694" s="4"/>
      <c r="AA1694" s="2"/>
      <c r="AB1694" s="441">
        <f t="shared" si="66"/>
        <v>0</v>
      </c>
      <c r="AC1694" s="2"/>
    </row>
    <row r="1695" spans="1:29" s="5" customFormat="1" ht="15" hidden="1" customHeight="1" x14ac:dyDescent="0.25">
      <c r="A1695" s="4"/>
      <c r="B1695" s="4"/>
      <c r="C1695" s="582"/>
      <c r="D1695" s="576"/>
      <c r="E1695" s="576"/>
      <c r="F1695" s="570"/>
      <c r="G1695" s="61" t="s">
        <v>68</v>
      </c>
      <c r="H1695" s="61"/>
      <c r="I1695" s="197"/>
      <c r="J1695" s="442"/>
      <c r="K1695" s="442"/>
      <c r="L1695" s="442"/>
      <c r="M1695" s="442"/>
      <c r="N1695" s="442"/>
      <c r="O1695" s="442"/>
      <c r="P1695" s="442"/>
      <c r="Q1695" s="442"/>
      <c r="R1695" s="442"/>
      <c r="S1695" s="442"/>
      <c r="T1695" s="442"/>
      <c r="U1695" s="442"/>
      <c r="V1695" s="193"/>
      <c r="W1695" s="4"/>
      <c r="X1695" s="4"/>
      <c r="Y1695" s="4"/>
      <c r="Z1695" s="4"/>
      <c r="AA1695" s="2"/>
      <c r="AB1695" s="441">
        <f t="shared" si="66"/>
        <v>0</v>
      </c>
      <c r="AC1695" s="2"/>
    </row>
    <row r="1696" spans="1:29" s="5" customFormat="1" ht="15" hidden="1" customHeight="1" x14ac:dyDescent="0.25">
      <c r="A1696" s="4"/>
      <c r="B1696" s="4"/>
      <c r="C1696" s="582"/>
      <c r="D1696" s="575" t="s">
        <v>78</v>
      </c>
      <c r="E1696" s="575" t="s">
        <v>72</v>
      </c>
      <c r="F1696" s="582" t="s">
        <v>73</v>
      </c>
      <c r="G1696" s="61" t="s">
        <v>59</v>
      </c>
      <c r="H1696" s="61"/>
      <c r="I1696" s="197"/>
      <c r="J1696" s="442"/>
      <c r="K1696" s="442"/>
      <c r="L1696" s="442"/>
      <c r="M1696" s="442"/>
      <c r="N1696" s="442"/>
      <c r="O1696" s="442"/>
      <c r="P1696" s="442"/>
      <c r="Q1696" s="442"/>
      <c r="R1696" s="442"/>
      <c r="S1696" s="442"/>
      <c r="T1696" s="442"/>
      <c r="U1696" s="442"/>
      <c r="V1696" s="193"/>
      <c r="W1696" s="4"/>
      <c r="X1696" s="4"/>
      <c r="Y1696" s="4"/>
      <c r="Z1696" s="4"/>
      <c r="AA1696" s="2"/>
      <c r="AB1696" s="441">
        <f t="shared" si="66"/>
        <v>0</v>
      </c>
      <c r="AC1696" s="2"/>
    </row>
    <row r="1697" spans="1:29" s="5" customFormat="1" ht="15" hidden="1" customHeight="1" x14ac:dyDescent="0.25">
      <c r="A1697" s="4"/>
      <c r="B1697" s="4"/>
      <c r="C1697" s="582"/>
      <c r="D1697" s="575"/>
      <c r="E1697" s="575"/>
      <c r="F1697" s="582"/>
      <c r="G1697" s="61" t="s">
        <v>60</v>
      </c>
      <c r="H1697" s="61"/>
      <c r="I1697" s="197"/>
      <c r="J1697" s="442"/>
      <c r="K1697" s="442"/>
      <c r="L1697" s="442"/>
      <c r="M1697" s="442"/>
      <c r="N1697" s="442"/>
      <c r="O1697" s="442"/>
      <c r="P1697" s="442"/>
      <c r="Q1697" s="442"/>
      <c r="R1697" s="442"/>
      <c r="S1697" s="442"/>
      <c r="T1697" s="442"/>
      <c r="U1697" s="442"/>
      <c r="V1697" s="193"/>
      <c r="W1697" s="4"/>
      <c r="X1697" s="4"/>
      <c r="Y1697" s="4"/>
      <c r="Z1697" s="4"/>
      <c r="AA1697" s="2"/>
      <c r="AB1697" s="441">
        <f t="shared" si="66"/>
        <v>0</v>
      </c>
      <c r="AC1697" s="2"/>
    </row>
    <row r="1698" spans="1:29" s="5" customFormat="1" ht="15" hidden="1" customHeight="1" x14ac:dyDescent="0.25">
      <c r="A1698" s="4"/>
      <c r="B1698" s="4"/>
      <c r="C1698" s="582"/>
      <c r="D1698" s="575"/>
      <c r="E1698" s="575"/>
      <c r="F1698" s="582"/>
      <c r="G1698" s="61" t="s">
        <v>61</v>
      </c>
      <c r="H1698" s="61"/>
      <c r="I1698" s="197"/>
      <c r="J1698" s="442"/>
      <c r="K1698" s="442"/>
      <c r="L1698" s="442"/>
      <c r="M1698" s="442"/>
      <c r="N1698" s="442"/>
      <c r="O1698" s="442"/>
      <c r="P1698" s="442"/>
      <c r="Q1698" s="442"/>
      <c r="R1698" s="442"/>
      <c r="S1698" s="442"/>
      <c r="T1698" s="442"/>
      <c r="U1698" s="442"/>
      <c r="V1698" s="193"/>
      <c r="W1698" s="4"/>
      <c r="X1698" s="4"/>
      <c r="Y1698" s="4"/>
      <c r="Z1698" s="4"/>
      <c r="AA1698" s="2"/>
      <c r="AB1698" s="441">
        <f t="shared" si="66"/>
        <v>0</v>
      </c>
      <c r="AC1698" s="2"/>
    </row>
    <row r="1699" spans="1:29" s="5" customFormat="1" ht="15" hidden="1" customHeight="1" x14ac:dyDescent="0.25">
      <c r="A1699" s="4"/>
      <c r="B1699" s="4"/>
      <c r="C1699" s="582"/>
      <c r="D1699" s="575"/>
      <c r="E1699" s="575"/>
      <c r="F1699" s="582"/>
      <c r="G1699" s="61" t="s">
        <v>62</v>
      </c>
      <c r="H1699" s="61"/>
      <c r="I1699" s="197"/>
      <c r="J1699" s="430"/>
      <c r="K1699" s="430"/>
      <c r="L1699" s="430"/>
      <c r="M1699" s="430"/>
      <c r="N1699" s="430"/>
      <c r="O1699" s="430"/>
      <c r="P1699" s="430"/>
      <c r="Q1699" s="430"/>
      <c r="R1699" s="430"/>
      <c r="S1699" s="430"/>
      <c r="T1699" s="442"/>
      <c r="U1699" s="442"/>
      <c r="V1699" s="193"/>
      <c r="W1699" s="4"/>
      <c r="X1699" s="4"/>
      <c r="Y1699" s="4"/>
      <c r="Z1699" s="4"/>
      <c r="AA1699" s="2"/>
      <c r="AB1699" s="441">
        <f t="shared" si="66"/>
        <v>0</v>
      </c>
      <c r="AC1699" s="2"/>
    </row>
    <row r="1700" spans="1:29" s="5" customFormat="1" ht="15" hidden="1" customHeight="1" x14ac:dyDescent="0.25">
      <c r="A1700" s="4"/>
      <c r="B1700" s="4"/>
      <c r="C1700" s="582"/>
      <c r="D1700" s="575"/>
      <c r="E1700" s="575"/>
      <c r="F1700" s="582"/>
      <c r="G1700" s="61" t="s">
        <v>63</v>
      </c>
      <c r="H1700" s="61"/>
      <c r="I1700" s="197"/>
      <c r="J1700" s="149"/>
      <c r="K1700" s="149"/>
      <c r="L1700" s="149"/>
      <c r="M1700" s="149"/>
      <c r="N1700" s="149"/>
      <c r="O1700" s="149"/>
      <c r="P1700" s="149"/>
      <c r="Q1700" s="149"/>
      <c r="R1700" s="149"/>
      <c r="S1700" s="149"/>
      <c r="T1700" s="442"/>
      <c r="U1700" s="442"/>
      <c r="V1700" s="193"/>
      <c r="W1700" s="4"/>
      <c r="X1700" s="4"/>
      <c r="Y1700" s="4"/>
      <c r="Z1700" s="4"/>
      <c r="AA1700" s="2"/>
      <c r="AB1700" s="441">
        <f t="shared" si="66"/>
        <v>0</v>
      </c>
      <c r="AC1700" s="2"/>
    </row>
    <row r="1701" spans="1:29" s="5" customFormat="1" ht="15" hidden="1" customHeight="1" x14ac:dyDescent="0.25">
      <c r="A1701" s="4"/>
      <c r="B1701" s="4"/>
      <c r="C1701" s="582"/>
      <c r="D1701" s="575"/>
      <c r="E1701" s="575"/>
      <c r="F1701" s="582"/>
      <c r="G1701" s="61" t="s">
        <v>68</v>
      </c>
      <c r="H1701" s="61"/>
      <c r="I1701" s="197"/>
      <c r="J1701" s="428"/>
      <c r="K1701" s="428"/>
      <c r="L1701" s="428"/>
      <c r="M1701" s="428"/>
      <c r="N1701" s="428"/>
      <c r="O1701" s="428"/>
      <c r="P1701" s="442"/>
      <c r="Q1701" s="442"/>
      <c r="R1701" s="442"/>
      <c r="S1701" s="442"/>
      <c r="T1701" s="442"/>
      <c r="U1701" s="442"/>
      <c r="V1701" s="193"/>
      <c r="W1701" s="4"/>
      <c r="X1701" s="4"/>
      <c r="Y1701" s="4"/>
      <c r="Z1701" s="4"/>
      <c r="AA1701" s="2"/>
      <c r="AB1701" s="441">
        <f t="shared" si="66"/>
        <v>0</v>
      </c>
      <c r="AC1701" s="2"/>
    </row>
    <row r="1702" spans="1:29" s="5" customFormat="1" ht="15" hidden="1" customHeight="1" x14ac:dyDescent="0.25">
      <c r="A1702" s="4"/>
      <c r="B1702" s="4"/>
      <c r="C1702" s="582"/>
      <c r="D1702" s="575"/>
      <c r="E1702" s="576" t="s">
        <v>75</v>
      </c>
      <c r="F1702" s="570" t="s">
        <v>74</v>
      </c>
      <c r="G1702" s="61" t="s">
        <v>59</v>
      </c>
      <c r="H1702" s="61"/>
      <c r="I1702" s="197"/>
      <c r="J1702" s="428"/>
      <c r="K1702" s="428"/>
      <c r="L1702" s="428"/>
      <c r="M1702" s="428"/>
      <c r="N1702" s="428"/>
      <c r="O1702" s="428"/>
      <c r="P1702" s="428"/>
      <c r="Q1702" s="428"/>
      <c r="R1702" s="428"/>
      <c r="S1702" s="428"/>
      <c r="T1702" s="442"/>
      <c r="U1702" s="442"/>
      <c r="V1702" s="193"/>
      <c r="W1702" s="4"/>
      <c r="X1702" s="4"/>
      <c r="Y1702" s="4"/>
      <c r="Z1702" s="4"/>
      <c r="AA1702" s="2"/>
      <c r="AB1702" s="441">
        <f t="shared" si="66"/>
        <v>0</v>
      </c>
      <c r="AC1702" s="2"/>
    </row>
    <row r="1703" spans="1:29" s="5" customFormat="1" ht="15" hidden="1" customHeight="1" x14ac:dyDescent="0.25">
      <c r="A1703" s="4"/>
      <c r="B1703" s="4"/>
      <c r="C1703" s="582"/>
      <c r="D1703" s="575"/>
      <c r="E1703" s="576"/>
      <c r="F1703" s="570"/>
      <c r="G1703" s="6" t="s">
        <v>60</v>
      </c>
      <c r="H1703" s="6"/>
      <c r="I1703" s="197"/>
      <c r="J1703" s="428"/>
      <c r="K1703" s="428"/>
      <c r="L1703" s="428"/>
      <c r="M1703" s="428"/>
      <c r="N1703" s="428"/>
      <c r="O1703" s="428"/>
      <c r="P1703" s="442"/>
      <c r="Q1703" s="442"/>
      <c r="R1703" s="442"/>
      <c r="S1703" s="442"/>
      <c r="T1703" s="442"/>
      <c r="U1703" s="442"/>
      <c r="V1703" s="193"/>
      <c r="W1703" s="4"/>
      <c r="X1703" s="4"/>
      <c r="Y1703" s="4"/>
      <c r="Z1703" s="4"/>
      <c r="AA1703" s="2"/>
      <c r="AB1703" s="441">
        <f t="shared" si="66"/>
        <v>0</v>
      </c>
      <c r="AC1703" s="2"/>
    </row>
    <row r="1704" spans="1:29" s="5" customFormat="1" ht="15" hidden="1" customHeight="1" x14ac:dyDescent="0.25">
      <c r="A1704" s="4"/>
      <c r="B1704" s="4"/>
      <c r="C1704" s="582"/>
      <c r="D1704" s="575"/>
      <c r="E1704" s="576"/>
      <c r="F1704" s="570"/>
      <c r="G1704" s="6" t="s">
        <v>61</v>
      </c>
      <c r="H1704" s="6"/>
      <c r="I1704" s="197"/>
      <c r="J1704" s="428"/>
      <c r="K1704" s="428"/>
      <c r="L1704" s="428"/>
      <c r="M1704" s="428"/>
      <c r="N1704" s="428"/>
      <c r="O1704" s="428"/>
      <c r="P1704" s="442"/>
      <c r="Q1704" s="442"/>
      <c r="R1704" s="442"/>
      <c r="S1704" s="442"/>
      <c r="T1704" s="442"/>
      <c r="U1704" s="442"/>
      <c r="V1704" s="193"/>
      <c r="W1704" s="4"/>
      <c r="X1704" s="4"/>
      <c r="Y1704" s="4"/>
      <c r="Z1704" s="4"/>
      <c r="AA1704" s="2"/>
      <c r="AB1704" s="441">
        <f t="shared" si="66"/>
        <v>0</v>
      </c>
      <c r="AC1704" s="2"/>
    </row>
    <row r="1705" spans="1:29" s="5" customFormat="1" ht="15" hidden="1" customHeight="1" x14ac:dyDescent="0.25">
      <c r="A1705" s="4"/>
      <c r="B1705" s="4"/>
      <c r="C1705" s="582"/>
      <c r="D1705" s="575"/>
      <c r="E1705" s="576"/>
      <c r="F1705" s="570"/>
      <c r="G1705" s="6" t="s">
        <v>62</v>
      </c>
      <c r="H1705" s="6"/>
      <c r="I1705" s="197"/>
      <c r="J1705" s="428"/>
      <c r="K1705" s="428"/>
      <c r="L1705" s="428"/>
      <c r="M1705" s="428"/>
      <c r="N1705" s="428"/>
      <c r="O1705" s="428"/>
      <c r="P1705" s="442"/>
      <c r="Q1705" s="442"/>
      <c r="R1705" s="442"/>
      <c r="S1705" s="442"/>
      <c r="T1705" s="442"/>
      <c r="U1705" s="442"/>
      <c r="V1705" s="193"/>
      <c r="W1705" s="4"/>
      <c r="X1705" s="4"/>
      <c r="Y1705" s="4"/>
      <c r="Z1705" s="4"/>
      <c r="AA1705" s="2"/>
      <c r="AB1705" s="441">
        <f t="shared" si="66"/>
        <v>0</v>
      </c>
      <c r="AC1705" s="2"/>
    </row>
    <row r="1706" spans="1:29" s="5" customFormat="1" ht="15" hidden="1" customHeight="1" x14ac:dyDescent="0.25">
      <c r="A1706" s="4"/>
      <c r="B1706" s="4"/>
      <c r="C1706" s="582"/>
      <c r="D1706" s="575"/>
      <c r="E1706" s="576"/>
      <c r="F1706" s="570"/>
      <c r="G1706" s="61" t="s">
        <v>63</v>
      </c>
      <c r="H1706" s="61"/>
      <c r="I1706" s="197"/>
      <c r="J1706" s="428"/>
      <c r="K1706" s="428"/>
      <c r="L1706" s="428"/>
      <c r="M1706" s="428"/>
      <c r="N1706" s="428"/>
      <c r="O1706" s="428"/>
      <c r="P1706" s="442"/>
      <c r="Q1706" s="442"/>
      <c r="R1706" s="442"/>
      <c r="S1706" s="442"/>
      <c r="T1706" s="442"/>
      <c r="U1706" s="442"/>
      <c r="V1706" s="193"/>
      <c r="W1706" s="4"/>
      <c r="X1706" s="4"/>
      <c r="Y1706" s="4"/>
      <c r="Z1706" s="4"/>
      <c r="AA1706" s="2"/>
      <c r="AB1706" s="441">
        <f t="shared" si="66"/>
        <v>0</v>
      </c>
      <c r="AC1706" s="2"/>
    </row>
    <row r="1707" spans="1:29" s="5" customFormat="1" ht="15" hidden="1" customHeight="1" x14ac:dyDescent="0.25">
      <c r="A1707" s="4"/>
      <c r="B1707" s="4"/>
      <c r="C1707" s="582"/>
      <c r="D1707" s="575"/>
      <c r="E1707" s="576"/>
      <c r="F1707" s="570"/>
      <c r="G1707" s="61" t="s">
        <v>68</v>
      </c>
      <c r="H1707" s="61"/>
      <c r="I1707" s="197"/>
      <c r="J1707" s="428"/>
      <c r="K1707" s="428"/>
      <c r="L1707" s="428"/>
      <c r="M1707" s="428"/>
      <c r="N1707" s="428"/>
      <c r="O1707" s="428"/>
      <c r="P1707" s="442"/>
      <c r="Q1707" s="442"/>
      <c r="R1707" s="442"/>
      <c r="S1707" s="442"/>
      <c r="T1707" s="442"/>
      <c r="U1707" s="442"/>
      <c r="V1707" s="193"/>
      <c r="W1707" s="4"/>
      <c r="X1707" s="4"/>
      <c r="Y1707" s="4"/>
      <c r="Z1707" s="4"/>
      <c r="AA1707" s="2"/>
      <c r="AB1707" s="441">
        <f t="shared" si="66"/>
        <v>0</v>
      </c>
      <c r="AC1707" s="2"/>
    </row>
    <row r="1708" spans="1:29" s="5" customFormat="1" ht="44.25" hidden="1" customHeight="1" x14ac:dyDescent="0.25">
      <c r="A1708" s="4"/>
      <c r="B1708" s="4" t="s">
        <v>1667</v>
      </c>
      <c r="C1708" s="582"/>
      <c r="D1708" s="682" t="s">
        <v>118</v>
      </c>
      <c r="E1708" s="575" t="s">
        <v>72</v>
      </c>
      <c r="F1708" s="656" t="s">
        <v>73</v>
      </c>
      <c r="G1708" s="679" t="s">
        <v>59</v>
      </c>
      <c r="H1708" s="415" t="s">
        <v>1773</v>
      </c>
      <c r="I1708" s="284"/>
      <c r="J1708" s="246">
        <f>J1709</f>
        <v>0</v>
      </c>
      <c r="K1708" s="246">
        <f t="shared" ref="K1708:T1708" si="77">K1709</f>
        <v>0</v>
      </c>
      <c r="L1708" s="246">
        <f t="shared" si="77"/>
        <v>90</v>
      </c>
      <c r="M1708" s="246"/>
      <c r="N1708" s="246">
        <f t="shared" si="77"/>
        <v>0</v>
      </c>
      <c r="O1708" s="246">
        <f t="shared" si="77"/>
        <v>0</v>
      </c>
      <c r="P1708" s="246">
        <f t="shared" si="77"/>
        <v>7.5</v>
      </c>
      <c r="Q1708" s="246"/>
      <c r="R1708" s="246">
        <f t="shared" si="77"/>
        <v>0</v>
      </c>
      <c r="S1708" s="246">
        <f t="shared" si="77"/>
        <v>0</v>
      </c>
      <c r="T1708" s="246">
        <f t="shared" si="77"/>
        <v>1168.5129999999999</v>
      </c>
      <c r="U1708" s="246"/>
      <c r="V1708" s="319">
        <f>(T1708/(L1708/1000))/1*$Y$13/100*$Z$13/100</f>
        <v>14278.415622836545</v>
      </c>
      <c r="W1708" s="4"/>
      <c r="X1708" s="4"/>
      <c r="Y1708" s="4"/>
      <c r="Z1708" s="4"/>
      <c r="AA1708" s="298">
        <v>49649.852610000002</v>
      </c>
      <c r="AB1708" s="298">
        <f>AA1708*$Z$13/100</f>
        <v>51962.434303262744</v>
      </c>
      <c r="AC1708" s="349">
        <f t="shared" ref="AC1708:AC1710" si="78">V1708/AB1708</f>
        <v>0.27478342410798096</v>
      </c>
    </row>
    <row r="1709" spans="1:29" s="5" customFormat="1" ht="60" hidden="1" x14ac:dyDescent="0.25">
      <c r="A1709" s="4"/>
      <c r="B1709" s="4"/>
      <c r="C1709" s="582"/>
      <c r="D1709" s="682"/>
      <c r="E1709" s="575"/>
      <c r="F1709" s="582"/>
      <c r="G1709" s="680"/>
      <c r="H1709" s="426" t="s">
        <v>1773</v>
      </c>
      <c r="I1709" s="284" t="s">
        <v>1236</v>
      </c>
      <c r="J1709" s="246">
        <v>0</v>
      </c>
      <c r="K1709" s="246">
        <v>0</v>
      </c>
      <c r="L1709" s="246">
        <v>90</v>
      </c>
      <c r="M1709" s="246"/>
      <c r="N1709" s="246">
        <v>0</v>
      </c>
      <c r="O1709" s="246">
        <v>0</v>
      </c>
      <c r="P1709" s="246">
        <v>7.5</v>
      </c>
      <c r="Q1709" s="246"/>
      <c r="R1709" s="246">
        <v>0</v>
      </c>
      <c r="S1709" s="246">
        <v>0</v>
      </c>
      <c r="T1709" s="246">
        <v>1168.5129999999999</v>
      </c>
      <c r="U1709" s="246"/>
      <c r="V1709" s="319"/>
      <c r="W1709" s="4"/>
      <c r="X1709" s="4"/>
      <c r="Y1709" s="4"/>
      <c r="Z1709" s="4"/>
      <c r="AA1709" s="298"/>
      <c r="AB1709" s="298"/>
      <c r="AC1709" s="349"/>
    </row>
    <row r="1710" spans="1:29" s="5" customFormat="1" ht="48" hidden="1" customHeight="1" x14ac:dyDescent="0.25">
      <c r="A1710" s="4"/>
      <c r="B1710" s="4" t="s">
        <v>1650</v>
      </c>
      <c r="C1710" s="582"/>
      <c r="D1710" s="682"/>
      <c r="E1710" s="575"/>
      <c r="F1710" s="656"/>
      <c r="G1710" s="679" t="s">
        <v>60</v>
      </c>
      <c r="H1710" s="283" t="s">
        <v>1773</v>
      </c>
      <c r="I1710" s="284"/>
      <c r="J1710" s="440">
        <f>J1711</f>
        <v>0</v>
      </c>
      <c r="K1710" s="440" t="str">
        <f t="shared" ref="K1710:U1710" si="79">K1711</f>
        <v>-</v>
      </c>
      <c r="L1710" s="440">
        <f t="shared" si="79"/>
        <v>7188</v>
      </c>
      <c r="M1710" s="440">
        <f t="shared" si="79"/>
        <v>0</v>
      </c>
      <c r="N1710" s="440" t="str">
        <f t="shared" si="79"/>
        <v>-</v>
      </c>
      <c r="O1710" s="440" t="str">
        <f t="shared" si="79"/>
        <v>-</v>
      </c>
      <c r="P1710" s="440">
        <f t="shared" si="79"/>
        <v>1196</v>
      </c>
      <c r="Q1710" s="440">
        <f t="shared" si="79"/>
        <v>0</v>
      </c>
      <c r="R1710" s="440" t="str">
        <f t="shared" si="79"/>
        <v>-</v>
      </c>
      <c r="S1710" s="440" t="str">
        <f t="shared" si="79"/>
        <v>-</v>
      </c>
      <c r="T1710" s="414">
        <f t="shared" si="79"/>
        <v>130783.66841</v>
      </c>
      <c r="U1710" s="440">
        <f t="shared" si="79"/>
        <v>0</v>
      </c>
      <c r="V1710" s="319">
        <f>(T1710/(L1710/1000))/1*$Y$13/100*$Z$13/100</f>
        <v>20009.416626415394</v>
      </c>
      <c r="W1710" s="4"/>
      <c r="X1710" s="4"/>
      <c r="Y1710" s="4"/>
      <c r="Z1710" s="4"/>
      <c r="AA1710" s="298">
        <f>AA1708</f>
        <v>49649.852610000002</v>
      </c>
      <c r="AB1710" s="298">
        <f t="shared" si="66"/>
        <v>51962.434303262744</v>
      </c>
      <c r="AC1710" s="349">
        <f t="shared" si="78"/>
        <v>0.38507465815855729</v>
      </c>
    </row>
    <row r="1711" spans="1:29" s="124" customFormat="1" ht="71.25" hidden="1" x14ac:dyDescent="0.2">
      <c r="A1711" s="128"/>
      <c r="B1711" s="128"/>
      <c r="C1711" s="582"/>
      <c r="D1711" s="682"/>
      <c r="E1711" s="575"/>
      <c r="F1711" s="582"/>
      <c r="G1711" s="680"/>
      <c r="H1711" s="287" t="s">
        <v>1773</v>
      </c>
      <c r="I1711" s="288" t="s">
        <v>1158</v>
      </c>
      <c r="J1711" s="440">
        <v>0</v>
      </c>
      <c r="K1711" s="440" t="s">
        <v>170</v>
      </c>
      <c r="L1711" s="440">
        <v>7188</v>
      </c>
      <c r="M1711" s="440">
        <v>0</v>
      </c>
      <c r="N1711" s="440" t="s">
        <v>170</v>
      </c>
      <c r="O1711" s="440" t="s">
        <v>170</v>
      </c>
      <c r="P1711" s="440">
        <v>1196</v>
      </c>
      <c r="Q1711" s="440">
        <v>0</v>
      </c>
      <c r="R1711" s="440" t="s">
        <v>170</v>
      </c>
      <c r="S1711" s="440" t="s">
        <v>170</v>
      </c>
      <c r="T1711" s="440">
        <v>130783.66841</v>
      </c>
      <c r="U1711" s="440">
        <v>0</v>
      </c>
      <c r="V1711" s="319"/>
      <c r="W1711" s="128"/>
      <c r="X1711" s="128"/>
      <c r="Y1711" s="128"/>
      <c r="Z1711" s="128"/>
      <c r="AA1711" s="298"/>
      <c r="AB1711" s="298"/>
      <c r="AC1711" s="349"/>
    </row>
    <row r="1712" spans="1:29" s="5" customFormat="1" ht="19.899999999999999" hidden="1" customHeight="1" x14ac:dyDescent="0.25">
      <c r="A1712" s="4"/>
      <c r="B1712" s="4"/>
      <c r="C1712" s="582"/>
      <c r="D1712" s="682"/>
      <c r="E1712" s="575"/>
      <c r="F1712" s="656"/>
      <c r="G1712" s="61" t="s">
        <v>61</v>
      </c>
      <c r="H1712" s="61"/>
      <c r="I1712" s="197"/>
      <c r="J1712" s="428"/>
      <c r="K1712" s="428"/>
      <c r="L1712" s="428"/>
      <c r="M1712" s="428"/>
      <c r="N1712" s="428"/>
      <c r="O1712" s="428"/>
      <c r="P1712" s="442"/>
      <c r="Q1712" s="442"/>
      <c r="R1712" s="442"/>
      <c r="S1712" s="442"/>
      <c r="T1712" s="184"/>
      <c r="U1712" s="442"/>
      <c r="V1712" s="193"/>
      <c r="W1712" s="4"/>
      <c r="X1712" s="4"/>
      <c r="Y1712" s="4"/>
      <c r="Z1712" s="4"/>
      <c r="AA1712" s="359"/>
      <c r="AB1712" s="321">
        <f t="shared" si="66"/>
        <v>0</v>
      </c>
      <c r="AC1712" s="2"/>
    </row>
    <row r="1713" spans="1:31" s="5" customFormat="1" ht="15" hidden="1" customHeight="1" x14ac:dyDescent="0.25">
      <c r="A1713" s="4"/>
      <c r="B1713" s="4"/>
      <c r="C1713" s="582"/>
      <c r="D1713" s="682"/>
      <c r="E1713" s="575"/>
      <c r="F1713" s="656"/>
      <c r="G1713" s="61" t="s">
        <v>62</v>
      </c>
      <c r="H1713" s="61"/>
      <c r="I1713" s="197"/>
      <c r="J1713" s="428"/>
      <c r="K1713" s="428"/>
      <c r="L1713" s="428"/>
      <c r="M1713" s="428"/>
      <c r="N1713" s="428"/>
      <c r="O1713" s="428"/>
      <c r="P1713" s="442"/>
      <c r="Q1713" s="442"/>
      <c r="R1713" s="442"/>
      <c r="S1713" s="442"/>
      <c r="T1713" s="184"/>
      <c r="U1713" s="442"/>
      <c r="V1713" s="193"/>
      <c r="W1713" s="4"/>
      <c r="X1713" s="4"/>
      <c r="Y1713" s="4"/>
      <c r="Z1713" s="4"/>
      <c r="AA1713" s="359"/>
      <c r="AB1713" s="321">
        <f t="shared" si="66"/>
        <v>0</v>
      </c>
      <c r="AC1713" s="2"/>
    </row>
    <row r="1714" spans="1:31" s="5" customFormat="1" ht="15" hidden="1" customHeight="1" x14ac:dyDescent="0.25">
      <c r="A1714" s="4"/>
      <c r="B1714" s="4"/>
      <c r="C1714" s="582"/>
      <c r="D1714" s="682"/>
      <c r="E1714" s="575"/>
      <c r="F1714" s="656"/>
      <c r="G1714" s="61" t="s">
        <v>63</v>
      </c>
      <c r="H1714" s="61"/>
      <c r="I1714" s="197"/>
      <c r="J1714" s="428"/>
      <c r="K1714" s="428"/>
      <c r="L1714" s="428"/>
      <c r="M1714" s="428"/>
      <c r="N1714" s="428"/>
      <c r="O1714" s="428"/>
      <c r="P1714" s="442"/>
      <c r="Q1714" s="442"/>
      <c r="R1714" s="442"/>
      <c r="S1714" s="442"/>
      <c r="T1714" s="184"/>
      <c r="U1714" s="442"/>
      <c r="V1714" s="193"/>
      <c r="W1714" s="4"/>
      <c r="X1714" s="4"/>
      <c r="Y1714" s="4"/>
      <c r="Z1714" s="4"/>
      <c r="AA1714" s="359"/>
      <c r="AB1714" s="321">
        <f t="shared" si="66"/>
        <v>0</v>
      </c>
      <c r="AC1714" s="2"/>
    </row>
    <row r="1715" spans="1:31" s="5" customFormat="1" ht="15" hidden="1" customHeight="1" x14ac:dyDescent="0.25">
      <c r="A1715" s="4"/>
      <c r="B1715" s="4"/>
      <c r="C1715" s="582"/>
      <c r="D1715" s="682"/>
      <c r="E1715" s="575"/>
      <c r="F1715" s="656"/>
      <c r="G1715" s="61" t="s">
        <v>68</v>
      </c>
      <c r="H1715" s="61"/>
      <c r="I1715" s="197"/>
      <c r="J1715" s="145"/>
      <c r="K1715" s="145"/>
      <c r="L1715" s="145"/>
      <c r="M1715" s="145"/>
      <c r="N1715" s="145"/>
      <c r="O1715" s="442"/>
      <c r="P1715" s="442"/>
      <c r="Q1715" s="442"/>
      <c r="R1715" s="442"/>
      <c r="S1715" s="442"/>
      <c r="T1715" s="184"/>
      <c r="U1715" s="442"/>
      <c r="V1715" s="193"/>
      <c r="W1715" s="4"/>
      <c r="X1715" s="4"/>
      <c r="Y1715" s="4"/>
      <c r="Z1715" s="4"/>
      <c r="AA1715" s="359"/>
      <c r="AB1715" s="321">
        <f>AA1715*$Z$13/100</f>
        <v>0</v>
      </c>
      <c r="AC1715" s="2"/>
    </row>
    <row r="1716" spans="1:31" s="5" customFormat="1" ht="15" hidden="1" customHeight="1" x14ac:dyDescent="0.25">
      <c r="A1716" s="4"/>
      <c r="B1716" s="4"/>
      <c r="C1716" s="582"/>
      <c r="D1716" s="682"/>
      <c r="E1716" s="575" t="s">
        <v>75</v>
      </c>
      <c r="F1716" s="656" t="s">
        <v>73</v>
      </c>
      <c r="G1716" s="6" t="s">
        <v>59</v>
      </c>
      <c r="H1716" s="6"/>
      <c r="I1716" s="197"/>
      <c r="J1716" s="145"/>
      <c r="K1716" s="145"/>
      <c r="L1716" s="145"/>
      <c r="M1716" s="145"/>
      <c r="N1716" s="145"/>
      <c r="O1716" s="442"/>
      <c r="P1716" s="442"/>
      <c r="Q1716" s="442"/>
      <c r="R1716" s="442"/>
      <c r="S1716" s="442"/>
      <c r="T1716" s="184"/>
      <c r="U1716" s="442"/>
      <c r="V1716" s="193"/>
      <c r="W1716" s="4"/>
      <c r="X1716" s="4"/>
      <c r="Y1716" s="4"/>
      <c r="Z1716" s="4"/>
      <c r="AA1716" s="359"/>
      <c r="AB1716" s="321">
        <f>AA1716*$Z$13/100</f>
        <v>0</v>
      </c>
      <c r="AC1716" s="2"/>
    </row>
    <row r="1717" spans="1:31" s="123" customFormat="1" ht="30" hidden="1" x14ac:dyDescent="0.25">
      <c r="A1717" s="122"/>
      <c r="B1717" s="122"/>
      <c r="C1717" s="582"/>
      <c r="D1717" s="682"/>
      <c r="E1717" s="575"/>
      <c r="F1717" s="656"/>
      <c r="G1717" s="681" t="s">
        <v>60</v>
      </c>
      <c r="H1717" s="416" t="s">
        <v>1772</v>
      </c>
      <c r="I1717" s="286"/>
      <c r="J1717" s="251">
        <f>J1718+J1719</f>
        <v>0</v>
      </c>
      <c r="K1717" s="251">
        <v>0</v>
      </c>
      <c r="L1717" s="251">
        <f t="shared" ref="L1717:U1717" si="80">L1718+L1719</f>
        <v>184</v>
      </c>
      <c r="M1717" s="251">
        <f t="shared" si="80"/>
        <v>0</v>
      </c>
      <c r="N1717" s="251">
        <v>0</v>
      </c>
      <c r="O1717" s="251">
        <v>0</v>
      </c>
      <c r="P1717" s="251">
        <f t="shared" si="80"/>
        <v>254.1</v>
      </c>
      <c r="Q1717" s="251">
        <f t="shared" si="80"/>
        <v>0</v>
      </c>
      <c r="R1717" s="251">
        <v>0</v>
      </c>
      <c r="S1717" s="251">
        <v>0</v>
      </c>
      <c r="T1717" s="357">
        <f t="shared" si="80"/>
        <v>1149.81243666667</v>
      </c>
      <c r="U1717" s="251">
        <f t="shared" si="80"/>
        <v>0</v>
      </c>
      <c r="V1717" s="386">
        <f>(T1717/(L1717/1000))/1*$Y$13/100*$Z$13/100</f>
        <v>6872.2374882370104</v>
      </c>
      <c r="W1717" s="122"/>
      <c r="X1717" s="122"/>
      <c r="Y1717" s="122"/>
      <c r="Z1717" s="122"/>
      <c r="AA1717" s="298">
        <f>AA1708</f>
        <v>49649.852610000002</v>
      </c>
      <c r="AB1717" s="298">
        <f>AA1717*$Z$13/100</f>
        <v>51962.434303262744</v>
      </c>
      <c r="AC1717" s="349">
        <f t="shared" ref="AC1717" si="81">V1717/AB1717</f>
        <v>0.13225395577369053</v>
      </c>
    </row>
    <row r="1718" spans="1:31" s="5" customFormat="1" hidden="1" x14ac:dyDescent="0.25">
      <c r="A1718" s="430"/>
      <c r="B1718" s="66"/>
      <c r="C1718" s="582"/>
      <c r="D1718" s="682"/>
      <c r="E1718" s="575"/>
      <c r="F1718" s="656"/>
      <c r="G1718" s="681"/>
      <c r="H1718" s="421"/>
      <c r="I1718" s="304"/>
      <c r="J1718" s="421"/>
      <c r="K1718" s="194"/>
      <c r="L1718" s="421"/>
      <c r="M1718" s="421"/>
      <c r="N1718" s="66"/>
      <c r="O1718" s="66"/>
      <c r="P1718" s="66"/>
      <c r="Q1718" s="66"/>
      <c r="R1718" s="66"/>
      <c r="S1718" s="66"/>
      <c r="T1718" s="95"/>
      <c r="U1718" s="66"/>
      <c r="V1718" s="187"/>
      <c r="W1718" s="100"/>
      <c r="X1718" s="100"/>
      <c r="Y1718" s="69"/>
      <c r="Z1718" s="69"/>
      <c r="AA1718" s="188"/>
      <c r="AB1718" s="188"/>
      <c r="AC1718" s="188"/>
      <c r="AD1718" s="188"/>
      <c r="AE1718" s="187"/>
    </row>
    <row r="1719" spans="1:31" s="5" customFormat="1" ht="45" hidden="1" x14ac:dyDescent="0.25">
      <c r="A1719" s="430"/>
      <c r="B1719" s="66" t="s">
        <v>1636</v>
      </c>
      <c r="C1719" s="582"/>
      <c r="D1719" s="682"/>
      <c r="E1719" s="575"/>
      <c r="F1719" s="656"/>
      <c r="G1719" s="681"/>
      <c r="H1719" s="421" t="s">
        <v>1772</v>
      </c>
      <c r="I1719" s="158" t="s">
        <v>1159</v>
      </c>
      <c r="J1719" s="421"/>
      <c r="K1719" s="194"/>
      <c r="L1719" s="421">
        <v>184</v>
      </c>
      <c r="M1719" s="421"/>
      <c r="N1719" s="66"/>
      <c r="O1719" s="66"/>
      <c r="P1719" s="66">
        <v>254.1</v>
      </c>
      <c r="Q1719" s="66"/>
      <c r="R1719" s="66"/>
      <c r="S1719" s="66"/>
      <c r="T1719" s="95">
        <v>1149.81243666667</v>
      </c>
      <c r="U1719" s="66"/>
      <c r="V1719" s="187"/>
      <c r="W1719" s="100"/>
      <c r="X1719" s="100"/>
      <c r="Y1719" s="69"/>
      <c r="Z1719" s="69"/>
      <c r="AA1719" s="188"/>
      <c r="AB1719" s="188"/>
      <c r="AC1719" s="188"/>
      <c r="AD1719" s="188"/>
      <c r="AE1719" s="187"/>
    </row>
    <row r="1720" spans="1:31" s="5" customFormat="1" ht="15" hidden="1" customHeight="1" x14ac:dyDescent="0.25">
      <c r="A1720" s="4"/>
      <c r="B1720" s="4"/>
      <c r="C1720" s="582"/>
      <c r="D1720" s="682"/>
      <c r="E1720" s="575"/>
      <c r="F1720" s="656"/>
      <c r="G1720" s="6" t="s">
        <v>61</v>
      </c>
      <c r="H1720" s="6"/>
      <c r="I1720" s="197"/>
      <c r="J1720" s="145"/>
      <c r="K1720" s="145"/>
      <c r="L1720" s="145"/>
      <c r="M1720" s="145"/>
      <c r="N1720" s="145"/>
      <c r="O1720" s="442"/>
      <c r="P1720" s="442"/>
      <c r="Q1720" s="442"/>
      <c r="R1720" s="442"/>
      <c r="S1720" s="442"/>
      <c r="T1720" s="442"/>
      <c r="U1720" s="442"/>
      <c r="V1720" s="193"/>
      <c r="W1720" s="4"/>
      <c r="X1720" s="4"/>
      <c r="Y1720" s="4"/>
      <c r="Z1720" s="4"/>
      <c r="AA1720" s="2"/>
      <c r="AB1720" s="441">
        <f t="shared" ref="AB1720:AB1735" si="82">AA1720*$Z$13/100</f>
        <v>0</v>
      </c>
      <c r="AC1720" s="2"/>
    </row>
    <row r="1721" spans="1:31" s="5" customFormat="1" ht="15" hidden="1" customHeight="1" x14ac:dyDescent="0.25">
      <c r="A1721" s="4"/>
      <c r="B1721" s="4"/>
      <c r="C1721" s="582"/>
      <c r="D1721" s="682"/>
      <c r="E1721" s="575"/>
      <c r="F1721" s="656"/>
      <c r="G1721" s="6" t="s">
        <v>62</v>
      </c>
      <c r="H1721" s="6"/>
      <c r="I1721" s="197"/>
      <c r="J1721" s="145"/>
      <c r="K1721" s="145"/>
      <c r="L1721" s="145"/>
      <c r="M1721" s="145"/>
      <c r="N1721" s="145"/>
      <c r="O1721" s="442"/>
      <c r="P1721" s="442"/>
      <c r="Q1721" s="442"/>
      <c r="R1721" s="442"/>
      <c r="S1721" s="442"/>
      <c r="T1721" s="442"/>
      <c r="U1721" s="442"/>
      <c r="V1721" s="193"/>
      <c r="W1721" s="4"/>
      <c r="X1721" s="4"/>
      <c r="Y1721" s="4"/>
      <c r="Z1721" s="4"/>
      <c r="AA1721" s="2"/>
      <c r="AB1721" s="441">
        <f t="shared" si="82"/>
        <v>0</v>
      </c>
      <c r="AC1721" s="2"/>
    </row>
    <row r="1722" spans="1:31" s="5" customFormat="1" ht="15" hidden="1" customHeight="1" x14ac:dyDescent="0.25">
      <c r="A1722" s="4"/>
      <c r="B1722" s="4"/>
      <c r="C1722" s="582"/>
      <c r="D1722" s="682"/>
      <c r="E1722" s="575"/>
      <c r="F1722" s="656"/>
      <c r="G1722" s="61" t="s">
        <v>63</v>
      </c>
      <c r="H1722" s="61"/>
      <c r="I1722" s="197"/>
      <c r="J1722" s="145"/>
      <c r="K1722" s="145"/>
      <c r="L1722" s="145"/>
      <c r="M1722" s="145"/>
      <c r="N1722" s="145"/>
      <c r="O1722" s="442"/>
      <c r="P1722" s="442"/>
      <c r="Q1722" s="442"/>
      <c r="R1722" s="442"/>
      <c r="S1722" s="442"/>
      <c r="T1722" s="442"/>
      <c r="U1722" s="442"/>
      <c r="V1722" s="193"/>
      <c r="W1722" s="4"/>
      <c r="X1722" s="4"/>
      <c r="Y1722" s="4"/>
      <c r="Z1722" s="4"/>
      <c r="AA1722" s="2"/>
      <c r="AB1722" s="441">
        <f t="shared" si="82"/>
        <v>0</v>
      </c>
      <c r="AC1722" s="2"/>
    </row>
    <row r="1723" spans="1:31" s="5" customFormat="1" ht="15" hidden="1" customHeight="1" x14ac:dyDescent="0.25">
      <c r="A1723" s="4"/>
      <c r="B1723" s="4"/>
      <c r="C1723" s="582"/>
      <c r="D1723" s="682"/>
      <c r="E1723" s="575"/>
      <c r="F1723" s="656"/>
      <c r="G1723" s="61" t="s">
        <v>68</v>
      </c>
      <c r="H1723" s="61"/>
      <c r="I1723" s="197"/>
      <c r="J1723" s="145"/>
      <c r="K1723" s="145"/>
      <c r="L1723" s="145"/>
      <c r="M1723" s="145"/>
      <c r="N1723" s="145"/>
      <c r="O1723" s="442"/>
      <c r="P1723" s="442"/>
      <c r="Q1723" s="442"/>
      <c r="R1723" s="442"/>
      <c r="S1723" s="442"/>
      <c r="T1723" s="442"/>
      <c r="U1723" s="442"/>
      <c r="V1723" s="193"/>
      <c r="W1723" s="4"/>
      <c r="X1723" s="4"/>
      <c r="Y1723" s="4"/>
      <c r="Z1723" s="4"/>
      <c r="AA1723" s="2"/>
      <c r="AB1723" s="441">
        <f t="shared" si="82"/>
        <v>0</v>
      </c>
      <c r="AC1723" s="2"/>
    </row>
    <row r="1724" spans="1:31" s="5" customFormat="1" ht="15" hidden="1" customHeight="1" x14ac:dyDescent="0.25">
      <c r="A1724" s="4"/>
      <c r="B1724" s="4"/>
      <c r="C1724" s="582"/>
      <c r="D1724" s="682"/>
      <c r="E1724" s="575"/>
      <c r="F1724" s="582" t="s">
        <v>74</v>
      </c>
      <c r="G1724" s="61" t="s">
        <v>59</v>
      </c>
      <c r="H1724" s="61"/>
      <c r="I1724" s="197"/>
      <c r="J1724" s="146"/>
      <c r="K1724" s="146"/>
      <c r="L1724" s="146"/>
      <c r="M1724" s="146"/>
      <c r="N1724" s="146"/>
      <c r="O1724" s="442"/>
      <c r="P1724" s="442"/>
      <c r="Q1724" s="442"/>
      <c r="R1724" s="442"/>
      <c r="S1724" s="442"/>
      <c r="T1724" s="442"/>
      <c r="U1724" s="442"/>
      <c r="V1724" s="193"/>
      <c r="W1724" s="4"/>
      <c r="X1724" s="4"/>
      <c r="Y1724" s="4"/>
      <c r="Z1724" s="4"/>
      <c r="AA1724" s="2"/>
      <c r="AB1724" s="441">
        <f t="shared" si="82"/>
        <v>0</v>
      </c>
      <c r="AC1724" s="2"/>
    </row>
    <row r="1725" spans="1:31" s="5" customFormat="1" ht="15" hidden="1" customHeight="1" x14ac:dyDescent="0.25">
      <c r="A1725" s="4"/>
      <c r="B1725" s="4"/>
      <c r="C1725" s="582"/>
      <c r="D1725" s="682"/>
      <c r="E1725" s="575"/>
      <c r="F1725" s="582"/>
      <c r="G1725" s="61" t="s">
        <v>60</v>
      </c>
      <c r="H1725" s="61"/>
      <c r="I1725" s="197"/>
      <c r="J1725" s="442"/>
      <c r="K1725" s="442"/>
      <c r="L1725" s="442"/>
      <c r="M1725" s="442"/>
      <c r="N1725" s="442"/>
      <c r="O1725" s="442"/>
      <c r="P1725" s="442"/>
      <c r="Q1725" s="442"/>
      <c r="R1725" s="442"/>
      <c r="S1725" s="442"/>
      <c r="T1725" s="442"/>
      <c r="U1725" s="442"/>
      <c r="V1725" s="193"/>
      <c r="W1725" s="4"/>
      <c r="X1725" s="4"/>
      <c r="Y1725" s="4"/>
      <c r="Z1725" s="4"/>
      <c r="AA1725" s="2"/>
      <c r="AB1725" s="441">
        <f t="shared" si="82"/>
        <v>0</v>
      </c>
      <c r="AC1725" s="2"/>
    </row>
    <row r="1726" spans="1:31" s="5" customFormat="1" ht="15" hidden="1" customHeight="1" x14ac:dyDescent="0.25">
      <c r="A1726" s="4"/>
      <c r="B1726" s="4"/>
      <c r="C1726" s="582"/>
      <c r="D1726" s="682"/>
      <c r="E1726" s="575"/>
      <c r="F1726" s="582"/>
      <c r="G1726" s="61" t="s">
        <v>61</v>
      </c>
      <c r="H1726" s="61"/>
      <c r="I1726" s="197"/>
      <c r="J1726" s="442"/>
      <c r="K1726" s="442"/>
      <c r="L1726" s="442"/>
      <c r="M1726" s="442"/>
      <c r="N1726" s="442"/>
      <c r="O1726" s="442"/>
      <c r="P1726" s="442"/>
      <c r="Q1726" s="442"/>
      <c r="R1726" s="442"/>
      <c r="S1726" s="442"/>
      <c r="T1726" s="442"/>
      <c r="U1726" s="442"/>
      <c r="V1726" s="193"/>
      <c r="W1726" s="4"/>
      <c r="X1726" s="4"/>
      <c r="Y1726" s="4"/>
      <c r="Z1726" s="4"/>
      <c r="AA1726" s="2"/>
      <c r="AB1726" s="441">
        <f t="shared" si="82"/>
        <v>0</v>
      </c>
      <c r="AC1726" s="2"/>
    </row>
    <row r="1727" spans="1:31" s="5" customFormat="1" ht="15" hidden="1" customHeight="1" x14ac:dyDescent="0.25">
      <c r="A1727" s="4"/>
      <c r="B1727" s="4"/>
      <c r="C1727" s="582"/>
      <c r="D1727" s="682"/>
      <c r="E1727" s="575"/>
      <c r="F1727" s="582"/>
      <c r="G1727" s="61" t="s">
        <v>62</v>
      </c>
      <c r="H1727" s="61"/>
      <c r="I1727" s="197"/>
      <c r="J1727" s="442"/>
      <c r="K1727" s="442"/>
      <c r="L1727" s="442"/>
      <c r="M1727" s="442"/>
      <c r="N1727" s="442"/>
      <c r="O1727" s="442"/>
      <c r="P1727" s="442"/>
      <c r="Q1727" s="442"/>
      <c r="R1727" s="442"/>
      <c r="S1727" s="442"/>
      <c r="T1727" s="442"/>
      <c r="U1727" s="442"/>
      <c r="V1727" s="193"/>
      <c r="W1727" s="4"/>
      <c r="X1727" s="4"/>
      <c r="Y1727" s="4"/>
      <c r="Z1727" s="4"/>
      <c r="AA1727" s="2"/>
      <c r="AB1727" s="441">
        <f t="shared" si="82"/>
        <v>0</v>
      </c>
      <c r="AC1727" s="2"/>
    </row>
    <row r="1728" spans="1:31" s="5" customFormat="1" ht="15" hidden="1" customHeight="1" x14ac:dyDescent="0.25">
      <c r="A1728" s="4"/>
      <c r="B1728" s="4"/>
      <c r="C1728" s="582"/>
      <c r="D1728" s="682"/>
      <c r="E1728" s="575"/>
      <c r="F1728" s="582"/>
      <c r="G1728" s="61" t="s">
        <v>63</v>
      </c>
      <c r="H1728" s="61"/>
      <c r="I1728" s="197"/>
      <c r="J1728" s="442"/>
      <c r="K1728" s="442"/>
      <c r="L1728" s="442"/>
      <c r="M1728" s="442"/>
      <c r="N1728" s="442"/>
      <c r="O1728" s="442"/>
      <c r="P1728" s="442"/>
      <c r="Q1728" s="442"/>
      <c r="R1728" s="442"/>
      <c r="S1728" s="442"/>
      <c r="T1728" s="442"/>
      <c r="U1728" s="442"/>
      <c r="V1728" s="193"/>
      <c r="W1728" s="4"/>
      <c r="X1728" s="4"/>
      <c r="Y1728" s="4"/>
      <c r="Z1728" s="4"/>
      <c r="AA1728" s="2"/>
      <c r="AB1728" s="441">
        <f t="shared" si="82"/>
        <v>0</v>
      </c>
      <c r="AC1728" s="2"/>
    </row>
    <row r="1729" spans="1:31" s="5" customFormat="1" ht="15" hidden="1" customHeight="1" x14ac:dyDescent="0.25">
      <c r="A1729" s="4"/>
      <c r="B1729" s="4"/>
      <c r="C1729" s="582"/>
      <c r="D1729" s="682"/>
      <c r="E1729" s="575"/>
      <c r="F1729" s="582"/>
      <c r="G1729" s="61" t="s">
        <v>68</v>
      </c>
      <c r="H1729" s="61"/>
      <c r="I1729" s="197"/>
      <c r="J1729" s="442"/>
      <c r="K1729" s="442"/>
      <c r="L1729" s="442"/>
      <c r="M1729" s="442"/>
      <c r="N1729" s="442"/>
      <c r="O1729" s="442"/>
      <c r="P1729" s="442"/>
      <c r="Q1729" s="442"/>
      <c r="R1729" s="442"/>
      <c r="S1729" s="442"/>
      <c r="T1729" s="442"/>
      <c r="U1729" s="442"/>
      <c r="V1729" s="193"/>
      <c r="W1729" s="4"/>
      <c r="X1729" s="4"/>
      <c r="Y1729" s="4"/>
      <c r="Z1729" s="4"/>
      <c r="AA1729" s="2"/>
      <c r="AB1729" s="441">
        <f t="shared" si="82"/>
        <v>0</v>
      </c>
      <c r="AC1729" s="2"/>
    </row>
    <row r="1730" spans="1:31" s="5" customFormat="1" ht="19.5" hidden="1" customHeight="1" x14ac:dyDescent="0.25">
      <c r="A1730" s="4"/>
      <c r="B1730" s="4"/>
      <c r="C1730" s="582" t="s">
        <v>79</v>
      </c>
      <c r="D1730" s="575" t="s">
        <v>71</v>
      </c>
      <c r="E1730" s="575" t="s">
        <v>72</v>
      </c>
      <c r="F1730" s="570" t="s">
        <v>73</v>
      </c>
      <c r="G1730" s="6" t="s">
        <v>59</v>
      </c>
      <c r="H1730" s="6"/>
      <c r="I1730" s="197"/>
      <c r="J1730" s="442"/>
      <c r="K1730" s="442"/>
      <c r="L1730" s="442"/>
      <c r="M1730" s="442"/>
      <c r="N1730" s="442"/>
      <c r="O1730" s="442"/>
      <c r="P1730" s="442"/>
      <c r="Q1730" s="442"/>
      <c r="R1730" s="442"/>
      <c r="S1730" s="442"/>
      <c r="T1730" s="442"/>
      <c r="U1730" s="442"/>
      <c r="V1730" s="193"/>
      <c r="W1730" s="4"/>
      <c r="X1730" s="4"/>
      <c r="Y1730" s="4"/>
      <c r="Z1730" s="4"/>
      <c r="AA1730" s="2"/>
      <c r="AB1730" s="441">
        <f t="shared" si="82"/>
        <v>0</v>
      </c>
      <c r="AC1730" s="2"/>
    </row>
    <row r="1731" spans="1:31" s="5" customFormat="1" ht="15" hidden="1" customHeight="1" x14ac:dyDescent="0.25">
      <c r="A1731" s="4"/>
      <c r="B1731" s="4"/>
      <c r="C1731" s="582"/>
      <c r="D1731" s="575"/>
      <c r="E1731" s="575"/>
      <c r="F1731" s="570"/>
      <c r="G1731" s="61" t="s">
        <v>60</v>
      </c>
      <c r="H1731" s="61"/>
      <c r="I1731" s="197"/>
      <c r="J1731" s="442"/>
      <c r="K1731" s="442"/>
      <c r="L1731" s="442"/>
      <c r="M1731" s="442"/>
      <c r="N1731" s="442"/>
      <c r="O1731" s="442"/>
      <c r="P1731" s="442"/>
      <c r="Q1731" s="442"/>
      <c r="R1731" s="442"/>
      <c r="S1731" s="442"/>
      <c r="T1731" s="442"/>
      <c r="U1731" s="442"/>
      <c r="V1731" s="193"/>
      <c r="W1731" s="4"/>
      <c r="X1731" s="4"/>
      <c r="Y1731" s="4"/>
      <c r="Z1731" s="4"/>
      <c r="AA1731" s="2"/>
      <c r="AB1731" s="441">
        <f t="shared" si="82"/>
        <v>0</v>
      </c>
      <c r="AC1731" s="2"/>
    </row>
    <row r="1732" spans="1:31" s="5" customFormat="1" ht="15" hidden="1" customHeight="1" x14ac:dyDescent="0.25">
      <c r="A1732" s="4"/>
      <c r="B1732" s="4"/>
      <c r="C1732" s="582"/>
      <c r="D1732" s="575"/>
      <c r="E1732" s="575"/>
      <c r="F1732" s="570"/>
      <c r="G1732" s="61" t="s">
        <v>61</v>
      </c>
      <c r="H1732" s="61"/>
      <c r="I1732" s="197"/>
      <c r="J1732" s="442"/>
      <c r="K1732" s="442"/>
      <c r="L1732" s="442"/>
      <c r="M1732" s="442"/>
      <c r="N1732" s="442"/>
      <c r="O1732" s="442"/>
      <c r="P1732" s="442"/>
      <c r="Q1732" s="442"/>
      <c r="R1732" s="442"/>
      <c r="S1732" s="442"/>
      <c r="T1732" s="442"/>
      <c r="U1732" s="442"/>
      <c r="V1732" s="193"/>
      <c r="W1732" s="4"/>
      <c r="X1732" s="4"/>
      <c r="Y1732" s="4"/>
      <c r="Z1732" s="4"/>
      <c r="AA1732" s="2"/>
      <c r="AB1732" s="441">
        <f t="shared" si="82"/>
        <v>0</v>
      </c>
      <c r="AC1732" s="2"/>
    </row>
    <row r="1733" spans="1:31" s="5" customFormat="1" ht="15" hidden="1" customHeight="1" x14ac:dyDescent="0.25">
      <c r="A1733" s="4"/>
      <c r="B1733" s="4"/>
      <c r="C1733" s="582"/>
      <c r="D1733" s="575"/>
      <c r="E1733" s="575"/>
      <c r="F1733" s="570"/>
      <c r="G1733" s="61" t="s">
        <v>62</v>
      </c>
      <c r="H1733" s="61"/>
      <c r="I1733" s="197"/>
      <c r="J1733" s="442"/>
      <c r="K1733" s="442"/>
      <c r="L1733" s="442"/>
      <c r="M1733" s="442"/>
      <c r="N1733" s="442"/>
      <c r="O1733" s="442"/>
      <c r="P1733" s="442"/>
      <c r="Q1733" s="442"/>
      <c r="R1733" s="442"/>
      <c r="S1733" s="442"/>
      <c r="T1733" s="442"/>
      <c r="U1733" s="442"/>
      <c r="V1733" s="193"/>
      <c r="W1733" s="4"/>
      <c r="X1733" s="4"/>
      <c r="Y1733" s="4"/>
      <c r="Z1733" s="4"/>
      <c r="AA1733" s="2"/>
      <c r="AB1733" s="441">
        <f t="shared" si="82"/>
        <v>0</v>
      </c>
      <c r="AC1733" s="2"/>
    </row>
    <row r="1734" spans="1:31" s="5" customFormat="1" ht="15" hidden="1" customHeight="1" x14ac:dyDescent="0.25">
      <c r="A1734" s="4"/>
      <c r="B1734" s="4"/>
      <c r="C1734" s="582"/>
      <c r="D1734" s="575"/>
      <c r="E1734" s="575"/>
      <c r="F1734" s="570"/>
      <c r="G1734" s="61" t="s">
        <v>63</v>
      </c>
      <c r="H1734" s="61"/>
      <c r="I1734" s="197"/>
      <c r="J1734" s="442"/>
      <c r="K1734" s="442"/>
      <c r="L1734" s="442"/>
      <c r="M1734" s="442"/>
      <c r="N1734" s="442"/>
      <c r="O1734" s="442"/>
      <c r="P1734" s="442"/>
      <c r="Q1734" s="442"/>
      <c r="R1734" s="442"/>
      <c r="S1734" s="442"/>
      <c r="T1734" s="442"/>
      <c r="U1734" s="442"/>
      <c r="V1734" s="193"/>
      <c r="W1734" s="4"/>
      <c r="X1734" s="4"/>
      <c r="Y1734" s="4"/>
      <c r="Z1734" s="4"/>
      <c r="AA1734" s="2"/>
      <c r="AB1734" s="441">
        <f t="shared" si="82"/>
        <v>0</v>
      </c>
      <c r="AC1734" s="2"/>
    </row>
    <row r="1735" spans="1:31" s="5" customFormat="1" ht="15" hidden="1" customHeight="1" x14ac:dyDescent="0.25">
      <c r="A1735" s="4"/>
      <c r="B1735" s="4"/>
      <c r="C1735" s="582"/>
      <c r="D1735" s="575"/>
      <c r="E1735" s="575"/>
      <c r="F1735" s="570"/>
      <c r="G1735" s="61" t="s">
        <v>68</v>
      </c>
      <c r="H1735" s="61"/>
      <c r="I1735" s="197"/>
      <c r="J1735" s="7"/>
      <c r="K1735" s="7"/>
      <c r="L1735" s="7"/>
      <c r="M1735" s="7"/>
      <c r="N1735" s="7"/>
      <c r="O1735" s="7"/>
      <c r="P1735" s="7"/>
      <c r="Q1735" s="7"/>
      <c r="R1735" s="7"/>
      <c r="S1735" s="7"/>
      <c r="T1735" s="442"/>
      <c r="U1735" s="442"/>
      <c r="V1735" s="193"/>
      <c r="W1735" s="4"/>
      <c r="X1735" s="4"/>
      <c r="Y1735" s="4"/>
      <c r="Z1735" s="4"/>
      <c r="AA1735" s="2"/>
      <c r="AB1735" s="441">
        <f t="shared" si="82"/>
        <v>0</v>
      </c>
      <c r="AC1735" s="2"/>
    </row>
    <row r="1736" spans="1:31" s="5" customFormat="1" ht="15" hidden="1" customHeight="1" x14ac:dyDescent="0.25">
      <c r="A1736" s="430" t="s">
        <v>170</v>
      </c>
      <c r="B1736" s="430"/>
      <c r="C1736" s="582"/>
      <c r="D1736" s="575"/>
      <c r="E1736" s="575"/>
      <c r="F1736" s="570"/>
      <c r="G1736" s="656" t="s">
        <v>60</v>
      </c>
      <c r="H1736" s="426"/>
      <c r="I1736" s="250"/>
      <c r="J1736" s="296">
        <f t="shared" ref="J1736:U1736" si="83">SUM(J1738:J1738)</f>
        <v>0</v>
      </c>
      <c r="K1736" s="296">
        <f t="shared" si="83"/>
        <v>0</v>
      </c>
      <c r="L1736" s="296">
        <f>SUM(L1737:L1738)</f>
        <v>1244</v>
      </c>
      <c r="M1736" s="296">
        <f t="shared" si="83"/>
        <v>0</v>
      </c>
      <c r="N1736" s="296">
        <f t="shared" si="83"/>
        <v>0</v>
      </c>
      <c r="O1736" s="296">
        <f t="shared" si="83"/>
        <v>0</v>
      </c>
      <c r="P1736" s="296">
        <f>SUM(P1737:P1738)</f>
        <v>314.10000000000002</v>
      </c>
      <c r="Q1736" s="296">
        <f t="shared" si="83"/>
        <v>0</v>
      </c>
      <c r="R1736" s="296">
        <f t="shared" si="83"/>
        <v>0</v>
      </c>
      <c r="S1736" s="296">
        <f t="shared" si="83"/>
        <v>0</v>
      </c>
      <c r="T1736" s="274">
        <f>SUM(T1737:T1738)</f>
        <v>2911.5246533333302</v>
      </c>
      <c r="U1736" s="296">
        <f t="shared" si="83"/>
        <v>0</v>
      </c>
      <c r="V1736" s="386">
        <f>(T1736/(L1736/1000))/1*$Y$13/100*$Z$13/100</f>
        <v>2573.8846033518853</v>
      </c>
      <c r="W1736" s="66"/>
      <c r="X1736" s="66"/>
      <c r="Y1736" s="66"/>
      <c r="Z1736" s="66"/>
      <c r="AA1736" s="118">
        <f>AA1667</f>
        <v>3543.0668099999998</v>
      </c>
      <c r="AB1736" s="118">
        <f>AA1736*$Z$13/100</f>
        <v>3708.0951235213688</v>
      </c>
      <c r="AC1736" s="349">
        <f t="shared" ref="AC1736" si="84">V1736/AB1736</f>
        <v>0.69412582946567247</v>
      </c>
      <c r="AD1736" s="187"/>
      <c r="AE1736" s="187"/>
    </row>
    <row r="1737" spans="1:31" s="5" customFormat="1" ht="48.75" hidden="1" customHeight="1" x14ac:dyDescent="0.25">
      <c r="A1737" s="430"/>
      <c r="B1737" s="430" t="s">
        <v>1636</v>
      </c>
      <c r="C1737" s="582"/>
      <c r="D1737" s="575"/>
      <c r="E1737" s="575"/>
      <c r="F1737" s="570"/>
      <c r="G1737" s="656"/>
      <c r="H1737" s="421"/>
      <c r="I1737" s="304" t="s">
        <v>1159</v>
      </c>
      <c r="J1737" s="111"/>
      <c r="K1737" s="111"/>
      <c r="L1737" s="430">
        <v>774</v>
      </c>
      <c r="M1737" s="111"/>
      <c r="N1737" s="111"/>
      <c r="O1737" s="111"/>
      <c r="P1737" s="430">
        <v>254.1</v>
      </c>
      <c r="Q1737" s="111"/>
      <c r="R1737" s="111"/>
      <c r="S1737" s="111"/>
      <c r="T1737" s="67">
        <v>2150.90065333333</v>
      </c>
      <c r="U1737" s="111"/>
      <c r="V1737" s="372"/>
      <c r="W1737" s="100"/>
      <c r="X1737" s="100"/>
      <c r="Y1737" s="100"/>
      <c r="Z1737" s="100"/>
      <c r="AA1737" s="383"/>
      <c r="AB1737" s="383"/>
      <c r="AC1737" s="384"/>
      <c r="AD1737" s="187"/>
      <c r="AE1737" s="187"/>
    </row>
    <row r="1738" spans="1:31" s="5" customFormat="1" ht="105" hidden="1" x14ac:dyDescent="0.25">
      <c r="A1738" s="430"/>
      <c r="B1738" s="189" t="s">
        <v>1585</v>
      </c>
      <c r="C1738" s="582"/>
      <c r="D1738" s="575"/>
      <c r="E1738" s="575"/>
      <c r="F1738" s="570"/>
      <c r="G1738" s="656"/>
      <c r="H1738" s="421"/>
      <c r="I1738" s="158" t="s">
        <v>1380</v>
      </c>
      <c r="J1738" s="430"/>
      <c r="K1738" s="430"/>
      <c r="L1738" s="430">
        <v>470</v>
      </c>
      <c r="M1738" s="430"/>
      <c r="N1738" s="66"/>
      <c r="O1738" s="66"/>
      <c r="P1738" s="66">
        <v>60</v>
      </c>
      <c r="Q1738" s="66"/>
      <c r="R1738" s="66"/>
      <c r="S1738" s="66"/>
      <c r="T1738" s="67">
        <v>760.62400000000002</v>
      </c>
      <c r="U1738" s="66"/>
      <c r="V1738" s="372"/>
      <c r="W1738" s="100"/>
      <c r="X1738" s="100"/>
      <c r="Y1738" s="69"/>
      <c r="Z1738" s="69"/>
      <c r="AA1738" s="342"/>
      <c r="AB1738" s="342"/>
      <c r="AC1738" s="99"/>
      <c r="AD1738" s="100"/>
      <c r="AE1738" s="187"/>
    </row>
    <row r="1739" spans="1:31" s="5" customFormat="1" ht="15" hidden="1" customHeight="1" x14ac:dyDescent="0.25">
      <c r="A1739" s="430" t="s">
        <v>170</v>
      </c>
      <c r="B1739" s="430"/>
      <c r="C1739" s="582"/>
      <c r="D1739" s="575"/>
      <c r="E1739" s="575"/>
      <c r="F1739" s="570"/>
      <c r="G1739" s="656" t="s">
        <v>61</v>
      </c>
      <c r="H1739" s="426"/>
      <c r="I1739" s="328"/>
      <c r="J1739" s="296">
        <f>SUM(J1741:J1741)</f>
        <v>0</v>
      </c>
      <c r="K1739" s="296">
        <f>K1740</f>
        <v>2230</v>
      </c>
      <c r="L1739" s="296">
        <f>SUM(L1741:L1741)</f>
        <v>488</v>
      </c>
      <c r="M1739" s="296">
        <f>SUM(M1741:M1741)</f>
        <v>0</v>
      </c>
      <c r="N1739" s="296">
        <f>SUM(N1741:N1741)</f>
        <v>0</v>
      </c>
      <c r="O1739" s="296">
        <f>O1740</f>
        <v>400</v>
      </c>
      <c r="P1739" s="296">
        <f>SUM(P1741:P1741)</f>
        <v>499.48</v>
      </c>
      <c r="Q1739" s="296">
        <f>SUM(Q1741:Q1741)</f>
        <v>0</v>
      </c>
      <c r="R1739" s="296">
        <f>SUM(R1741:R1741)</f>
        <v>0</v>
      </c>
      <c r="S1739" s="296">
        <f>S1740</f>
        <v>31462.87</v>
      </c>
      <c r="T1739" s="274">
        <f>SUM(T1741:T1741)</f>
        <v>2188.2399999999998</v>
      </c>
      <c r="U1739" s="296">
        <f>SUM(U1741:U1741)</f>
        <v>0</v>
      </c>
      <c r="V1739" s="319">
        <f>((S1739*$X$13/100)/(K1739/1000)+T1739/(L1739/1000))/2*$Y$13/100*$Z$13/100</f>
        <v>10680.66219367926</v>
      </c>
      <c r="W1739" s="66"/>
      <c r="X1739" s="66"/>
      <c r="Y1739" s="66"/>
      <c r="Z1739" s="66"/>
      <c r="AA1739" s="118">
        <f>AA1736</f>
        <v>3543.0668099999998</v>
      </c>
      <c r="AB1739" s="118">
        <f>AA1739*$Z$13/100</f>
        <v>3708.0951235213688</v>
      </c>
      <c r="AC1739" s="349">
        <f t="shared" ref="AC1739" si="85">V1739/AB1739</f>
        <v>2.8803635931368547</v>
      </c>
      <c r="AD1739" s="187"/>
      <c r="AE1739" s="187"/>
    </row>
    <row r="1740" spans="1:31" s="5" customFormat="1" ht="64.5" hidden="1" customHeight="1" x14ac:dyDescent="0.25">
      <c r="A1740" s="430"/>
      <c r="B1740" s="430"/>
      <c r="C1740" s="582"/>
      <c r="D1740" s="575"/>
      <c r="E1740" s="575"/>
      <c r="F1740" s="570"/>
      <c r="G1740" s="656"/>
      <c r="H1740" s="421"/>
      <c r="I1740" s="332" t="s">
        <v>867</v>
      </c>
      <c r="J1740" s="111"/>
      <c r="K1740" s="430">
        <v>2230</v>
      </c>
      <c r="L1740" s="430"/>
      <c r="M1740" s="430"/>
      <c r="N1740" s="430"/>
      <c r="O1740" s="430">
        <v>400</v>
      </c>
      <c r="P1740" s="430"/>
      <c r="Q1740" s="430"/>
      <c r="R1740" s="430"/>
      <c r="S1740" s="430">
        <v>31462.87</v>
      </c>
      <c r="T1740" s="118"/>
      <c r="U1740" s="111"/>
      <c r="V1740" s="341"/>
      <c r="W1740" s="100"/>
      <c r="X1740" s="100"/>
      <c r="Y1740" s="100"/>
      <c r="Z1740" s="100"/>
      <c r="AA1740" s="99"/>
      <c r="AB1740" s="99"/>
      <c r="AC1740" s="187"/>
      <c r="AD1740" s="187"/>
      <c r="AE1740" s="187"/>
    </row>
    <row r="1741" spans="1:31" s="5" customFormat="1" ht="45" hidden="1" x14ac:dyDescent="0.25">
      <c r="A1741" s="430"/>
      <c r="B1741" s="66" t="s">
        <v>1597</v>
      </c>
      <c r="C1741" s="582"/>
      <c r="D1741" s="575"/>
      <c r="E1741" s="575"/>
      <c r="F1741" s="570"/>
      <c r="G1741" s="656"/>
      <c r="H1741" s="421"/>
      <c r="I1741" s="158" t="s">
        <v>1381</v>
      </c>
      <c r="J1741" s="430">
        <f t="shared" ref="J1741:S1741" si="86">SUM(J1745:J1750)</f>
        <v>0</v>
      </c>
      <c r="K1741" s="430">
        <f t="shared" si="86"/>
        <v>0</v>
      </c>
      <c r="L1741" s="430">
        <v>488</v>
      </c>
      <c r="M1741" s="430"/>
      <c r="N1741" s="66">
        <v>0</v>
      </c>
      <c r="O1741" s="66">
        <v>0</v>
      </c>
      <c r="P1741" s="66">
        <v>499.48</v>
      </c>
      <c r="Q1741" s="66"/>
      <c r="R1741" s="430">
        <f t="shared" si="86"/>
        <v>0</v>
      </c>
      <c r="S1741" s="430">
        <f t="shared" si="86"/>
        <v>0</v>
      </c>
      <c r="T1741" s="67">
        <v>2188.2399999999998</v>
      </c>
      <c r="U1741" s="430"/>
      <c r="V1741" s="99"/>
      <c r="W1741" s="100"/>
      <c r="X1741" s="100"/>
      <c r="Y1741" s="69"/>
      <c r="Z1741" s="69"/>
      <c r="AA1741" s="342"/>
      <c r="AB1741" s="342"/>
      <c r="AC1741" s="188"/>
      <c r="AD1741" s="188"/>
      <c r="AE1741" s="187"/>
    </row>
    <row r="1742" spans="1:31" s="5" customFormat="1" ht="15" hidden="1" customHeight="1" x14ac:dyDescent="0.25">
      <c r="A1742" s="430" t="s">
        <v>170</v>
      </c>
      <c r="B1742" s="430"/>
      <c r="C1742" s="582"/>
      <c r="D1742" s="575"/>
      <c r="E1742" s="575"/>
      <c r="F1742" s="570"/>
      <c r="G1742" s="656" t="s">
        <v>62</v>
      </c>
      <c r="H1742" s="426"/>
      <c r="I1742" s="250"/>
      <c r="J1742" s="296">
        <f t="shared" ref="J1742:U1742" si="87">SUM(J1743:J1744)</f>
        <v>0</v>
      </c>
      <c r="K1742" s="296">
        <f t="shared" si="87"/>
        <v>0</v>
      </c>
      <c r="L1742" s="296">
        <f t="shared" si="87"/>
        <v>2663</v>
      </c>
      <c r="M1742" s="296">
        <f t="shared" si="87"/>
        <v>0</v>
      </c>
      <c r="N1742" s="296">
        <f t="shared" si="87"/>
        <v>0</v>
      </c>
      <c r="O1742" s="296">
        <f t="shared" si="87"/>
        <v>0</v>
      </c>
      <c r="P1742" s="296">
        <f t="shared" si="87"/>
        <v>4629.55</v>
      </c>
      <c r="Q1742" s="296">
        <f t="shared" si="87"/>
        <v>0</v>
      </c>
      <c r="R1742" s="296">
        <f t="shared" si="87"/>
        <v>0</v>
      </c>
      <c r="S1742" s="296">
        <f t="shared" si="87"/>
        <v>0</v>
      </c>
      <c r="T1742" s="274">
        <f t="shared" si="87"/>
        <v>3628.5259999999998</v>
      </c>
      <c r="U1742" s="296">
        <f t="shared" si="87"/>
        <v>0</v>
      </c>
      <c r="V1742" s="319">
        <f>(T1742/(L1742/1000))/1*$Y$13/100*$Z$13/100</f>
        <v>1498.470002746443</v>
      </c>
      <c r="W1742" s="90"/>
      <c r="X1742" s="90"/>
      <c r="Y1742" s="90"/>
      <c r="Z1742" s="90"/>
      <c r="AA1742" s="358">
        <f>AA1739</f>
        <v>3543.0668099999998</v>
      </c>
      <c r="AB1742" s="118">
        <f>AA1742*$Z$13/100</f>
        <v>3708.0951235213688</v>
      </c>
      <c r="AC1742" s="349">
        <f t="shared" ref="AC1742" si="88">V1742/AB1742</f>
        <v>0.40410775690226375</v>
      </c>
      <c r="AD1742" s="188"/>
      <c r="AE1742" s="187"/>
    </row>
    <row r="1743" spans="1:31" s="5" customFormat="1" ht="75" hidden="1" x14ac:dyDescent="0.25">
      <c r="A1743" s="430"/>
      <c r="B1743" s="430">
        <v>5714</v>
      </c>
      <c r="C1743" s="582"/>
      <c r="D1743" s="575"/>
      <c r="E1743" s="575"/>
      <c r="F1743" s="570"/>
      <c r="G1743" s="656"/>
      <c r="H1743" s="421"/>
      <c r="I1743" s="158" t="s">
        <v>1382</v>
      </c>
      <c r="J1743" s="430"/>
      <c r="K1743" s="430"/>
      <c r="L1743" s="430">
        <v>1703</v>
      </c>
      <c r="M1743" s="430"/>
      <c r="N1743" s="66"/>
      <c r="O1743" s="66"/>
      <c r="P1743" s="66">
        <v>4622.1000000000004</v>
      </c>
      <c r="Q1743" s="66"/>
      <c r="R1743" s="66"/>
      <c r="S1743" s="66"/>
      <c r="T1743" s="67">
        <v>3370.4960000000001</v>
      </c>
      <c r="U1743" s="66"/>
      <c r="V1743" s="188"/>
      <c r="W1743" s="69"/>
      <c r="X1743" s="69"/>
      <c r="Y1743" s="69"/>
      <c r="Z1743" s="69"/>
      <c r="AA1743" s="342"/>
      <c r="AB1743" s="342"/>
      <c r="AC1743" s="188"/>
      <c r="AD1743" s="188"/>
      <c r="AE1743" s="187"/>
    </row>
    <row r="1744" spans="1:31" s="5" customFormat="1" ht="45" hidden="1" x14ac:dyDescent="0.25">
      <c r="A1744" s="430"/>
      <c r="B1744" s="66" t="s">
        <v>1586</v>
      </c>
      <c r="C1744" s="582"/>
      <c r="D1744" s="575"/>
      <c r="E1744" s="575"/>
      <c r="F1744" s="570"/>
      <c r="G1744" s="656"/>
      <c r="H1744" s="421"/>
      <c r="I1744" s="158" t="s">
        <v>1383</v>
      </c>
      <c r="J1744" s="430"/>
      <c r="K1744" s="430"/>
      <c r="L1744" s="430">
        <v>960</v>
      </c>
      <c r="M1744" s="430"/>
      <c r="N1744" s="66"/>
      <c r="O1744" s="66"/>
      <c r="P1744" s="66">
        <v>7.45</v>
      </c>
      <c r="Q1744" s="66"/>
      <c r="R1744" s="66"/>
      <c r="S1744" s="66"/>
      <c r="T1744" s="67">
        <v>258.02999999999997</v>
      </c>
      <c r="U1744" s="66"/>
      <c r="V1744" s="188"/>
      <c r="W1744" s="100"/>
      <c r="X1744" s="100"/>
      <c r="Y1744" s="69"/>
      <c r="Z1744" s="69"/>
      <c r="AA1744" s="342"/>
      <c r="AB1744" s="342"/>
      <c r="AC1744" s="188"/>
      <c r="AD1744" s="188"/>
      <c r="AE1744" s="187"/>
    </row>
    <row r="1745" spans="1:35" s="5" customFormat="1" ht="15" hidden="1" customHeight="1" x14ac:dyDescent="0.25">
      <c r="A1745" s="4"/>
      <c r="B1745" s="4"/>
      <c r="C1745" s="582"/>
      <c r="D1745" s="575"/>
      <c r="E1745" s="575"/>
      <c r="F1745" s="582" t="s">
        <v>74</v>
      </c>
      <c r="G1745" s="61" t="s">
        <v>59</v>
      </c>
      <c r="H1745" s="61"/>
      <c r="I1745" s="197"/>
      <c r="J1745" s="428"/>
      <c r="K1745" s="428"/>
      <c r="L1745" s="428"/>
      <c r="M1745" s="428"/>
      <c r="N1745" s="428"/>
      <c r="O1745" s="428"/>
      <c r="P1745" s="442"/>
      <c r="Q1745" s="442"/>
      <c r="R1745" s="442"/>
      <c r="S1745" s="442"/>
      <c r="T1745" s="184"/>
      <c r="U1745" s="442"/>
      <c r="V1745" s="193"/>
      <c r="W1745" s="4"/>
      <c r="X1745" s="4"/>
      <c r="Y1745" s="4"/>
      <c r="Z1745" s="4"/>
      <c r="AA1745" s="359"/>
      <c r="AB1745" s="321">
        <f t="shared" ref="AB1745:AB1752" si="89">AA1745*$Z$13/100</f>
        <v>0</v>
      </c>
      <c r="AC1745" s="2"/>
    </row>
    <row r="1746" spans="1:35" s="5" customFormat="1" ht="15" hidden="1" customHeight="1" x14ac:dyDescent="0.25">
      <c r="A1746" s="4"/>
      <c r="B1746" s="4"/>
      <c r="C1746" s="582"/>
      <c r="D1746" s="575"/>
      <c r="E1746" s="575"/>
      <c r="F1746" s="582"/>
      <c r="G1746" s="61" t="s">
        <v>60</v>
      </c>
      <c r="H1746" s="61"/>
      <c r="I1746" s="197"/>
      <c r="J1746" s="428"/>
      <c r="K1746" s="428"/>
      <c r="L1746" s="428"/>
      <c r="M1746" s="428"/>
      <c r="N1746" s="428"/>
      <c r="O1746" s="428"/>
      <c r="P1746" s="428"/>
      <c r="Q1746" s="428"/>
      <c r="R1746" s="428"/>
      <c r="S1746" s="428"/>
      <c r="T1746" s="184"/>
      <c r="U1746" s="442"/>
      <c r="V1746" s="193"/>
      <c r="W1746" s="4"/>
      <c r="X1746" s="4"/>
      <c r="Y1746" s="4"/>
      <c r="Z1746" s="4"/>
      <c r="AA1746" s="359"/>
      <c r="AB1746" s="321">
        <f t="shared" si="89"/>
        <v>0</v>
      </c>
      <c r="AC1746" s="2"/>
    </row>
    <row r="1747" spans="1:35" s="5" customFormat="1" ht="15" hidden="1" customHeight="1" x14ac:dyDescent="0.25">
      <c r="A1747" s="4"/>
      <c r="B1747" s="4"/>
      <c r="C1747" s="582"/>
      <c r="D1747" s="575"/>
      <c r="E1747" s="575"/>
      <c r="F1747" s="582"/>
      <c r="G1747" s="61" t="s">
        <v>61</v>
      </c>
      <c r="H1747" s="61"/>
      <c r="I1747" s="197"/>
      <c r="J1747" s="442"/>
      <c r="K1747" s="442"/>
      <c r="L1747" s="442"/>
      <c r="M1747" s="442"/>
      <c r="N1747" s="442"/>
      <c r="O1747" s="442"/>
      <c r="P1747" s="442"/>
      <c r="Q1747" s="442"/>
      <c r="R1747" s="442"/>
      <c r="S1747" s="442"/>
      <c r="T1747" s="184"/>
      <c r="U1747" s="442"/>
      <c r="V1747" s="193"/>
      <c r="W1747" s="4"/>
      <c r="X1747" s="4"/>
      <c r="Y1747" s="4"/>
      <c r="Z1747" s="4"/>
      <c r="AA1747" s="359"/>
      <c r="AB1747" s="321">
        <f t="shared" si="89"/>
        <v>0</v>
      </c>
      <c r="AC1747" s="2"/>
    </row>
    <row r="1748" spans="1:35" s="5" customFormat="1" ht="15" hidden="1" customHeight="1" x14ac:dyDescent="0.25">
      <c r="A1748" s="4"/>
      <c r="B1748" s="4"/>
      <c r="C1748" s="582"/>
      <c r="D1748" s="575"/>
      <c r="E1748" s="575"/>
      <c r="F1748" s="582"/>
      <c r="G1748" s="61" t="s">
        <v>62</v>
      </c>
      <c r="H1748" s="61"/>
      <c r="I1748" s="197"/>
      <c r="J1748" s="442"/>
      <c r="K1748" s="442"/>
      <c r="L1748" s="442"/>
      <c r="M1748" s="442"/>
      <c r="N1748" s="442"/>
      <c r="O1748" s="442"/>
      <c r="P1748" s="442"/>
      <c r="Q1748" s="442"/>
      <c r="R1748" s="442"/>
      <c r="S1748" s="442"/>
      <c r="T1748" s="184"/>
      <c r="U1748" s="442"/>
      <c r="V1748" s="193"/>
      <c r="W1748" s="4"/>
      <c r="X1748" s="4"/>
      <c r="Y1748" s="4"/>
      <c r="Z1748" s="4"/>
      <c r="AA1748" s="359"/>
      <c r="AB1748" s="321">
        <f t="shared" si="89"/>
        <v>0</v>
      </c>
      <c r="AC1748" s="2"/>
    </row>
    <row r="1749" spans="1:35" s="5" customFormat="1" ht="15" hidden="1" customHeight="1" x14ac:dyDescent="0.25">
      <c r="A1749" s="4"/>
      <c r="B1749" s="4"/>
      <c r="C1749" s="582"/>
      <c r="D1749" s="575"/>
      <c r="E1749" s="575"/>
      <c r="F1749" s="582"/>
      <c r="G1749" s="61" t="s">
        <v>63</v>
      </c>
      <c r="H1749" s="61"/>
      <c r="I1749" s="197"/>
      <c r="J1749" s="442"/>
      <c r="K1749" s="442"/>
      <c r="L1749" s="442"/>
      <c r="M1749" s="442"/>
      <c r="N1749" s="442"/>
      <c r="O1749" s="442"/>
      <c r="P1749" s="442"/>
      <c r="Q1749" s="442"/>
      <c r="R1749" s="442"/>
      <c r="S1749" s="442"/>
      <c r="T1749" s="184"/>
      <c r="U1749" s="442"/>
      <c r="V1749" s="193"/>
      <c r="W1749" s="4"/>
      <c r="X1749" s="4"/>
      <c r="Y1749" s="4"/>
      <c r="Z1749" s="4"/>
      <c r="AA1749" s="359"/>
      <c r="AB1749" s="321">
        <f t="shared" si="89"/>
        <v>0</v>
      </c>
      <c r="AC1749" s="2"/>
    </row>
    <row r="1750" spans="1:35" s="5" customFormat="1" ht="15" hidden="1" customHeight="1" x14ac:dyDescent="0.25">
      <c r="A1750" s="4"/>
      <c r="B1750" s="4"/>
      <c r="C1750" s="582"/>
      <c r="D1750" s="575"/>
      <c r="E1750" s="575"/>
      <c r="F1750" s="582"/>
      <c r="G1750" s="61" t="s">
        <v>68</v>
      </c>
      <c r="H1750" s="61"/>
      <c r="I1750" s="197"/>
      <c r="J1750" s="442"/>
      <c r="K1750" s="442"/>
      <c r="L1750" s="442"/>
      <c r="M1750" s="442"/>
      <c r="N1750" s="442"/>
      <c r="O1750" s="442"/>
      <c r="P1750" s="442"/>
      <c r="Q1750" s="442"/>
      <c r="R1750" s="442"/>
      <c r="S1750" s="442"/>
      <c r="T1750" s="184"/>
      <c r="U1750" s="442"/>
      <c r="V1750" s="193"/>
      <c r="W1750" s="4"/>
      <c r="X1750" s="4"/>
      <c r="Y1750" s="4"/>
      <c r="Z1750" s="4"/>
      <c r="AA1750" s="359"/>
      <c r="AB1750" s="321">
        <f t="shared" si="89"/>
        <v>0</v>
      </c>
      <c r="AC1750" s="2"/>
    </row>
    <row r="1751" spans="1:35" s="5" customFormat="1" ht="15" hidden="1" customHeight="1" x14ac:dyDescent="0.25">
      <c r="A1751" s="4"/>
      <c r="B1751" s="4"/>
      <c r="C1751" s="582"/>
      <c r="D1751" s="575"/>
      <c r="E1751" s="575"/>
      <c r="F1751" s="582"/>
      <c r="G1751" s="61" t="s">
        <v>59</v>
      </c>
      <c r="H1751" s="61"/>
      <c r="I1751" s="197"/>
      <c r="J1751" s="442"/>
      <c r="K1751" s="442"/>
      <c r="L1751" s="442"/>
      <c r="M1751" s="442"/>
      <c r="N1751" s="442"/>
      <c r="O1751" s="442"/>
      <c r="P1751" s="442"/>
      <c r="Q1751" s="442"/>
      <c r="R1751" s="442"/>
      <c r="S1751" s="442"/>
      <c r="T1751" s="184"/>
      <c r="U1751" s="442"/>
      <c r="V1751" s="193"/>
      <c r="W1751" s="4"/>
      <c r="X1751" s="4"/>
      <c r="Y1751" s="4"/>
      <c r="Z1751" s="4"/>
      <c r="AA1751" s="359"/>
      <c r="AB1751" s="321">
        <f t="shared" si="89"/>
        <v>0</v>
      </c>
      <c r="AC1751" s="2"/>
    </row>
    <row r="1752" spans="1:35" s="5" customFormat="1" ht="15" hidden="1" customHeight="1" x14ac:dyDescent="0.25">
      <c r="A1752" s="4"/>
      <c r="B1752" s="4"/>
      <c r="C1752" s="582"/>
      <c r="D1752" s="575"/>
      <c r="E1752" s="575"/>
      <c r="F1752" s="582"/>
      <c r="G1752" s="61" t="s">
        <v>60</v>
      </c>
      <c r="H1752" s="61"/>
      <c r="I1752" s="197"/>
      <c r="J1752" s="442"/>
      <c r="K1752" s="442"/>
      <c r="L1752" s="442"/>
      <c r="M1752" s="442"/>
      <c r="N1752" s="442"/>
      <c r="O1752" s="442"/>
      <c r="P1752" s="442"/>
      <c r="Q1752" s="442"/>
      <c r="R1752" s="442"/>
      <c r="S1752" s="442"/>
      <c r="T1752" s="184"/>
      <c r="U1752" s="442"/>
      <c r="V1752" s="193"/>
      <c r="W1752" s="4"/>
      <c r="X1752" s="4"/>
      <c r="Y1752" s="4"/>
      <c r="Z1752" s="4"/>
      <c r="AA1752" s="359"/>
      <c r="AB1752" s="321">
        <f t="shared" si="89"/>
        <v>0</v>
      </c>
      <c r="AC1752" s="2"/>
    </row>
    <row r="1753" spans="1:35" s="5" customFormat="1" ht="15" hidden="1" customHeight="1" x14ac:dyDescent="0.25">
      <c r="A1753" s="430" t="s">
        <v>170</v>
      </c>
      <c r="B1753" s="430"/>
      <c r="C1753" s="582"/>
      <c r="D1753" s="575"/>
      <c r="E1753" s="575"/>
      <c r="F1753" s="582"/>
      <c r="G1753" s="656" t="s">
        <v>61</v>
      </c>
      <c r="H1753" s="426"/>
      <c r="I1753" s="250"/>
      <c r="J1753" s="296">
        <v>0</v>
      </c>
      <c r="K1753" s="296">
        <v>0</v>
      </c>
      <c r="L1753" s="296">
        <f>L1754</f>
        <v>340</v>
      </c>
      <c r="M1753" s="296">
        <f t="shared" ref="M1753:U1753" si="90">M1754</f>
        <v>0</v>
      </c>
      <c r="N1753" s="296">
        <v>0</v>
      </c>
      <c r="O1753" s="296">
        <v>0</v>
      </c>
      <c r="P1753" s="296">
        <f t="shared" si="90"/>
        <v>7</v>
      </c>
      <c r="Q1753" s="296">
        <f t="shared" si="90"/>
        <v>0</v>
      </c>
      <c r="R1753" s="296">
        <v>0</v>
      </c>
      <c r="S1753" s="296">
        <v>0</v>
      </c>
      <c r="T1753" s="274">
        <f t="shared" si="90"/>
        <v>761.64</v>
      </c>
      <c r="U1753" s="296">
        <f t="shared" si="90"/>
        <v>0</v>
      </c>
      <c r="V1753" s="319">
        <f>(T1753/(L1753/1000))/1*$Y$13/100*$Z$13/100</f>
        <v>2463.5410755276907</v>
      </c>
      <c r="W1753" s="90"/>
      <c r="X1753" s="90"/>
      <c r="Y1753" s="90"/>
      <c r="Z1753" s="90"/>
      <c r="AA1753" s="358">
        <f>AA1742</f>
        <v>3543.0668099999998</v>
      </c>
      <c r="AB1753" s="118">
        <f>AA1753*$Z$13/100</f>
        <v>3708.0951235213688</v>
      </c>
      <c r="AC1753" s="349">
        <f t="shared" ref="AC1753" si="91">V1753/AB1753</f>
        <v>0.66436835988937759</v>
      </c>
      <c r="AD1753" s="188"/>
      <c r="AE1753" s="187"/>
    </row>
    <row r="1754" spans="1:35" s="5" customFormat="1" ht="45" hidden="1" x14ac:dyDescent="0.25">
      <c r="A1754" s="430"/>
      <c r="B1754" s="66" t="s">
        <v>1598</v>
      </c>
      <c r="C1754" s="582"/>
      <c r="D1754" s="575"/>
      <c r="E1754" s="575"/>
      <c r="F1754" s="582"/>
      <c r="G1754" s="656"/>
      <c r="H1754" s="421"/>
      <c r="I1754" s="158" t="s">
        <v>1440</v>
      </c>
      <c r="J1754" s="430" t="s">
        <v>170</v>
      </c>
      <c r="K1754" s="430" t="s">
        <v>170</v>
      </c>
      <c r="L1754" s="430">
        <v>340</v>
      </c>
      <c r="M1754" s="430"/>
      <c r="N1754" s="98" t="s">
        <v>170</v>
      </c>
      <c r="O1754" s="98" t="s">
        <v>170</v>
      </c>
      <c r="P1754" s="98">
        <v>7</v>
      </c>
      <c r="Q1754" s="98"/>
      <c r="R1754" s="66" t="s">
        <v>170</v>
      </c>
      <c r="S1754" s="66" t="s">
        <v>170</v>
      </c>
      <c r="T1754" s="67">
        <v>761.64</v>
      </c>
      <c r="U1754" s="66"/>
      <c r="V1754" s="99"/>
      <c r="W1754" s="100"/>
      <c r="X1754" s="100"/>
      <c r="Y1754" s="69"/>
      <c r="Z1754" s="69"/>
      <c r="AA1754" s="342"/>
      <c r="AB1754" s="342"/>
      <c r="AC1754" s="188"/>
      <c r="AD1754" s="188"/>
      <c r="AE1754" s="187"/>
    </row>
    <row r="1755" spans="1:35" s="112" customFormat="1" hidden="1" x14ac:dyDescent="0.25">
      <c r="A1755" s="430" t="s">
        <v>170</v>
      </c>
      <c r="B1755" s="430"/>
      <c r="C1755" s="582"/>
      <c r="D1755" s="575"/>
      <c r="E1755" s="575" t="s">
        <v>75</v>
      </c>
      <c r="F1755" s="656" t="s">
        <v>73</v>
      </c>
      <c r="G1755" s="656" t="s">
        <v>60</v>
      </c>
      <c r="H1755" s="440"/>
      <c r="I1755" s="327"/>
      <c r="J1755" s="296">
        <f t="shared" ref="J1755:T1755" si="92">SUM(J1756:J1758)</f>
        <v>0</v>
      </c>
      <c r="K1755" s="296">
        <f t="shared" si="92"/>
        <v>0</v>
      </c>
      <c r="L1755" s="296">
        <f t="shared" si="92"/>
        <v>680</v>
      </c>
      <c r="M1755" s="296">
        <f t="shared" si="92"/>
        <v>0</v>
      </c>
      <c r="N1755" s="296">
        <f t="shared" si="92"/>
        <v>0</v>
      </c>
      <c r="O1755" s="296">
        <f t="shared" si="92"/>
        <v>0</v>
      </c>
      <c r="P1755" s="296">
        <f t="shared" si="92"/>
        <v>337.7</v>
      </c>
      <c r="Q1755" s="296">
        <f t="shared" si="92"/>
        <v>0</v>
      </c>
      <c r="R1755" s="296">
        <f t="shared" si="92"/>
        <v>0</v>
      </c>
      <c r="S1755" s="296">
        <f t="shared" si="92"/>
        <v>0</v>
      </c>
      <c r="T1755" s="274">
        <f t="shared" si="92"/>
        <v>1109.57133</v>
      </c>
      <c r="U1755" s="297"/>
      <c r="V1755" s="301">
        <f>(T1755/(L1755/1000))/1*$Y$13/100*$Z$13/100</f>
        <v>1794.4662489384032</v>
      </c>
      <c r="W1755" s="66"/>
      <c r="X1755" s="66"/>
      <c r="Y1755" s="66"/>
      <c r="Z1755" s="66"/>
      <c r="AA1755" s="358">
        <f>AA1753</f>
        <v>3543.0668099999998</v>
      </c>
      <c r="AB1755" s="118">
        <f>AA1755*$Z$13/100</f>
        <v>3708.0951235213688</v>
      </c>
      <c r="AC1755" s="349">
        <f t="shared" ref="AC1755" si="93">V1755/AB1755</f>
        <v>0.48393209698307299</v>
      </c>
      <c r="AD1755" s="187"/>
      <c r="AE1755" s="187"/>
      <c r="AF1755" s="5"/>
      <c r="AG1755" s="5"/>
      <c r="AH1755" s="5"/>
      <c r="AI1755" s="5"/>
    </row>
    <row r="1756" spans="1:35" s="5" customFormat="1" ht="60" hidden="1" x14ac:dyDescent="0.25">
      <c r="A1756" s="430"/>
      <c r="B1756" s="66" t="s">
        <v>1632</v>
      </c>
      <c r="C1756" s="582"/>
      <c r="D1756" s="575"/>
      <c r="E1756" s="575"/>
      <c r="F1756" s="656"/>
      <c r="G1756" s="656"/>
      <c r="H1756" s="107"/>
      <c r="I1756" s="304" t="s">
        <v>1160</v>
      </c>
      <c r="J1756" s="430"/>
      <c r="K1756" s="95"/>
      <c r="L1756" s="430">
        <v>580</v>
      </c>
      <c r="M1756" s="430"/>
      <c r="N1756" s="66"/>
      <c r="O1756" s="66"/>
      <c r="P1756" s="66">
        <v>200</v>
      </c>
      <c r="Q1756" s="66"/>
      <c r="R1756" s="66"/>
      <c r="S1756" s="66"/>
      <c r="T1756" s="67">
        <v>954.82875000000001</v>
      </c>
      <c r="U1756" s="66"/>
      <c r="V1756" s="99"/>
      <c r="W1756" s="100"/>
      <c r="X1756" s="100"/>
      <c r="Y1756" s="69"/>
      <c r="Z1756" s="69"/>
      <c r="AA1756" s="342"/>
      <c r="AB1756" s="342"/>
      <c r="AC1756" s="188"/>
      <c r="AD1756" s="188"/>
      <c r="AE1756" s="187"/>
    </row>
    <row r="1757" spans="1:35" s="5" customFormat="1" ht="90" hidden="1" x14ac:dyDescent="0.25">
      <c r="A1757" s="430"/>
      <c r="B1757" s="430">
        <v>5763</v>
      </c>
      <c r="C1757" s="582"/>
      <c r="D1757" s="575"/>
      <c r="E1757" s="575"/>
      <c r="F1757" s="656"/>
      <c r="G1757" s="656"/>
      <c r="H1757" s="107"/>
      <c r="I1757" s="304" t="s">
        <v>1161</v>
      </c>
      <c r="J1757" s="430"/>
      <c r="K1757" s="95"/>
      <c r="L1757" s="430">
        <v>30</v>
      </c>
      <c r="M1757" s="430"/>
      <c r="N1757" s="66"/>
      <c r="O1757" s="66"/>
      <c r="P1757" s="66">
        <v>82.7</v>
      </c>
      <c r="Q1757" s="66"/>
      <c r="R1757" s="66"/>
      <c r="S1757" s="66"/>
      <c r="T1757" s="67">
        <v>45.9651</v>
      </c>
      <c r="U1757" s="66"/>
      <c r="V1757" s="99"/>
      <c r="W1757" s="69"/>
      <c r="X1757" s="69"/>
      <c r="Y1757" s="69"/>
      <c r="Z1757" s="69"/>
      <c r="AA1757" s="342"/>
      <c r="AB1757" s="342"/>
      <c r="AC1757" s="188"/>
      <c r="AD1757" s="188"/>
      <c r="AE1757" s="187"/>
    </row>
    <row r="1758" spans="1:35" s="5" customFormat="1" ht="105" hidden="1" x14ac:dyDescent="0.25">
      <c r="A1758" s="430"/>
      <c r="B1758" s="430">
        <v>879</v>
      </c>
      <c r="C1758" s="582"/>
      <c r="D1758" s="575"/>
      <c r="E1758" s="575"/>
      <c r="F1758" s="656"/>
      <c r="G1758" s="656"/>
      <c r="H1758" s="107"/>
      <c r="I1758" s="304" t="s">
        <v>1162</v>
      </c>
      <c r="J1758" s="430"/>
      <c r="K1758" s="95"/>
      <c r="L1758" s="430">
        <v>70</v>
      </c>
      <c r="M1758" s="430"/>
      <c r="N1758" s="66"/>
      <c r="O1758" s="66"/>
      <c r="P1758" s="66">
        <v>55</v>
      </c>
      <c r="Q1758" s="66"/>
      <c r="R1758" s="66"/>
      <c r="S1758" s="66"/>
      <c r="T1758" s="67">
        <v>108.77748</v>
      </c>
      <c r="U1758" s="66"/>
      <c r="V1758" s="99"/>
      <c r="W1758" s="69"/>
      <c r="X1758" s="69"/>
      <c r="Y1758" s="69"/>
      <c r="Z1758" s="69"/>
      <c r="AA1758" s="342"/>
      <c r="AB1758" s="342"/>
      <c r="AC1758" s="188"/>
      <c r="AD1758" s="188"/>
      <c r="AE1758" s="187"/>
    </row>
    <row r="1759" spans="1:35" s="5" customFormat="1" ht="16.5" hidden="1" customHeight="1" x14ac:dyDescent="0.25">
      <c r="A1759" s="4"/>
      <c r="B1759" s="4"/>
      <c r="C1759" s="582"/>
      <c r="D1759" s="575"/>
      <c r="E1759" s="575"/>
      <c r="F1759" s="656"/>
      <c r="G1759" s="656" t="s">
        <v>61</v>
      </c>
      <c r="H1759" s="287"/>
      <c r="I1759" s="315"/>
      <c r="J1759" s="252">
        <v>0</v>
      </c>
      <c r="K1759" s="252">
        <v>0</v>
      </c>
      <c r="L1759" s="252">
        <f>L1760</f>
        <v>1820</v>
      </c>
      <c r="M1759" s="252">
        <f t="shared" ref="M1759:U1759" si="94">M1760</f>
        <v>0</v>
      </c>
      <c r="N1759" s="252">
        <f t="shared" si="94"/>
        <v>0</v>
      </c>
      <c r="O1759" s="252">
        <f t="shared" si="94"/>
        <v>0</v>
      </c>
      <c r="P1759" s="252">
        <f t="shared" si="94"/>
        <v>4000</v>
      </c>
      <c r="Q1759" s="252">
        <f t="shared" si="94"/>
        <v>0</v>
      </c>
      <c r="R1759" s="252">
        <f t="shared" si="94"/>
        <v>0</v>
      </c>
      <c r="S1759" s="252">
        <f t="shared" si="94"/>
        <v>0</v>
      </c>
      <c r="T1759" s="299">
        <f t="shared" si="94"/>
        <v>2887.04</v>
      </c>
      <c r="U1759" s="252">
        <f t="shared" si="94"/>
        <v>0</v>
      </c>
      <c r="V1759" s="319">
        <f>(T1759/(L1759/1000))/1*$Y$13/100*$Z$13/100</f>
        <v>1744.4976694846878</v>
      </c>
      <c r="W1759" s="4"/>
      <c r="X1759" s="4"/>
      <c r="Y1759" s="4"/>
      <c r="Z1759" s="4"/>
      <c r="AA1759" s="298">
        <f>AA1755</f>
        <v>3543.0668099999998</v>
      </c>
      <c r="AB1759" s="298">
        <f>AA1759*$Z$13/100</f>
        <v>3708.0951235213688</v>
      </c>
      <c r="AC1759" s="349">
        <f t="shared" ref="AC1759" si="95">V1759/AB1759</f>
        <v>0.47045655825248539</v>
      </c>
    </row>
    <row r="1760" spans="1:35" s="5" customFormat="1" ht="90" hidden="1" x14ac:dyDescent="0.25">
      <c r="A1760" s="430"/>
      <c r="B1760" s="430">
        <v>5709</v>
      </c>
      <c r="C1760" s="582"/>
      <c r="D1760" s="575"/>
      <c r="E1760" s="575"/>
      <c r="F1760" s="656"/>
      <c r="G1760" s="656"/>
      <c r="H1760" s="421"/>
      <c r="I1760" s="158" t="s">
        <v>1384</v>
      </c>
      <c r="J1760" s="430"/>
      <c r="K1760" s="430"/>
      <c r="L1760" s="430">
        <v>1820</v>
      </c>
      <c r="M1760" s="430"/>
      <c r="N1760" s="66"/>
      <c r="O1760" s="66"/>
      <c r="P1760" s="66">
        <v>4000</v>
      </c>
      <c r="Q1760" s="66"/>
      <c r="R1760" s="66"/>
      <c r="S1760" s="66"/>
      <c r="T1760" s="67">
        <v>2887.04</v>
      </c>
      <c r="U1760" s="66"/>
      <c r="V1760" s="188"/>
      <c r="W1760" s="69"/>
      <c r="X1760" s="69"/>
      <c r="Y1760" s="69"/>
      <c r="Z1760" s="69"/>
      <c r="AA1760" s="342"/>
      <c r="AB1760" s="342"/>
      <c r="AC1760" s="188"/>
      <c r="AD1760" s="188"/>
      <c r="AE1760" s="187"/>
    </row>
    <row r="1761" spans="1:31" s="5" customFormat="1" ht="15" hidden="1" customHeight="1" x14ac:dyDescent="0.25">
      <c r="A1761" s="4"/>
      <c r="B1761" s="4"/>
      <c r="C1761" s="582"/>
      <c r="D1761" s="575"/>
      <c r="E1761" s="575"/>
      <c r="F1761" s="582" t="s">
        <v>74</v>
      </c>
      <c r="G1761" s="6" t="s">
        <v>59</v>
      </c>
      <c r="H1761" s="6"/>
      <c r="I1761" s="334"/>
      <c r="J1761" s="442"/>
      <c r="K1761" s="442"/>
      <c r="L1761" s="442"/>
      <c r="M1761" s="442"/>
      <c r="N1761" s="442"/>
      <c r="O1761" s="442"/>
      <c r="P1761" s="442"/>
      <c r="Q1761" s="442"/>
      <c r="R1761" s="442"/>
      <c r="S1761" s="442"/>
      <c r="T1761" s="184"/>
      <c r="U1761" s="442"/>
      <c r="V1761" s="202"/>
      <c r="W1761" s="4"/>
      <c r="X1761" s="4"/>
      <c r="Y1761" s="4"/>
      <c r="Z1761" s="4"/>
      <c r="AA1761" s="318"/>
      <c r="AB1761" s="184">
        <f>AA1761*$Z$13/100</f>
        <v>0</v>
      </c>
      <c r="AC1761" s="4"/>
    </row>
    <row r="1762" spans="1:31" s="5" customFormat="1" ht="15" hidden="1" customHeight="1" x14ac:dyDescent="0.25">
      <c r="A1762" s="4"/>
      <c r="B1762" s="4"/>
      <c r="C1762" s="582"/>
      <c r="D1762" s="575"/>
      <c r="E1762" s="575"/>
      <c r="F1762" s="582"/>
      <c r="G1762" s="6" t="s">
        <v>60</v>
      </c>
      <c r="H1762" s="6"/>
      <c r="I1762" s="334"/>
      <c r="J1762" s="442"/>
      <c r="K1762" s="442"/>
      <c r="L1762" s="442"/>
      <c r="M1762" s="442"/>
      <c r="N1762" s="442"/>
      <c r="O1762" s="442"/>
      <c r="P1762" s="442"/>
      <c r="Q1762" s="442"/>
      <c r="R1762" s="442"/>
      <c r="S1762" s="442"/>
      <c r="T1762" s="184"/>
      <c r="U1762" s="442"/>
      <c r="V1762" s="202"/>
      <c r="W1762" s="4"/>
      <c r="X1762" s="4"/>
      <c r="Y1762" s="4"/>
      <c r="Z1762" s="4"/>
      <c r="AA1762" s="318"/>
      <c r="AB1762" s="184">
        <f>AA1762*$Z$13/100</f>
        <v>0</v>
      </c>
      <c r="AC1762" s="4"/>
    </row>
    <row r="1763" spans="1:31" s="5" customFormat="1" ht="15" hidden="1" customHeight="1" x14ac:dyDescent="0.25">
      <c r="A1763" s="4"/>
      <c r="B1763" s="4"/>
      <c r="C1763" s="582"/>
      <c r="D1763" s="575"/>
      <c r="E1763" s="575"/>
      <c r="F1763" s="582"/>
      <c r="G1763" s="656" t="s">
        <v>61</v>
      </c>
      <c r="H1763" s="287"/>
      <c r="I1763" s="315"/>
      <c r="J1763" s="252">
        <v>0</v>
      </c>
      <c r="K1763" s="252">
        <f>K1764</f>
        <v>1361</v>
      </c>
      <c r="L1763" s="252">
        <f t="shared" ref="L1763:U1763" si="96">L1764</f>
        <v>0</v>
      </c>
      <c r="M1763" s="252">
        <f t="shared" si="96"/>
        <v>0</v>
      </c>
      <c r="N1763" s="252">
        <f t="shared" si="96"/>
        <v>0</v>
      </c>
      <c r="O1763" s="291">
        <f>O1764</f>
        <v>150</v>
      </c>
      <c r="P1763" s="252">
        <f t="shared" si="96"/>
        <v>0</v>
      </c>
      <c r="Q1763" s="252">
        <f t="shared" si="96"/>
        <v>0</v>
      </c>
      <c r="R1763" s="252">
        <f t="shared" si="96"/>
        <v>0</v>
      </c>
      <c r="S1763" s="291">
        <f>S1764</f>
        <v>3126.9409999999998</v>
      </c>
      <c r="T1763" s="299">
        <f t="shared" si="96"/>
        <v>0</v>
      </c>
      <c r="U1763" s="252">
        <f t="shared" si="96"/>
        <v>0</v>
      </c>
      <c r="V1763" s="319">
        <f>((S1763*$X$13/100)/(K1763/1000))/1*$Y$13/100*$Z$13/100</f>
        <v>2675.5032972933486</v>
      </c>
      <c r="W1763" s="4"/>
      <c r="X1763" s="4"/>
      <c r="Y1763" s="4"/>
      <c r="Z1763" s="4"/>
      <c r="AA1763" s="298">
        <f>AA1759</f>
        <v>3543.0668099999998</v>
      </c>
      <c r="AB1763" s="298">
        <f>AA1763*$Z$13/100</f>
        <v>3708.0951235213688</v>
      </c>
      <c r="AC1763" s="349">
        <f t="shared" ref="AC1763" si="97">V1763/AB1763</f>
        <v>0.72153038370616929</v>
      </c>
    </row>
    <row r="1764" spans="1:31" s="5" customFormat="1" ht="60" hidden="1" x14ac:dyDescent="0.25">
      <c r="A1764" s="449">
        <v>1097</v>
      </c>
      <c r="B1764" s="449"/>
      <c r="C1764" s="439"/>
      <c r="D1764" s="438"/>
      <c r="E1764" s="575"/>
      <c r="F1764" s="582"/>
      <c r="G1764" s="656"/>
      <c r="H1764" s="423"/>
      <c r="I1764" s="175" t="s">
        <v>843</v>
      </c>
      <c r="J1764" s="449"/>
      <c r="K1764" s="449">
        <v>1361</v>
      </c>
      <c r="L1764" s="449"/>
      <c r="M1764" s="449"/>
      <c r="N1764" s="217"/>
      <c r="O1764" s="217">
        <v>150</v>
      </c>
      <c r="P1764" s="217"/>
      <c r="Q1764" s="217"/>
      <c r="R1764" s="217"/>
      <c r="S1764" s="217">
        <v>3126.9409999999998</v>
      </c>
      <c r="T1764" s="217"/>
      <c r="U1764" s="217"/>
      <c r="V1764" s="188"/>
      <c r="W1764" s="69"/>
      <c r="X1764" s="69"/>
      <c r="Y1764" s="69"/>
      <c r="Z1764" s="69"/>
      <c r="AA1764" s="188"/>
      <c r="AB1764" s="188"/>
      <c r="AC1764" s="188"/>
      <c r="AD1764" s="188"/>
      <c r="AE1764" s="187"/>
    </row>
    <row r="1765" spans="1:31" s="495" customFormat="1" ht="15" customHeight="1" x14ac:dyDescent="0.2">
      <c r="A1765" s="631" t="s">
        <v>1781</v>
      </c>
      <c r="B1765" s="632"/>
      <c r="E1765" s="499"/>
      <c r="F1765" s="500"/>
      <c r="G1765" s="501"/>
      <c r="H1765" s="501"/>
      <c r="I1765" s="501"/>
      <c r="J1765" s="376">
        <f t="shared" ref="J1765:U1765" si="98">J1637+J1639+J1640+J1642+J1653+J1659+J1667+J1717+J1736+J1739+J1742+J1755+J1753+J1759+J1763</f>
        <v>5988</v>
      </c>
      <c r="K1765" s="376">
        <f t="shared" si="98"/>
        <v>4342</v>
      </c>
      <c r="L1765" s="376">
        <f t="shared" si="98"/>
        <v>9862</v>
      </c>
      <c r="M1765" s="376">
        <f t="shared" si="98"/>
        <v>0</v>
      </c>
      <c r="N1765" s="376">
        <f t="shared" si="98"/>
        <v>1451.73</v>
      </c>
      <c r="O1765" s="376">
        <f t="shared" si="98"/>
        <v>2948</v>
      </c>
      <c r="P1765" s="376">
        <f t="shared" si="98"/>
        <v>10490.59</v>
      </c>
      <c r="Q1765" s="376">
        <f t="shared" si="98"/>
        <v>0</v>
      </c>
      <c r="R1765" s="376">
        <f t="shared" si="98"/>
        <v>17921.190231</v>
      </c>
      <c r="S1765" s="376">
        <f t="shared" si="98"/>
        <v>36777.027999999998</v>
      </c>
      <c r="T1765" s="376">
        <f t="shared" si="98"/>
        <v>23027.710729999999</v>
      </c>
      <c r="U1765" s="376">
        <f t="shared" si="98"/>
        <v>0</v>
      </c>
      <c r="V1765" s="376">
        <f t="shared" ref="V1765" si="99">((R1765*$W$13/100*$X$13/100)/(J1765/1000)+(S1765*$X$13/100)/(K1765/1000)+T1765/(L1765/1000))/3*$Y$13/100*$Z$13/100</f>
        <v>5366.867503072699</v>
      </c>
    </row>
    <row r="1766" spans="1:31" s="5" customFormat="1" ht="15" customHeight="1" x14ac:dyDescent="0.25">
      <c r="E1766" s="8"/>
      <c r="G1766" s="10"/>
      <c r="H1766" s="10"/>
      <c r="I1766" s="137"/>
      <c r="J1766" s="461"/>
      <c r="K1766" s="461"/>
      <c r="L1766" s="461"/>
      <c r="M1766" s="461"/>
      <c r="N1766" s="461"/>
      <c r="O1766" s="461"/>
      <c r="P1766" s="461"/>
      <c r="Q1766" s="461"/>
      <c r="R1766" s="461"/>
      <c r="S1766" s="461"/>
      <c r="T1766" s="461"/>
      <c r="U1766" s="169"/>
      <c r="V1766" s="461"/>
    </row>
    <row r="1767" spans="1:31" s="5" customFormat="1" ht="15" customHeight="1" thickBot="1" x14ac:dyDescent="0.3">
      <c r="E1767" s="8"/>
      <c r="G1767" s="10"/>
      <c r="H1767" s="10"/>
      <c r="I1767" s="137"/>
      <c r="J1767" s="461"/>
      <c r="K1767" s="461"/>
      <c r="L1767" s="461"/>
      <c r="M1767" s="461"/>
      <c r="N1767" s="461"/>
      <c r="O1767" s="461"/>
      <c r="P1767" s="461"/>
      <c r="Q1767" s="461"/>
      <c r="R1767" s="461"/>
      <c r="S1767" s="461"/>
      <c r="T1767" s="461"/>
      <c r="U1767" s="169"/>
      <c r="V1767" s="461"/>
    </row>
    <row r="1768" spans="1:31" s="5" customFormat="1" ht="15" customHeight="1" thickBot="1" x14ac:dyDescent="0.3">
      <c r="A1768" s="667" t="s">
        <v>162</v>
      </c>
      <c r="B1768" s="668"/>
      <c r="C1768" s="668"/>
      <c r="D1768" s="668"/>
      <c r="E1768" s="668"/>
      <c r="F1768" s="668"/>
      <c r="G1768" s="668"/>
      <c r="H1768" s="668"/>
      <c r="I1768" s="668"/>
      <c r="J1768" s="668"/>
      <c r="K1768" s="668"/>
      <c r="L1768" s="668"/>
      <c r="M1768" s="668"/>
      <c r="N1768" s="668"/>
      <c r="O1768" s="668"/>
      <c r="P1768" s="668"/>
      <c r="Q1768" s="668"/>
      <c r="R1768" s="668"/>
      <c r="S1768" s="668"/>
      <c r="T1768" s="668"/>
      <c r="U1768" s="669"/>
    </row>
    <row r="1769" spans="1:31" s="5" customFormat="1" ht="49.5" hidden="1" customHeight="1" x14ac:dyDescent="0.25">
      <c r="A1769" s="670" t="s">
        <v>112</v>
      </c>
      <c r="B1769" s="185"/>
      <c r="C1769" s="671" t="s">
        <v>119</v>
      </c>
      <c r="D1769" s="672" t="s">
        <v>69</v>
      </c>
      <c r="E1769" s="672" t="s">
        <v>113</v>
      </c>
      <c r="F1769" s="672" t="s">
        <v>114</v>
      </c>
      <c r="G1769" s="672" t="s">
        <v>115</v>
      </c>
      <c r="H1769" s="447" t="s">
        <v>166</v>
      </c>
      <c r="I1769" s="678" t="s">
        <v>127</v>
      </c>
      <c r="J1769" s="675" t="s">
        <v>128</v>
      </c>
      <c r="K1769" s="676"/>
      <c r="L1769" s="676"/>
      <c r="M1769" s="677"/>
      <c r="N1769" s="659" t="s">
        <v>110</v>
      </c>
      <c r="O1769" s="660"/>
      <c r="P1769" s="660"/>
      <c r="Q1769" s="661"/>
      <c r="R1769" s="659" t="s">
        <v>46</v>
      </c>
      <c r="S1769" s="660"/>
      <c r="T1769" s="660"/>
      <c r="U1769" s="661"/>
      <c r="V1769" s="161" t="s">
        <v>141</v>
      </c>
      <c r="W1769" s="662" t="s">
        <v>130</v>
      </c>
      <c r="X1769" s="662"/>
      <c r="Y1769" s="662"/>
      <c r="Z1769" s="662"/>
      <c r="AA1769" s="162" t="s">
        <v>140</v>
      </c>
      <c r="AB1769" s="162" t="s">
        <v>138</v>
      </c>
      <c r="AC1769" s="162" t="s">
        <v>131</v>
      </c>
    </row>
    <row r="1770" spans="1:31" s="5" customFormat="1" ht="60" hidden="1" customHeight="1" x14ac:dyDescent="0.25">
      <c r="A1770" s="575"/>
      <c r="B1770" s="430"/>
      <c r="C1770" s="573"/>
      <c r="D1770" s="573"/>
      <c r="E1770" s="573"/>
      <c r="F1770" s="573"/>
      <c r="G1770" s="573"/>
      <c r="H1770" s="428" t="s">
        <v>167</v>
      </c>
      <c r="I1770" s="587"/>
      <c r="J1770" s="435">
        <f>J1635</f>
        <v>2015</v>
      </c>
      <c r="K1770" s="435">
        <f>K1635</f>
        <v>2016</v>
      </c>
      <c r="L1770" s="435">
        <f>L1635</f>
        <v>2017</v>
      </c>
      <c r="M1770" s="435" t="str">
        <f>M1635</f>
        <v>План (в случае отсутствия фактических значений)</v>
      </c>
      <c r="N1770" s="435">
        <f>J1770</f>
        <v>2015</v>
      </c>
      <c r="O1770" s="435">
        <f>K1770</f>
        <v>2016</v>
      </c>
      <c r="P1770" s="435">
        <f>L1770</f>
        <v>2017</v>
      </c>
      <c r="Q1770" s="435" t="str">
        <f>M1770</f>
        <v>План (в случае отсутствия фактических значений)</v>
      </c>
      <c r="R1770" s="435">
        <f>J1770</f>
        <v>2015</v>
      </c>
      <c r="S1770" s="435">
        <f>K1770</f>
        <v>2016</v>
      </c>
      <c r="T1770" s="435">
        <f>L1770</f>
        <v>2017</v>
      </c>
      <c r="U1770" s="435" t="str">
        <f>M1770</f>
        <v>План (в случае отсутствия фактических значений)</v>
      </c>
      <c r="V1770" s="24" t="s">
        <v>137</v>
      </c>
      <c r="W1770" s="432">
        <v>2016</v>
      </c>
      <c r="X1770" s="432">
        <v>2017</v>
      </c>
      <c r="Y1770" s="432">
        <v>2018</v>
      </c>
      <c r="Z1770" s="432">
        <v>2019</v>
      </c>
      <c r="AA1770" s="432">
        <v>2018</v>
      </c>
      <c r="AB1770" s="432" t="s">
        <v>139</v>
      </c>
      <c r="AC1770" s="432" t="s">
        <v>139</v>
      </c>
    </row>
    <row r="1771" spans="1:31" s="5" customFormat="1" ht="15" hidden="1" customHeight="1" x14ac:dyDescent="0.25">
      <c r="A1771" s="131">
        <v>1</v>
      </c>
      <c r="B1771" s="186"/>
      <c r="C1771" s="132">
        <v>2</v>
      </c>
      <c r="D1771" s="663">
        <v>3</v>
      </c>
      <c r="E1771" s="664"/>
      <c r="F1771" s="664"/>
      <c r="G1771" s="664"/>
      <c r="H1771" s="665"/>
      <c r="I1771" s="135">
        <v>4</v>
      </c>
      <c r="J1771" s="579">
        <v>5</v>
      </c>
      <c r="K1771" s="580"/>
      <c r="L1771" s="580"/>
      <c r="M1771" s="666"/>
      <c r="N1771" s="579">
        <v>6</v>
      </c>
      <c r="O1771" s="580"/>
      <c r="P1771" s="580"/>
      <c r="Q1771" s="666"/>
      <c r="R1771" s="579">
        <v>7</v>
      </c>
      <c r="S1771" s="580"/>
      <c r="T1771" s="580"/>
      <c r="U1771" s="666"/>
      <c r="V1771" s="457">
        <v>8</v>
      </c>
      <c r="AA1771" s="457">
        <v>10</v>
      </c>
      <c r="AB1771" s="457">
        <v>11</v>
      </c>
      <c r="AC1771" s="457">
        <v>12</v>
      </c>
    </row>
    <row r="1772" spans="1:31" s="5" customFormat="1" ht="15" hidden="1" customHeight="1" x14ac:dyDescent="0.25">
      <c r="A1772" s="2"/>
      <c r="B1772" s="4"/>
      <c r="C1772" s="582" t="s">
        <v>70</v>
      </c>
      <c r="D1772" s="575" t="s">
        <v>71</v>
      </c>
      <c r="E1772" s="575" t="s">
        <v>72</v>
      </c>
      <c r="F1772" s="582" t="s">
        <v>73</v>
      </c>
      <c r="G1772" s="61" t="s">
        <v>59</v>
      </c>
      <c r="H1772" s="61"/>
      <c r="I1772" s="179"/>
      <c r="J1772" s="441"/>
      <c r="K1772" s="441"/>
      <c r="L1772" s="441"/>
      <c r="M1772" s="441"/>
      <c r="N1772" s="441"/>
      <c r="O1772" s="441"/>
      <c r="P1772" s="441"/>
      <c r="Q1772" s="441"/>
      <c r="R1772" s="441"/>
      <c r="S1772" s="441"/>
      <c r="T1772" s="441"/>
      <c r="U1772" s="441"/>
      <c r="V1772" s="441" t="e">
        <f>((R1772*$W$13/100*$X$13/100)/(J1772/1000)+(S1772*$X$13/100)/(K1772/1000)+T1772/(L1772/1000))/3*$Y$13/100*$Z$13/100</f>
        <v>#DIV/0!</v>
      </c>
      <c r="W1772" s="4"/>
      <c r="X1772" s="4"/>
      <c r="Y1772" s="4"/>
      <c r="Z1772" s="4"/>
      <c r="AA1772" s="2"/>
      <c r="AB1772" s="441">
        <f>AA1772*$Z$13/100</f>
        <v>0</v>
      </c>
      <c r="AC1772" s="2" t="e">
        <f t="shared" ref="AC1772:AC1835" si="100">V1772/AB1772</f>
        <v>#DIV/0!</v>
      </c>
    </row>
    <row r="1773" spans="1:31" s="5" customFormat="1" ht="15" hidden="1" customHeight="1" x14ac:dyDescent="0.25">
      <c r="A1773" s="4"/>
      <c r="B1773" s="4"/>
      <c r="C1773" s="582"/>
      <c r="D1773" s="575"/>
      <c r="E1773" s="575"/>
      <c r="F1773" s="582"/>
      <c r="G1773" s="61" t="s">
        <v>60</v>
      </c>
      <c r="H1773" s="61"/>
      <c r="I1773" s="179"/>
      <c r="J1773" s="441"/>
      <c r="K1773" s="441"/>
      <c r="L1773" s="441"/>
      <c r="M1773" s="441"/>
      <c r="N1773" s="441"/>
      <c r="O1773" s="441"/>
      <c r="P1773" s="441"/>
      <c r="Q1773" s="441"/>
      <c r="R1773" s="441"/>
      <c r="S1773" s="441"/>
      <c r="T1773" s="441"/>
      <c r="U1773" s="441"/>
      <c r="V1773" s="441" t="e">
        <f t="shared" ref="V1773:V1836" si="101">((R1773*$W$13/100*$X$13/100)/(J1773/1000)+(S1773*$X$13/100)/(K1773/1000)+T1773/(L1773/1000))/3*$Y$13/100*$Z$13/100</f>
        <v>#DIV/0!</v>
      </c>
      <c r="W1773" s="4"/>
      <c r="X1773" s="4"/>
      <c r="Y1773" s="4"/>
      <c r="Z1773" s="4"/>
      <c r="AA1773" s="2"/>
      <c r="AB1773" s="441">
        <f t="shared" ref="AB1773:AB1836" si="102">AA1773*$Z$13/100</f>
        <v>0</v>
      </c>
      <c r="AC1773" s="2" t="e">
        <f t="shared" si="100"/>
        <v>#DIV/0!</v>
      </c>
    </row>
    <row r="1774" spans="1:31" s="5" customFormat="1" ht="15" hidden="1" customHeight="1" x14ac:dyDescent="0.25">
      <c r="A1774" s="4"/>
      <c r="B1774" s="4"/>
      <c r="C1774" s="582"/>
      <c r="D1774" s="575"/>
      <c r="E1774" s="575"/>
      <c r="F1774" s="582"/>
      <c r="G1774" s="61" t="s">
        <v>61</v>
      </c>
      <c r="H1774" s="61"/>
      <c r="I1774" s="179"/>
      <c r="J1774" s="441"/>
      <c r="K1774" s="441"/>
      <c r="L1774" s="441"/>
      <c r="M1774" s="441"/>
      <c r="N1774" s="441"/>
      <c r="O1774" s="441"/>
      <c r="P1774" s="441"/>
      <c r="Q1774" s="441"/>
      <c r="R1774" s="441"/>
      <c r="S1774" s="441"/>
      <c r="T1774" s="441"/>
      <c r="U1774" s="441"/>
      <c r="V1774" s="441" t="e">
        <f t="shared" si="101"/>
        <v>#DIV/0!</v>
      </c>
      <c r="W1774" s="4"/>
      <c r="X1774" s="4"/>
      <c r="Y1774" s="4"/>
      <c r="Z1774" s="4"/>
      <c r="AA1774" s="2"/>
      <c r="AB1774" s="441">
        <f t="shared" si="102"/>
        <v>0</v>
      </c>
      <c r="AC1774" s="2" t="e">
        <f t="shared" si="100"/>
        <v>#DIV/0!</v>
      </c>
    </row>
    <row r="1775" spans="1:31" s="5" customFormat="1" ht="15" hidden="1" customHeight="1" x14ac:dyDescent="0.25">
      <c r="A1775" s="4"/>
      <c r="B1775" s="4"/>
      <c r="C1775" s="582"/>
      <c r="D1775" s="575"/>
      <c r="E1775" s="575"/>
      <c r="F1775" s="582"/>
      <c r="G1775" s="61" t="s">
        <v>62</v>
      </c>
      <c r="H1775" s="61"/>
      <c r="I1775" s="179"/>
      <c r="J1775" s="441"/>
      <c r="K1775" s="441"/>
      <c r="L1775" s="441"/>
      <c r="M1775" s="441"/>
      <c r="N1775" s="441"/>
      <c r="O1775" s="441"/>
      <c r="P1775" s="441"/>
      <c r="Q1775" s="441"/>
      <c r="R1775" s="441"/>
      <c r="S1775" s="441"/>
      <c r="T1775" s="441"/>
      <c r="U1775" s="441"/>
      <c r="V1775" s="441" t="e">
        <f t="shared" si="101"/>
        <v>#DIV/0!</v>
      </c>
      <c r="W1775" s="4"/>
      <c r="X1775" s="4"/>
      <c r="Y1775" s="4"/>
      <c r="Z1775" s="4"/>
      <c r="AA1775" s="2"/>
      <c r="AB1775" s="441">
        <f t="shared" si="102"/>
        <v>0</v>
      </c>
      <c r="AC1775" s="2" t="e">
        <f t="shared" si="100"/>
        <v>#DIV/0!</v>
      </c>
    </row>
    <row r="1776" spans="1:31" s="5" customFormat="1" ht="15" hidden="1" customHeight="1" x14ac:dyDescent="0.25">
      <c r="A1776" s="4"/>
      <c r="B1776" s="4"/>
      <c r="C1776" s="582"/>
      <c r="D1776" s="575"/>
      <c r="E1776" s="575"/>
      <c r="F1776" s="582"/>
      <c r="G1776" s="61" t="s">
        <v>63</v>
      </c>
      <c r="H1776" s="61"/>
      <c r="I1776" s="179"/>
      <c r="J1776" s="441"/>
      <c r="K1776" s="441"/>
      <c r="L1776" s="441"/>
      <c r="M1776" s="441"/>
      <c r="N1776" s="441"/>
      <c r="O1776" s="441"/>
      <c r="P1776" s="441"/>
      <c r="Q1776" s="441"/>
      <c r="R1776" s="441"/>
      <c r="S1776" s="441"/>
      <c r="T1776" s="441"/>
      <c r="U1776" s="441"/>
      <c r="V1776" s="441" t="e">
        <f t="shared" si="101"/>
        <v>#DIV/0!</v>
      </c>
      <c r="W1776" s="4"/>
      <c r="X1776" s="4"/>
      <c r="Y1776" s="4"/>
      <c r="Z1776" s="4"/>
      <c r="AA1776" s="2"/>
      <c r="AB1776" s="441">
        <f t="shared" si="102"/>
        <v>0</v>
      </c>
      <c r="AC1776" s="2" t="e">
        <f t="shared" si="100"/>
        <v>#DIV/0!</v>
      </c>
    </row>
    <row r="1777" spans="1:29" s="5" customFormat="1" ht="15" hidden="1" customHeight="1" x14ac:dyDescent="0.25">
      <c r="A1777" s="4"/>
      <c r="B1777" s="4"/>
      <c r="C1777" s="582"/>
      <c r="D1777" s="575"/>
      <c r="E1777" s="575"/>
      <c r="F1777" s="582"/>
      <c r="G1777" s="61" t="s">
        <v>68</v>
      </c>
      <c r="H1777" s="61"/>
      <c r="I1777" s="179"/>
      <c r="J1777" s="441"/>
      <c r="K1777" s="441"/>
      <c r="L1777" s="441"/>
      <c r="M1777" s="441"/>
      <c r="N1777" s="441"/>
      <c r="O1777" s="441"/>
      <c r="P1777" s="441"/>
      <c r="Q1777" s="441"/>
      <c r="R1777" s="441"/>
      <c r="S1777" s="441"/>
      <c r="T1777" s="441"/>
      <c r="U1777" s="441"/>
      <c r="V1777" s="441" t="e">
        <f t="shared" si="101"/>
        <v>#DIV/0!</v>
      </c>
      <c r="W1777" s="4"/>
      <c r="X1777" s="4"/>
      <c r="Y1777" s="4"/>
      <c r="Z1777" s="4"/>
      <c r="AA1777" s="2"/>
      <c r="AB1777" s="441">
        <f t="shared" si="102"/>
        <v>0</v>
      </c>
      <c r="AC1777" s="2" t="e">
        <f t="shared" si="100"/>
        <v>#DIV/0!</v>
      </c>
    </row>
    <row r="1778" spans="1:29" s="5" customFormat="1" ht="15" hidden="1" customHeight="1" x14ac:dyDescent="0.25">
      <c r="A1778" s="4"/>
      <c r="B1778" s="4"/>
      <c r="C1778" s="582"/>
      <c r="D1778" s="575"/>
      <c r="E1778" s="575"/>
      <c r="F1778" s="657" t="s">
        <v>74</v>
      </c>
      <c r="G1778" s="61" t="s">
        <v>59</v>
      </c>
      <c r="H1778" s="61"/>
      <c r="I1778" s="179"/>
      <c r="J1778" s="441"/>
      <c r="K1778" s="441"/>
      <c r="L1778" s="441"/>
      <c r="M1778" s="441"/>
      <c r="N1778" s="441"/>
      <c r="O1778" s="441"/>
      <c r="P1778" s="441"/>
      <c r="Q1778" s="441"/>
      <c r="R1778" s="441"/>
      <c r="S1778" s="441"/>
      <c r="T1778" s="441"/>
      <c r="U1778" s="441"/>
      <c r="V1778" s="441" t="e">
        <f t="shared" si="101"/>
        <v>#DIV/0!</v>
      </c>
      <c r="W1778" s="4"/>
      <c r="X1778" s="4"/>
      <c r="Y1778" s="4"/>
      <c r="Z1778" s="4"/>
      <c r="AA1778" s="2"/>
      <c r="AB1778" s="441">
        <f t="shared" si="102"/>
        <v>0</v>
      </c>
      <c r="AC1778" s="2" t="e">
        <f t="shared" si="100"/>
        <v>#DIV/0!</v>
      </c>
    </row>
    <row r="1779" spans="1:29" s="5" customFormat="1" ht="15" hidden="1" customHeight="1" x14ac:dyDescent="0.25">
      <c r="A1779" s="4"/>
      <c r="B1779" s="4"/>
      <c r="C1779" s="582"/>
      <c r="D1779" s="575"/>
      <c r="E1779" s="575"/>
      <c r="F1779" s="657"/>
      <c r="G1779" s="12" t="s">
        <v>60</v>
      </c>
      <c r="H1779" s="12"/>
      <c r="I1779" s="138"/>
      <c r="J1779" s="148"/>
      <c r="K1779" s="148"/>
      <c r="L1779" s="148"/>
      <c r="M1779" s="148"/>
      <c r="N1779" s="148"/>
      <c r="O1779" s="148"/>
      <c r="P1779" s="148"/>
      <c r="Q1779" s="148"/>
      <c r="R1779" s="148"/>
      <c r="S1779" s="148"/>
      <c r="T1779" s="148"/>
      <c r="U1779" s="148"/>
      <c r="V1779" s="441" t="e">
        <f t="shared" si="101"/>
        <v>#DIV/0!</v>
      </c>
      <c r="W1779" s="4"/>
      <c r="X1779" s="4"/>
      <c r="Y1779" s="4"/>
      <c r="Z1779" s="4"/>
      <c r="AA1779" s="2"/>
      <c r="AB1779" s="441">
        <f t="shared" si="102"/>
        <v>0</v>
      </c>
      <c r="AC1779" s="2" t="e">
        <f t="shared" si="100"/>
        <v>#DIV/0!</v>
      </c>
    </row>
    <row r="1780" spans="1:29" s="5" customFormat="1" ht="15" hidden="1" customHeight="1" x14ac:dyDescent="0.25">
      <c r="A1780" s="4"/>
      <c r="B1780" s="4"/>
      <c r="C1780" s="582"/>
      <c r="D1780" s="575"/>
      <c r="E1780" s="575"/>
      <c r="F1780" s="657"/>
      <c r="G1780" s="12" t="s">
        <v>61</v>
      </c>
      <c r="H1780" s="12"/>
      <c r="I1780" s="138"/>
      <c r="J1780" s="148"/>
      <c r="K1780" s="148"/>
      <c r="L1780" s="148"/>
      <c r="M1780" s="148"/>
      <c r="N1780" s="148"/>
      <c r="O1780" s="148"/>
      <c r="P1780" s="148"/>
      <c r="Q1780" s="148"/>
      <c r="R1780" s="148"/>
      <c r="S1780" s="148"/>
      <c r="T1780" s="148"/>
      <c r="U1780" s="148"/>
      <c r="V1780" s="441" t="e">
        <f t="shared" si="101"/>
        <v>#DIV/0!</v>
      </c>
      <c r="W1780" s="4"/>
      <c r="X1780" s="4"/>
      <c r="Y1780" s="4"/>
      <c r="Z1780" s="4"/>
      <c r="AA1780" s="2"/>
      <c r="AB1780" s="441">
        <f t="shared" si="102"/>
        <v>0</v>
      </c>
      <c r="AC1780" s="2" t="e">
        <f t="shared" si="100"/>
        <v>#DIV/0!</v>
      </c>
    </row>
    <row r="1781" spans="1:29" s="5" customFormat="1" ht="15" hidden="1" customHeight="1" x14ac:dyDescent="0.25">
      <c r="A1781" s="4"/>
      <c r="B1781" s="4"/>
      <c r="C1781" s="582"/>
      <c r="D1781" s="575"/>
      <c r="E1781" s="575"/>
      <c r="F1781" s="657"/>
      <c r="G1781" s="12" t="s">
        <v>62</v>
      </c>
      <c r="H1781" s="12"/>
      <c r="I1781" s="138"/>
      <c r="J1781" s="148"/>
      <c r="K1781" s="148"/>
      <c r="L1781" s="148"/>
      <c r="M1781" s="148"/>
      <c r="N1781" s="148"/>
      <c r="O1781" s="148"/>
      <c r="P1781" s="148"/>
      <c r="Q1781" s="148"/>
      <c r="R1781" s="148"/>
      <c r="S1781" s="148"/>
      <c r="T1781" s="148"/>
      <c r="U1781" s="148"/>
      <c r="V1781" s="441" t="e">
        <f t="shared" si="101"/>
        <v>#DIV/0!</v>
      </c>
      <c r="W1781" s="4"/>
      <c r="X1781" s="4"/>
      <c r="Y1781" s="4"/>
      <c r="Z1781" s="4"/>
      <c r="AA1781" s="2"/>
      <c r="AB1781" s="441">
        <f t="shared" si="102"/>
        <v>0</v>
      </c>
      <c r="AC1781" s="2" t="e">
        <f t="shared" si="100"/>
        <v>#DIV/0!</v>
      </c>
    </row>
    <row r="1782" spans="1:29" s="5" customFormat="1" ht="15" hidden="1" customHeight="1" x14ac:dyDescent="0.25">
      <c r="A1782" s="4"/>
      <c r="B1782" s="4"/>
      <c r="C1782" s="582"/>
      <c r="D1782" s="575"/>
      <c r="E1782" s="575"/>
      <c r="F1782" s="657"/>
      <c r="G1782" s="12" t="s">
        <v>63</v>
      </c>
      <c r="H1782" s="12"/>
      <c r="I1782" s="138"/>
      <c r="J1782" s="148"/>
      <c r="K1782" s="148"/>
      <c r="L1782" s="148"/>
      <c r="M1782" s="148"/>
      <c r="N1782" s="148"/>
      <c r="O1782" s="148"/>
      <c r="P1782" s="148"/>
      <c r="Q1782" s="148"/>
      <c r="R1782" s="148"/>
      <c r="S1782" s="148"/>
      <c r="T1782" s="148"/>
      <c r="U1782" s="148"/>
      <c r="V1782" s="441" t="e">
        <f t="shared" si="101"/>
        <v>#DIV/0!</v>
      </c>
      <c r="W1782" s="4"/>
      <c r="X1782" s="4"/>
      <c r="Y1782" s="4"/>
      <c r="Z1782" s="4"/>
      <c r="AA1782" s="2"/>
      <c r="AB1782" s="441">
        <f t="shared" si="102"/>
        <v>0</v>
      </c>
      <c r="AC1782" s="2" t="e">
        <f t="shared" si="100"/>
        <v>#DIV/0!</v>
      </c>
    </row>
    <row r="1783" spans="1:29" s="5" customFormat="1" ht="15" hidden="1" customHeight="1" x14ac:dyDescent="0.25">
      <c r="A1783" s="4"/>
      <c r="B1783" s="4"/>
      <c r="C1783" s="582"/>
      <c r="D1783" s="575"/>
      <c r="E1783" s="575"/>
      <c r="F1783" s="657"/>
      <c r="G1783" s="61" t="s">
        <v>68</v>
      </c>
      <c r="H1783" s="61"/>
      <c r="I1783" s="179"/>
      <c r="J1783" s="441"/>
      <c r="K1783" s="441"/>
      <c r="L1783" s="441"/>
      <c r="M1783" s="441"/>
      <c r="N1783" s="441"/>
      <c r="O1783" s="441"/>
      <c r="P1783" s="441"/>
      <c r="Q1783" s="441"/>
      <c r="R1783" s="441"/>
      <c r="S1783" s="441"/>
      <c r="T1783" s="441"/>
      <c r="U1783" s="441"/>
      <c r="V1783" s="441" t="e">
        <f t="shared" si="101"/>
        <v>#DIV/0!</v>
      </c>
      <c r="W1783" s="4"/>
      <c r="X1783" s="4"/>
      <c r="Y1783" s="4"/>
      <c r="Z1783" s="4"/>
      <c r="AA1783" s="2"/>
      <c r="AB1783" s="441">
        <f t="shared" si="102"/>
        <v>0</v>
      </c>
      <c r="AC1783" s="2" t="e">
        <f t="shared" si="100"/>
        <v>#DIV/0!</v>
      </c>
    </row>
    <row r="1784" spans="1:29" s="5" customFormat="1" ht="15" hidden="1" customHeight="1" x14ac:dyDescent="0.25">
      <c r="A1784" s="4"/>
      <c r="B1784" s="4"/>
      <c r="C1784" s="582"/>
      <c r="D1784" s="575"/>
      <c r="E1784" s="575" t="s">
        <v>75</v>
      </c>
      <c r="F1784" s="582" t="s">
        <v>73</v>
      </c>
      <c r="G1784" s="61" t="s">
        <v>59</v>
      </c>
      <c r="H1784" s="61"/>
      <c r="I1784" s="179"/>
      <c r="J1784" s="441"/>
      <c r="K1784" s="441"/>
      <c r="L1784" s="441"/>
      <c r="M1784" s="441"/>
      <c r="N1784" s="441"/>
      <c r="O1784" s="441"/>
      <c r="P1784" s="441"/>
      <c r="Q1784" s="441"/>
      <c r="R1784" s="441"/>
      <c r="S1784" s="441"/>
      <c r="T1784" s="441"/>
      <c r="U1784" s="441"/>
      <c r="V1784" s="441" t="e">
        <f t="shared" si="101"/>
        <v>#DIV/0!</v>
      </c>
      <c r="W1784" s="4"/>
      <c r="X1784" s="4"/>
      <c r="Y1784" s="4"/>
      <c r="Z1784" s="4"/>
      <c r="AA1784" s="2"/>
      <c r="AB1784" s="441">
        <f t="shared" si="102"/>
        <v>0</v>
      </c>
      <c r="AC1784" s="2" t="e">
        <f t="shared" si="100"/>
        <v>#DIV/0!</v>
      </c>
    </row>
    <row r="1785" spans="1:29" s="5" customFormat="1" ht="15" hidden="1" customHeight="1" x14ac:dyDescent="0.25">
      <c r="A1785" s="4"/>
      <c r="B1785" s="4"/>
      <c r="C1785" s="582"/>
      <c r="D1785" s="575"/>
      <c r="E1785" s="575"/>
      <c r="F1785" s="582"/>
      <c r="G1785" s="61" t="s">
        <v>60</v>
      </c>
      <c r="H1785" s="61"/>
      <c r="I1785" s="179"/>
      <c r="J1785" s="441"/>
      <c r="K1785" s="441"/>
      <c r="L1785" s="441"/>
      <c r="M1785" s="441"/>
      <c r="N1785" s="441"/>
      <c r="O1785" s="441"/>
      <c r="P1785" s="441"/>
      <c r="Q1785" s="441"/>
      <c r="R1785" s="441"/>
      <c r="S1785" s="441"/>
      <c r="T1785" s="441"/>
      <c r="U1785" s="441"/>
      <c r="V1785" s="441" t="e">
        <f t="shared" si="101"/>
        <v>#DIV/0!</v>
      </c>
      <c r="W1785" s="4"/>
      <c r="X1785" s="4"/>
      <c r="Y1785" s="4"/>
      <c r="Z1785" s="4"/>
      <c r="AA1785" s="2"/>
      <c r="AB1785" s="441">
        <f t="shared" si="102"/>
        <v>0</v>
      </c>
      <c r="AC1785" s="2" t="e">
        <f t="shared" si="100"/>
        <v>#DIV/0!</v>
      </c>
    </row>
    <row r="1786" spans="1:29" s="5" customFormat="1" ht="15" hidden="1" customHeight="1" x14ac:dyDescent="0.25">
      <c r="A1786" s="4"/>
      <c r="B1786" s="4"/>
      <c r="C1786" s="582"/>
      <c r="D1786" s="575"/>
      <c r="E1786" s="575"/>
      <c r="F1786" s="582"/>
      <c r="G1786" s="61" t="s">
        <v>61</v>
      </c>
      <c r="H1786" s="61"/>
      <c r="I1786" s="179"/>
      <c r="J1786" s="441"/>
      <c r="K1786" s="441"/>
      <c r="L1786" s="441"/>
      <c r="M1786" s="441"/>
      <c r="N1786" s="441"/>
      <c r="O1786" s="441"/>
      <c r="P1786" s="441"/>
      <c r="Q1786" s="441"/>
      <c r="R1786" s="441"/>
      <c r="S1786" s="441"/>
      <c r="T1786" s="441"/>
      <c r="U1786" s="441"/>
      <c r="V1786" s="441" t="e">
        <f t="shared" si="101"/>
        <v>#DIV/0!</v>
      </c>
      <c r="W1786" s="4"/>
      <c r="X1786" s="4"/>
      <c r="Y1786" s="4"/>
      <c r="Z1786" s="4"/>
      <c r="AA1786" s="2"/>
      <c r="AB1786" s="441">
        <f t="shared" si="102"/>
        <v>0</v>
      </c>
      <c r="AC1786" s="2" t="e">
        <f t="shared" si="100"/>
        <v>#DIV/0!</v>
      </c>
    </row>
    <row r="1787" spans="1:29" s="5" customFormat="1" ht="15" hidden="1" customHeight="1" x14ac:dyDescent="0.25">
      <c r="A1787" s="4"/>
      <c r="B1787" s="4"/>
      <c r="C1787" s="582"/>
      <c r="D1787" s="575"/>
      <c r="E1787" s="575"/>
      <c r="F1787" s="582"/>
      <c r="G1787" s="61" t="s">
        <v>62</v>
      </c>
      <c r="H1787" s="61"/>
      <c r="I1787" s="179"/>
      <c r="J1787" s="441"/>
      <c r="K1787" s="441"/>
      <c r="L1787" s="441"/>
      <c r="M1787" s="441"/>
      <c r="N1787" s="441"/>
      <c r="O1787" s="441"/>
      <c r="P1787" s="441"/>
      <c r="Q1787" s="441"/>
      <c r="R1787" s="441"/>
      <c r="S1787" s="441"/>
      <c r="T1787" s="441"/>
      <c r="U1787" s="441"/>
      <c r="V1787" s="441" t="e">
        <f t="shared" si="101"/>
        <v>#DIV/0!</v>
      </c>
      <c r="W1787" s="4"/>
      <c r="X1787" s="4"/>
      <c r="Y1787" s="4"/>
      <c r="Z1787" s="4"/>
      <c r="AA1787" s="2"/>
      <c r="AB1787" s="441">
        <f t="shared" si="102"/>
        <v>0</v>
      </c>
      <c r="AC1787" s="2" t="e">
        <f t="shared" si="100"/>
        <v>#DIV/0!</v>
      </c>
    </row>
    <row r="1788" spans="1:29" s="5" customFormat="1" ht="15" hidden="1" customHeight="1" x14ac:dyDescent="0.25">
      <c r="A1788" s="4"/>
      <c r="B1788" s="4"/>
      <c r="C1788" s="582"/>
      <c r="D1788" s="575"/>
      <c r="E1788" s="575"/>
      <c r="F1788" s="582"/>
      <c r="G1788" s="61" t="s">
        <v>63</v>
      </c>
      <c r="H1788" s="61"/>
      <c r="I1788" s="179"/>
      <c r="J1788" s="441"/>
      <c r="K1788" s="441"/>
      <c r="L1788" s="441"/>
      <c r="M1788" s="441"/>
      <c r="N1788" s="441"/>
      <c r="O1788" s="441"/>
      <c r="P1788" s="441"/>
      <c r="Q1788" s="441"/>
      <c r="R1788" s="441"/>
      <c r="S1788" s="441"/>
      <c r="T1788" s="441"/>
      <c r="U1788" s="441"/>
      <c r="V1788" s="441" t="e">
        <f t="shared" si="101"/>
        <v>#DIV/0!</v>
      </c>
      <c r="W1788" s="4"/>
      <c r="X1788" s="4"/>
      <c r="Y1788" s="4"/>
      <c r="Z1788" s="4"/>
      <c r="AA1788" s="2"/>
      <c r="AB1788" s="441">
        <f t="shared" si="102"/>
        <v>0</v>
      </c>
      <c r="AC1788" s="2" t="e">
        <f t="shared" si="100"/>
        <v>#DIV/0!</v>
      </c>
    </row>
    <row r="1789" spans="1:29" s="5" customFormat="1" ht="15" hidden="1" customHeight="1" x14ac:dyDescent="0.25">
      <c r="A1789" s="4"/>
      <c r="B1789" s="4"/>
      <c r="C1789" s="582"/>
      <c r="D1789" s="575"/>
      <c r="E1789" s="575"/>
      <c r="F1789" s="582"/>
      <c r="G1789" s="61" t="s">
        <v>68</v>
      </c>
      <c r="H1789" s="61"/>
      <c r="I1789" s="179"/>
      <c r="J1789" s="441"/>
      <c r="K1789" s="441"/>
      <c r="L1789" s="441"/>
      <c r="M1789" s="441"/>
      <c r="N1789" s="441"/>
      <c r="O1789" s="441"/>
      <c r="P1789" s="441"/>
      <c r="Q1789" s="441"/>
      <c r="R1789" s="441"/>
      <c r="S1789" s="441"/>
      <c r="T1789" s="441"/>
      <c r="U1789" s="441"/>
      <c r="V1789" s="441" t="e">
        <f t="shared" si="101"/>
        <v>#DIV/0!</v>
      </c>
      <c r="W1789" s="4"/>
      <c r="X1789" s="4"/>
      <c r="Y1789" s="4"/>
      <c r="Z1789" s="4"/>
      <c r="AA1789" s="2"/>
      <c r="AB1789" s="441">
        <f t="shared" si="102"/>
        <v>0</v>
      </c>
      <c r="AC1789" s="2" t="e">
        <f t="shared" si="100"/>
        <v>#DIV/0!</v>
      </c>
    </row>
    <row r="1790" spans="1:29" s="5" customFormat="1" ht="15" hidden="1" customHeight="1" x14ac:dyDescent="0.25">
      <c r="A1790" s="4"/>
      <c r="B1790" s="4"/>
      <c r="C1790" s="582"/>
      <c r="D1790" s="575"/>
      <c r="E1790" s="575"/>
      <c r="F1790" s="657" t="s">
        <v>74</v>
      </c>
      <c r="G1790" s="60" t="s">
        <v>59</v>
      </c>
      <c r="H1790" s="60"/>
      <c r="I1790" s="138"/>
      <c r="J1790" s="148"/>
      <c r="K1790" s="148"/>
      <c r="L1790" s="148"/>
      <c r="M1790" s="148"/>
      <c r="N1790" s="148"/>
      <c r="O1790" s="148"/>
      <c r="P1790" s="148"/>
      <c r="Q1790" s="148"/>
      <c r="R1790" s="148"/>
      <c r="S1790" s="148"/>
      <c r="T1790" s="148"/>
      <c r="U1790" s="148"/>
      <c r="V1790" s="441" t="e">
        <f t="shared" si="101"/>
        <v>#DIV/0!</v>
      </c>
      <c r="W1790" s="4"/>
      <c r="X1790" s="4"/>
      <c r="Y1790" s="4"/>
      <c r="Z1790" s="4"/>
      <c r="AA1790" s="2"/>
      <c r="AB1790" s="441">
        <f t="shared" si="102"/>
        <v>0</v>
      </c>
      <c r="AC1790" s="2" t="e">
        <f t="shared" si="100"/>
        <v>#DIV/0!</v>
      </c>
    </row>
    <row r="1791" spans="1:29" s="5" customFormat="1" ht="15" hidden="1" customHeight="1" x14ac:dyDescent="0.25">
      <c r="A1791" s="4"/>
      <c r="B1791" s="4"/>
      <c r="C1791" s="582"/>
      <c r="D1791" s="575"/>
      <c r="E1791" s="575"/>
      <c r="F1791" s="657"/>
      <c r="G1791" s="60" t="s">
        <v>60</v>
      </c>
      <c r="H1791" s="60"/>
      <c r="I1791" s="138"/>
      <c r="J1791" s="148"/>
      <c r="K1791" s="148"/>
      <c r="L1791" s="148"/>
      <c r="M1791" s="148"/>
      <c r="N1791" s="148"/>
      <c r="O1791" s="148"/>
      <c r="P1791" s="148"/>
      <c r="Q1791" s="148"/>
      <c r="R1791" s="148"/>
      <c r="S1791" s="148"/>
      <c r="T1791" s="148"/>
      <c r="U1791" s="148"/>
      <c r="V1791" s="441" t="e">
        <f t="shared" si="101"/>
        <v>#DIV/0!</v>
      </c>
      <c r="W1791" s="4"/>
      <c r="X1791" s="4"/>
      <c r="Y1791" s="4"/>
      <c r="Z1791" s="4"/>
      <c r="AA1791" s="2"/>
      <c r="AB1791" s="441">
        <f t="shared" si="102"/>
        <v>0</v>
      </c>
      <c r="AC1791" s="2" t="e">
        <f t="shared" si="100"/>
        <v>#DIV/0!</v>
      </c>
    </row>
    <row r="1792" spans="1:29" s="5" customFormat="1" ht="15" hidden="1" customHeight="1" x14ac:dyDescent="0.25">
      <c r="A1792" s="4"/>
      <c r="B1792" s="4"/>
      <c r="C1792" s="582"/>
      <c r="D1792" s="575"/>
      <c r="E1792" s="575"/>
      <c r="F1792" s="657"/>
      <c r="G1792" s="60" t="s">
        <v>61</v>
      </c>
      <c r="H1792" s="60"/>
      <c r="I1792" s="138"/>
      <c r="J1792" s="148"/>
      <c r="K1792" s="148"/>
      <c r="L1792" s="148"/>
      <c r="M1792" s="148"/>
      <c r="N1792" s="148"/>
      <c r="O1792" s="148"/>
      <c r="P1792" s="148"/>
      <c r="Q1792" s="148"/>
      <c r="R1792" s="148"/>
      <c r="S1792" s="148"/>
      <c r="T1792" s="148"/>
      <c r="U1792" s="148"/>
      <c r="V1792" s="441" t="e">
        <f t="shared" si="101"/>
        <v>#DIV/0!</v>
      </c>
      <c r="W1792" s="4"/>
      <c r="X1792" s="4"/>
      <c r="Y1792" s="4"/>
      <c r="Z1792" s="4"/>
      <c r="AA1792" s="2"/>
      <c r="AB1792" s="441">
        <f t="shared" si="102"/>
        <v>0</v>
      </c>
      <c r="AC1792" s="2" t="e">
        <f t="shared" si="100"/>
        <v>#DIV/0!</v>
      </c>
    </row>
    <row r="1793" spans="1:29" s="5" customFormat="1" ht="15" hidden="1" customHeight="1" x14ac:dyDescent="0.25">
      <c r="A1793" s="4"/>
      <c r="B1793" s="4"/>
      <c r="C1793" s="582"/>
      <c r="D1793" s="575"/>
      <c r="E1793" s="575"/>
      <c r="F1793" s="657"/>
      <c r="G1793" s="60" t="s">
        <v>62</v>
      </c>
      <c r="H1793" s="60"/>
      <c r="I1793" s="138"/>
      <c r="J1793" s="148"/>
      <c r="K1793" s="148"/>
      <c r="L1793" s="148"/>
      <c r="M1793" s="148"/>
      <c r="N1793" s="148"/>
      <c r="O1793" s="148"/>
      <c r="P1793" s="148"/>
      <c r="Q1793" s="148"/>
      <c r="R1793" s="148"/>
      <c r="S1793" s="148"/>
      <c r="T1793" s="148"/>
      <c r="U1793" s="148"/>
      <c r="V1793" s="441" t="e">
        <f t="shared" si="101"/>
        <v>#DIV/0!</v>
      </c>
      <c r="W1793" s="4"/>
      <c r="X1793" s="4"/>
      <c r="Y1793" s="4"/>
      <c r="Z1793" s="4"/>
      <c r="AA1793" s="2"/>
      <c r="AB1793" s="441">
        <f t="shared" si="102"/>
        <v>0</v>
      </c>
      <c r="AC1793" s="2" t="e">
        <f t="shared" si="100"/>
        <v>#DIV/0!</v>
      </c>
    </row>
    <row r="1794" spans="1:29" s="5" customFormat="1" ht="15" hidden="1" customHeight="1" x14ac:dyDescent="0.25">
      <c r="A1794" s="4"/>
      <c r="B1794" s="4"/>
      <c r="C1794" s="582"/>
      <c r="D1794" s="575"/>
      <c r="E1794" s="575"/>
      <c r="F1794" s="657"/>
      <c r="G1794" s="60" t="s">
        <v>63</v>
      </c>
      <c r="H1794" s="60"/>
      <c r="I1794" s="138"/>
      <c r="J1794" s="125"/>
      <c r="K1794" s="125"/>
      <c r="L1794" s="125"/>
      <c r="M1794" s="125"/>
      <c r="N1794" s="125"/>
      <c r="O1794" s="125"/>
      <c r="P1794" s="125"/>
      <c r="Q1794" s="125"/>
      <c r="R1794" s="125"/>
      <c r="S1794" s="125"/>
      <c r="T1794" s="125"/>
      <c r="U1794" s="125"/>
      <c r="V1794" s="441" t="e">
        <f t="shared" si="101"/>
        <v>#DIV/0!</v>
      </c>
      <c r="W1794" s="4"/>
      <c r="X1794" s="4"/>
      <c r="Y1794" s="4"/>
      <c r="Z1794" s="4"/>
      <c r="AA1794" s="2"/>
      <c r="AB1794" s="441">
        <f t="shared" si="102"/>
        <v>0</v>
      </c>
      <c r="AC1794" s="2" t="e">
        <f t="shared" si="100"/>
        <v>#DIV/0!</v>
      </c>
    </row>
    <row r="1795" spans="1:29" s="5" customFormat="1" ht="15" hidden="1" customHeight="1" x14ac:dyDescent="0.25">
      <c r="A1795" s="4"/>
      <c r="B1795" s="4"/>
      <c r="C1795" s="582"/>
      <c r="D1795" s="575"/>
      <c r="E1795" s="575"/>
      <c r="F1795" s="657"/>
      <c r="G1795" s="61" t="s">
        <v>68</v>
      </c>
      <c r="H1795" s="61"/>
      <c r="I1795" s="179"/>
      <c r="J1795" s="441"/>
      <c r="K1795" s="441"/>
      <c r="L1795" s="441"/>
      <c r="M1795" s="441"/>
      <c r="N1795" s="441"/>
      <c r="O1795" s="441"/>
      <c r="P1795" s="441"/>
      <c r="Q1795" s="441"/>
      <c r="R1795" s="441"/>
      <c r="S1795" s="441"/>
      <c r="T1795" s="441"/>
      <c r="U1795" s="441"/>
      <c r="V1795" s="441" t="e">
        <f t="shared" si="101"/>
        <v>#DIV/0!</v>
      </c>
      <c r="W1795" s="4"/>
      <c r="X1795" s="4"/>
      <c r="Y1795" s="4"/>
      <c r="Z1795" s="4"/>
      <c r="AA1795" s="2"/>
      <c r="AB1795" s="441">
        <f t="shared" si="102"/>
        <v>0</v>
      </c>
      <c r="AC1795" s="2" t="e">
        <f t="shared" si="100"/>
        <v>#DIV/0!</v>
      </c>
    </row>
    <row r="1796" spans="1:29" s="5" customFormat="1" ht="15" hidden="1" customHeight="1" x14ac:dyDescent="0.25">
      <c r="A1796" s="4"/>
      <c r="B1796" s="4"/>
      <c r="C1796" s="582"/>
      <c r="D1796" s="575" t="s">
        <v>76</v>
      </c>
      <c r="E1796" s="575" t="s">
        <v>72</v>
      </c>
      <c r="F1796" s="582" t="s">
        <v>73</v>
      </c>
      <c r="G1796" s="61" t="s">
        <v>59</v>
      </c>
      <c r="H1796" s="61"/>
      <c r="I1796" s="179"/>
      <c r="J1796" s="441"/>
      <c r="K1796" s="441"/>
      <c r="L1796" s="441"/>
      <c r="M1796" s="441"/>
      <c r="N1796" s="441"/>
      <c r="O1796" s="441"/>
      <c r="P1796" s="441"/>
      <c r="Q1796" s="441"/>
      <c r="R1796" s="441"/>
      <c r="S1796" s="441"/>
      <c r="T1796" s="441"/>
      <c r="U1796" s="441"/>
      <c r="V1796" s="441" t="e">
        <f t="shared" si="101"/>
        <v>#DIV/0!</v>
      </c>
      <c r="W1796" s="4"/>
      <c r="X1796" s="4"/>
      <c r="Y1796" s="4"/>
      <c r="Z1796" s="4"/>
      <c r="AA1796" s="2"/>
      <c r="AB1796" s="441">
        <f t="shared" si="102"/>
        <v>0</v>
      </c>
      <c r="AC1796" s="2" t="e">
        <f t="shared" si="100"/>
        <v>#DIV/0!</v>
      </c>
    </row>
    <row r="1797" spans="1:29" s="5" customFormat="1" ht="15" hidden="1" customHeight="1" x14ac:dyDescent="0.25">
      <c r="A1797" s="4"/>
      <c r="B1797" s="4"/>
      <c r="C1797" s="582"/>
      <c r="D1797" s="575"/>
      <c r="E1797" s="575"/>
      <c r="F1797" s="582"/>
      <c r="G1797" s="61" t="s">
        <v>60</v>
      </c>
      <c r="H1797" s="61"/>
      <c r="I1797" s="179"/>
      <c r="J1797" s="441"/>
      <c r="K1797" s="441"/>
      <c r="L1797" s="441"/>
      <c r="M1797" s="441"/>
      <c r="N1797" s="441"/>
      <c r="O1797" s="441"/>
      <c r="P1797" s="441"/>
      <c r="Q1797" s="441"/>
      <c r="R1797" s="441"/>
      <c r="S1797" s="441"/>
      <c r="T1797" s="441"/>
      <c r="U1797" s="441"/>
      <c r="V1797" s="441" t="e">
        <f t="shared" si="101"/>
        <v>#DIV/0!</v>
      </c>
      <c r="W1797" s="4"/>
      <c r="X1797" s="4"/>
      <c r="Y1797" s="4"/>
      <c r="Z1797" s="4"/>
      <c r="AA1797" s="2"/>
      <c r="AB1797" s="441">
        <f t="shared" si="102"/>
        <v>0</v>
      </c>
      <c r="AC1797" s="2" t="e">
        <f t="shared" si="100"/>
        <v>#DIV/0!</v>
      </c>
    </row>
    <row r="1798" spans="1:29" s="5" customFormat="1" ht="15" hidden="1" customHeight="1" x14ac:dyDescent="0.25">
      <c r="A1798" s="4"/>
      <c r="B1798" s="4"/>
      <c r="C1798" s="582"/>
      <c r="D1798" s="575"/>
      <c r="E1798" s="575"/>
      <c r="F1798" s="582"/>
      <c r="G1798" s="61" t="s">
        <v>61</v>
      </c>
      <c r="H1798" s="61"/>
      <c r="I1798" s="179"/>
      <c r="J1798" s="441"/>
      <c r="K1798" s="441"/>
      <c r="L1798" s="441"/>
      <c r="M1798" s="441"/>
      <c r="N1798" s="441"/>
      <c r="O1798" s="441"/>
      <c r="P1798" s="441"/>
      <c r="Q1798" s="441"/>
      <c r="R1798" s="441"/>
      <c r="S1798" s="441"/>
      <c r="T1798" s="441"/>
      <c r="U1798" s="441"/>
      <c r="V1798" s="441" t="e">
        <f t="shared" si="101"/>
        <v>#DIV/0!</v>
      </c>
      <c r="W1798" s="4"/>
      <c r="X1798" s="4"/>
      <c r="Y1798" s="4"/>
      <c r="Z1798" s="4"/>
      <c r="AA1798" s="2"/>
      <c r="AB1798" s="441">
        <f t="shared" si="102"/>
        <v>0</v>
      </c>
      <c r="AC1798" s="2" t="e">
        <f t="shared" si="100"/>
        <v>#DIV/0!</v>
      </c>
    </row>
    <row r="1799" spans="1:29" s="5" customFormat="1" ht="15" hidden="1" customHeight="1" x14ac:dyDescent="0.25">
      <c r="A1799" s="4"/>
      <c r="B1799" s="4"/>
      <c r="C1799" s="582"/>
      <c r="D1799" s="575"/>
      <c r="E1799" s="575"/>
      <c r="F1799" s="582"/>
      <c r="G1799" s="61" t="s">
        <v>62</v>
      </c>
      <c r="H1799" s="61"/>
      <c r="I1799" s="179"/>
      <c r="J1799" s="441"/>
      <c r="K1799" s="441"/>
      <c r="L1799" s="441"/>
      <c r="M1799" s="441"/>
      <c r="N1799" s="441"/>
      <c r="O1799" s="441"/>
      <c r="P1799" s="441"/>
      <c r="Q1799" s="441"/>
      <c r="R1799" s="441"/>
      <c r="S1799" s="441"/>
      <c r="T1799" s="441"/>
      <c r="U1799" s="441"/>
      <c r="V1799" s="441" t="e">
        <f t="shared" si="101"/>
        <v>#DIV/0!</v>
      </c>
      <c r="W1799" s="4"/>
      <c r="X1799" s="4"/>
      <c r="Y1799" s="4"/>
      <c r="Z1799" s="4"/>
      <c r="AA1799" s="2"/>
      <c r="AB1799" s="441">
        <f t="shared" si="102"/>
        <v>0</v>
      </c>
      <c r="AC1799" s="2" t="e">
        <f t="shared" si="100"/>
        <v>#DIV/0!</v>
      </c>
    </row>
    <row r="1800" spans="1:29" s="5" customFormat="1" ht="15" hidden="1" customHeight="1" x14ac:dyDescent="0.25">
      <c r="A1800" s="4"/>
      <c r="B1800" s="4"/>
      <c r="C1800" s="582"/>
      <c r="D1800" s="575"/>
      <c r="E1800" s="575"/>
      <c r="F1800" s="582"/>
      <c r="G1800" s="61" t="s">
        <v>63</v>
      </c>
      <c r="H1800" s="61"/>
      <c r="I1800" s="179"/>
      <c r="J1800" s="441"/>
      <c r="K1800" s="441"/>
      <c r="L1800" s="441"/>
      <c r="M1800" s="441"/>
      <c r="N1800" s="441"/>
      <c r="O1800" s="441"/>
      <c r="P1800" s="441"/>
      <c r="Q1800" s="441"/>
      <c r="R1800" s="441"/>
      <c r="S1800" s="441"/>
      <c r="T1800" s="441"/>
      <c r="U1800" s="441"/>
      <c r="V1800" s="441" t="e">
        <f t="shared" si="101"/>
        <v>#DIV/0!</v>
      </c>
      <c r="W1800" s="4"/>
      <c r="X1800" s="4"/>
      <c r="Y1800" s="4"/>
      <c r="Z1800" s="4"/>
      <c r="AA1800" s="2"/>
      <c r="AB1800" s="441">
        <f t="shared" si="102"/>
        <v>0</v>
      </c>
      <c r="AC1800" s="2" t="e">
        <f t="shared" si="100"/>
        <v>#DIV/0!</v>
      </c>
    </row>
    <row r="1801" spans="1:29" s="5" customFormat="1" ht="15" hidden="1" customHeight="1" x14ac:dyDescent="0.25">
      <c r="A1801" s="4"/>
      <c r="B1801" s="4"/>
      <c r="C1801" s="582"/>
      <c r="D1801" s="575"/>
      <c r="E1801" s="575"/>
      <c r="F1801" s="582"/>
      <c r="G1801" s="61" t="s">
        <v>68</v>
      </c>
      <c r="H1801" s="61"/>
      <c r="I1801" s="179"/>
      <c r="J1801" s="441"/>
      <c r="K1801" s="441"/>
      <c r="L1801" s="441"/>
      <c r="M1801" s="441"/>
      <c r="N1801" s="441"/>
      <c r="O1801" s="441"/>
      <c r="P1801" s="441"/>
      <c r="Q1801" s="441"/>
      <c r="R1801" s="441"/>
      <c r="S1801" s="441"/>
      <c r="T1801" s="441"/>
      <c r="U1801" s="441"/>
      <c r="V1801" s="441" t="e">
        <f t="shared" si="101"/>
        <v>#DIV/0!</v>
      </c>
      <c r="W1801" s="4"/>
      <c r="X1801" s="4"/>
      <c r="Y1801" s="4"/>
      <c r="Z1801" s="4"/>
      <c r="AA1801" s="2"/>
      <c r="AB1801" s="441">
        <f t="shared" si="102"/>
        <v>0</v>
      </c>
      <c r="AC1801" s="2" t="e">
        <f t="shared" si="100"/>
        <v>#DIV/0!</v>
      </c>
    </row>
    <row r="1802" spans="1:29" s="5" customFormat="1" ht="15" hidden="1" customHeight="1" x14ac:dyDescent="0.25">
      <c r="A1802" s="4"/>
      <c r="B1802" s="4"/>
      <c r="C1802" s="582"/>
      <c r="D1802" s="575"/>
      <c r="E1802" s="575" t="s">
        <v>75</v>
      </c>
      <c r="F1802" s="657" t="s">
        <v>73</v>
      </c>
      <c r="G1802" s="60" t="s">
        <v>59</v>
      </c>
      <c r="H1802" s="60"/>
      <c r="I1802" s="138"/>
      <c r="J1802" s="148"/>
      <c r="K1802" s="148"/>
      <c r="L1802" s="148"/>
      <c r="M1802" s="148"/>
      <c r="N1802" s="148"/>
      <c r="O1802" s="148"/>
      <c r="P1802" s="148"/>
      <c r="Q1802" s="148"/>
      <c r="R1802" s="148"/>
      <c r="S1802" s="148"/>
      <c r="T1802" s="148"/>
      <c r="U1802" s="148"/>
      <c r="V1802" s="441" t="e">
        <f t="shared" si="101"/>
        <v>#DIV/0!</v>
      </c>
      <c r="W1802" s="4"/>
      <c r="X1802" s="4"/>
      <c r="Y1802" s="4"/>
      <c r="Z1802" s="4"/>
      <c r="AA1802" s="2"/>
      <c r="AB1802" s="441">
        <f t="shared" si="102"/>
        <v>0</v>
      </c>
      <c r="AC1802" s="2" t="e">
        <f t="shared" si="100"/>
        <v>#DIV/0!</v>
      </c>
    </row>
    <row r="1803" spans="1:29" s="5" customFormat="1" ht="15" hidden="1" customHeight="1" x14ac:dyDescent="0.25">
      <c r="A1803" s="4"/>
      <c r="B1803" s="4"/>
      <c r="C1803" s="582"/>
      <c r="D1803" s="575"/>
      <c r="E1803" s="575"/>
      <c r="F1803" s="657"/>
      <c r="G1803" s="60" t="s">
        <v>60</v>
      </c>
      <c r="H1803" s="60"/>
      <c r="I1803" s="138"/>
      <c r="J1803" s="148"/>
      <c r="K1803" s="148"/>
      <c r="L1803" s="148"/>
      <c r="M1803" s="148"/>
      <c r="N1803" s="148"/>
      <c r="O1803" s="148"/>
      <c r="P1803" s="148"/>
      <c r="Q1803" s="148"/>
      <c r="R1803" s="148"/>
      <c r="S1803" s="148"/>
      <c r="T1803" s="148"/>
      <c r="U1803" s="148"/>
      <c r="V1803" s="441" t="e">
        <f t="shared" si="101"/>
        <v>#DIV/0!</v>
      </c>
      <c r="W1803" s="4"/>
      <c r="X1803" s="4"/>
      <c r="Y1803" s="4"/>
      <c r="Z1803" s="4"/>
      <c r="AA1803" s="2"/>
      <c r="AB1803" s="441">
        <f t="shared" si="102"/>
        <v>0</v>
      </c>
      <c r="AC1803" s="2" t="e">
        <f t="shared" si="100"/>
        <v>#DIV/0!</v>
      </c>
    </row>
    <row r="1804" spans="1:29" s="5" customFormat="1" ht="15" hidden="1" customHeight="1" x14ac:dyDescent="0.25">
      <c r="A1804" s="4"/>
      <c r="B1804" s="4"/>
      <c r="C1804" s="582"/>
      <c r="D1804" s="575"/>
      <c r="E1804" s="575"/>
      <c r="F1804" s="657"/>
      <c r="G1804" s="60" t="s">
        <v>61</v>
      </c>
      <c r="H1804" s="60"/>
      <c r="I1804" s="138"/>
      <c r="J1804" s="148"/>
      <c r="K1804" s="148"/>
      <c r="L1804" s="148"/>
      <c r="M1804" s="148"/>
      <c r="N1804" s="148"/>
      <c r="O1804" s="148"/>
      <c r="P1804" s="148"/>
      <c r="Q1804" s="148"/>
      <c r="R1804" s="148"/>
      <c r="S1804" s="148"/>
      <c r="T1804" s="148"/>
      <c r="U1804" s="148"/>
      <c r="V1804" s="441" t="e">
        <f t="shared" si="101"/>
        <v>#DIV/0!</v>
      </c>
      <c r="W1804" s="4"/>
      <c r="X1804" s="4"/>
      <c r="Y1804" s="4"/>
      <c r="Z1804" s="4"/>
      <c r="AA1804" s="2"/>
      <c r="AB1804" s="441">
        <f t="shared" si="102"/>
        <v>0</v>
      </c>
      <c r="AC1804" s="2" t="e">
        <f t="shared" si="100"/>
        <v>#DIV/0!</v>
      </c>
    </row>
    <row r="1805" spans="1:29" s="5" customFormat="1" ht="15" hidden="1" customHeight="1" x14ac:dyDescent="0.25">
      <c r="A1805" s="4"/>
      <c r="B1805" s="4"/>
      <c r="C1805" s="582"/>
      <c r="D1805" s="575"/>
      <c r="E1805" s="575"/>
      <c r="F1805" s="657"/>
      <c r="G1805" s="60" t="s">
        <v>62</v>
      </c>
      <c r="H1805" s="60"/>
      <c r="I1805" s="138"/>
      <c r="J1805" s="148"/>
      <c r="K1805" s="148"/>
      <c r="L1805" s="148"/>
      <c r="M1805" s="148"/>
      <c r="N1805" s="148"/>
      <c r="O1805" s="148"/>
      <c r="P1805" s="148"/>
      <c r="Q1805" s="148"/>
      <c r="R1805" s="148"/>
      <c r="S1805" s="148"/>
      <c r="T1805" s="148"/>
      <c r="U1805" s="148"/>
      <c r="V1805" s="441" t="e">
        <f t="shared" si="101"/>
        <v>#DIV/0!</v>
      </c>
      <c r="W1805" s="4"/>
      <c r="X1805" s="4"/>
      <c r="Y1805" s="4"/>
      <c r="Z1805" s="4"/>
      <c r="AA1805" s="2"/>
      <c r="AB1805" s="441">
        <f t="shared" si="102"/>
        <v>0</v>
      </c>
      <c r="AC1805" s="2" t="e">
        <f t="shared" si="100"/>
        <v>#DIV/0!</v>
      </c>
    </row>
    <row r="1806" spans="1:29" s="5" customFormat="1" ht="15" hidden="1" customHeight="1" x14ac:dyDescent="0.25">
      <c r="A1806" s="4"/>
      <c r="B1806" s="4"/>
      <c r="C1806" s="582"/>
      <c r="D1806" s="575"/>
      <c r="E1806" s="575"/>
      <c r="F1806" s="657"/>
      <c r="G1806" s="60" t="s">
        <v>63</v>
      </c>
      <c r="H1806" s="60"/>
      <c r="I1806" s="138"/>
      <c r="J1806" s="125"/>
      <c r="K1806" s="125"/>
      <c r="L1806" s="125"/>
      <c r="M1806" s="125"/>
      <c r="N1806" s="125"/>
      <c r="O1806" s="125"/>
      <c r="P1806" s="125"/>
      <c r="Q1806" s="125"/>
      <c r="R1806" s="125"/>
      <c r="S1806" s="125"/>
      <c r="T1806" s="125"/>
      <c r="U1806" s="125"/>
      <c r="V1806" s="441" t="e">
        <f t="shared" si="101"/>
        <v>#DIV/0!</v>
      </c>
      <c r="W1806" s="4"/>
      <c r="X1806" s="4"/>
      <c r="Y1806" s="4"/>
      <c r="Z1806" s="4"/>
      <c r="AA1806" s="2"/>
      <c r="AB1806" s="441">
        <f t="shared" si="102"/>
        <v>0</v>
      </c>
      <c r="AC1806" s="2" t="e">
        <f t="shared" si="100"/>
        <v>#DIV/0!</v>
      </c>
    </row>
    <row r="1807" spans="1:29" s="5" customFormat="1" ht="15" hidden="1" customHeight="1" x14ac:dyDescent="0.25">
      <c r="A1807" s="4"/>
      <c r="B1807" s="4"/>
      <c r="C1807" s="582"/>
      <c r="D1807" s="575"/>
      <c r="E1807" s="575"/>
      <c r="F1807" s="657"/>
      <c r="G1807" s="61" t="s">
        <v>68</v>
      </c>
      <c r="H1807" s="61"/>
      <c r="I1807" s="179"/>
      <c r="J1807" s="441"/>
      <c r="K1807" s="441"/>
      <c r="L1807" s="441"/>
      <c r="M1807" s="441"/>
      <c r="N1807" s="441"/>
      <c r="O1807" s="441"/>
      <c r="P1807" s="441"/>
      <c r="Q1807" s="441"/>
      <c r="R1807" s="441"/>
      <c r="S1807" s="441"/>
      <c r="T1807" s="441"/>
      <c r="U1807" s="441"/>
      <c r="V1807" s="441" t="e">
        <f t="shared" si="101"/>
        <v>#DIV/0!</v>
      </c>
      <c r="W1807" s="4"/>
      <c r="X1807" s="4"/>
      <c r="Y1807" s="4"/>
      <c r="Z1807" s="4"/>
      <c r="AA1807" s="2"/>
      <c r="AB1807" s="441">
        <f t="shared" si="102"/>
        <v>0</v>
      </c>
      <c r="AC1807" s="2" t="e">
        <f t="shared" si="100"/>
        <v>#DIV/0!</v>
      </c>
    </row>
    <row r="1808" spans="1:29" s="5" customFormat="1" ht="15" hidden="1" customHeight="1" x14ac:dyDescent="0.25">
      <c r="A1808" s="4"/>
      <c r="B1808" s="4"/>
      <c r="C1808" s="582"/>
      <c r="D1808" s="575"/>
      <c r="E1808" s="575"/>
      <c r="F1808" s="582" t="s">
        <v>74</v>
      </c>
      <c r="G1808" s="61" t="s">
        <v>59</v>
      </c>
      <c r="H1808" s="61"/>
      <c r="I1808" s="179"/>
      <c r="J1808" s="441"/>
      <c r="K1808" s="441"/>
      <c r="L1808" s="441"/>
      <c r="M1808" s="441"/>
      <c r="N1808" s="441"/>
      <c r="O1808" s="441"/>
      <c r="P1808" s="441"/>
      <c r="Q1808" s="441"/>
      <c r="R1808" s="441"/>
      <c r="S1808" s="441"/>
      <c r="T1808" s="441"/>
      <c r="U1808" s="441"/>
      <c r="V1808" s="441" t="e">
        <f t="shared" si="101"/>
        <v>#DIV/0!</v>
      </c>
      <c r="W1808" s="4"/>
      <c r="X1808" s="4"/>
      <c r="Y1808" s="4"/>
      <c r="Z1808" s="4"/>
      <c r="AA1808" s="2"/>
      <c r="AB1808" s="441">
        <f t="shared" si="102"/>
        <v>0</v>
      </c>
      <c r="AC1808" s="2" t="e">
        <f t="shared" si="100"/>
        <v>#DIV/0!</v>
      </c>
    </row>
    <row r="1809" spans="1:29" s="5" customFormat="1" ht="15" hidden="1" customHeight="1" x14ac:dyDescent="0.25">
      <c r="A1809" s="4"/>
      <c r="B1809" s="4"/>
      <c r="C1809" s="582"/>
      <c r="D1809" s="575"/>
      <c r="E1809" s="575"/>
      <c r="F1809" s="582"/>
      <c r="G1809" s="61" t="s">
        <v>60</v>
      </c>
      <c r="H1809" s="61"/>
      <c r="I1809" s="179"/>
      <c r="J1809" s="441"/>
      <c r="K1809" s="441"/>
      <c r="L1809" s="441"/>
      <c r="M1809" s="441"/>
      <c r="N1809" s="441"/>
      <c r="O1809" s="441"/>
      <c r="P1809" s="441"/>
      <c r="Q1809" s="441"/>
      <c r="R1809" s="441"/>
      <c r="S1809" s="441"/>
      <c r="T1809" s="441"/>
      <c r="U1809" s="441"/>
      <c r="V1809" s="441" t="e">
        <f t="shared" si="101"/>
        <v>#DIV/0!</v>
      </c>
      <c r="W1809" s="4"/>
      <c r="X1809" s="4"/>
      <c r="Y1809" s="4"/>
      <c r="Z1809" s="4"/>
      <c r="AA1809" s="2"/>
      <c r="AB1809" s="441">
        <f t="shared" si="102"/>
        <v>0</v>
      </c>
      <c r="AC1809" s="2" t="e">
        <f t="shared" si="100"/>
        <v>#DIV/0!</v>
      </c>
    </row>
    <row r="1810" spans="1:29" s="5" customFormat="1" ht="15" hidden="1" customHeight="1" x14ac:dyDescent="0.25">
      <c r="A1810" s="4"/>
      <c r="B1810" s="4"/>
      <c r="C1810" s="582"/>
      <c r="D1810" s="575"/>
      <c r="E1810" s="575"/>
      <c r="F1810" s="582"/>
      <c r="G1810" s="61" t="s">
        <v>61</v>
      </c>
      <c r="H1810" s="61"/>
      <c r="I1810" s="179"/>
      <c r="J1810" s="441"/>
      <c r="K1810" s="441"/>
      <c r="L1810" s="441"/>
      <c r="M1810" s="441"/>
      <c r="N1810" s="441"/>
      <c r="O1810" s="441"/>
      <c r="P1810" s="441"/>
      <c r="Q1810" s="441"/>
      <c r="R1810" s="441"/>
      <c r="S1810" s="441"/>
      <c r="T1810" s="441"/>
      <c r="U1810" s="441"/>
      <c r="V1810" s="441" t="e">
        <f t="shared" si="101"/>
        <v>#DIV/0!</v>
      </c>
      <c r="W1810" s="4"/>
      <c r="X1810" s="4"/>
      <c r="Y1810" s="4"/>
      <c r="Z1810" s="4"/>
      <c r="AA1810" s="2"/>
      <c r="AB1810" s="441">
        <f t="shared" si="102"/>
        <v>0</v>
      </c>
      <c r="AC1810" s="2" t="e">
        <f t="shared" si="100"/>
        <v>#DIV/0!</v>
      </c>
    </row>
    <row r="1811" spans="1:29" s="5" customFormat="1" ht="15" hidden="1" customHeight="1" x14ac:dyDescent="0.25">
      <c r="A1811" s="4"/>
      <c r="B1811" s="4"/>
      <c r="C1811" s="582"/>
      <c r="D1811" s="575"/>
      <c r="E1811" s="575"/>
      <c r="F1811" s="582"/>
      <c r="G1811" s="61" t="s">
        <v>62</v>
      </c>
      <c r="H1811" s="61"/>
      <c r="I1811" s="179"/>
      <c r="J1811" s="441"/>
      <c r="K1811" s="441"/>
      <c r="L1811" s="441"/>
      <c r="M1811" s="441"/>
      <c r="N1811" s="441"/>
      <c r="O1811" s="441"/>
      <c r="P1811" s="441"/>
      <c r="Q1811" s="441"/>
      <c r="R1811" s="441"/>
      <c r="S1811" s="441"/>
      <c r="T1811" s="441"/>
      <c r="U1811" s="441"/>
      <c r="V1811" s="441" t="e">
        <f t="shared" si="101"/>
        <v>#DIV/0!</v>
      </c>
      <c r="W1811" s="4"/>
      <c r="X1811" s="4"/>
      <c r="Y1811" s="4"/>
      <c r="Z1811" s="4"/>
      <c r="AA1811" s="2"/>
      <c r="AB1811" s="441">
        <f t="shared" si="102"/>
        <v>0</v>
      </c>
      <c r="AC1811" s="2" t="e">
        <f t="shared" si="100"/>
        <v>#DIV/0!</v>
      </c>
    </row>
    <row r="1812" spans="1:29" s="5" customFormat="1" ht="15" hidden="1" customHeight="1" x14ac:dyDescent="0.25">
      <c r="A1812" s="4"/>
      <c r="B1812" s="4"/>
      <c r="C1812" s="582"/>
      <c r="D1812" s="575"/>
      <c r="E1812" s="575"/>
      <c r="F1812" s="582"/>
      <c r="G1812" s="61" t="s">
        <v>63</v>
      </c>
      <c r="H1812" s="61"/>
      <c r="I1812" s="179"/>
      <c r="J1812" s="441"/>
      <c r="K1812" s="441"/>
      <c r="L1812" s="441"/>
      <c r="M1812" s="441"/>
      <c r="N1812" s="441"/>
      <c r="O1812" s="441"/>
      <c r="P1812" s="441"/>
      <c r="Q1812" s="441"/>
      <c r="R1812" s="441"/>
      <c r="S1812" s="441"/>
      <c r="T1812" s="441"/>
      <c r="U1812" s="441"/>
      <c r="V1812" s="441" t="e">
        <f t="shared" si="101"/>
        <v>#DIV/0!</v>
      </c>
      <c r="W1812" s="4"/>
      <c r="X1812" s="4"/>
      <c r="Y1812" s="4"/>
      <c r="Z1812" s="4"/>
      <c r="AA1812" s="2"/>
      <c r="AB1812" s="441">
        <f t="shared" si="102"/>
        <v>0</v>
      </c>
      <c r="AC1812" s="2" t="e">
        <f t="shared" si="100"/>
        <v>#DIV/0!</v>
      </c>
    </row>
    <row r="1813" spans="1:29" s="5" customFormat="1" ht="15" hidden="1" customHeight="1" x14ac:dyDescent="0.25">
      <c r="A1813" s="4"/>
      <c r="B1813" s="4"/>
      <c r="C1813" s="582"/>
      <c r="D1813" s="575"/>
      <c r="E1813" s="575"/>
      <c r="F1813" s="582"/>
      <c r="G1813" s="61" t="s">
        <v>68</v>
      </c>
      <c r="H1813" s="61"/>
      <c r="I1813" s="179"/>
      <c r="J1813" s="441"/>
      <c r="K1813" s="441"/>
      <c r="L1813" s="441"/>
      <c r="M1813" s="441"/>
      <c r="N1813" s="441"/>
      <c r="O1813" s="441"/>
      <c r="P1813" s="441"/>
      <c r="Q1813" s="441"/>
      <c r="R1813" s="441"/>
      <c r="S1813" s="441"/>
      <c r="T1813" s="441"/>
      <c r="U1813" s="441"/>
      <c r="V1813" s="441" t="e">
        <f t="shared" si="101"/>
        <v>#DIV/0!</v>
      </c>
      <c r="W1813" s="4"/>
      <c r="X1813" s="4"/>
      <c r="Y1813" s="4"/>
      <c r="Z1813" s="4"/>
      <c r="AA1813" s="2"/>
      <c r="AB1813" s="441">
        <f t="shared" si="102"/>
        <v>0</v>
      </c>
      <c r="AC1813" s="2" t="e">
        <f t="shared" si="100"/>
        <v>#DIV/0!</v>
      </c>
    </row>
    <row r="1814" spans="1:29" s="5" customFormat="1" ht="15" hidden="1" customHeight="1" x14ac:dyDescent="0.25">
      <c r="A1814" s="4"/>
      <c r="B1814" s="4"/>
      <c r="C1814" s="582"/>
      <c r="D1814" s="658" t="s">
        <v>77</v>
      </c>
      <c r="E1814" s="658" t="s">
        <v>75</v>
      </c>
      <c r="F1814" s="657" t="s">
        <v>74</v>
      </c>
      <c r="G1814" s="61" t="s">
        <v>59</v>
      </c>
      <c r="H1814" s="61"/>
      <c r="I1814" s="179"/>
      <c r="J1814" s="441"/>
      <c r="K1814" s="441"/>
      <c r="L1814" s="441"/>
      <c r="M1814" s="441"/>
      <c r="N1814" s="441"/>
      <c r="O1814" s="441"/>
      <c r="P1814" s="441"/>
      <c r="Q1814" s="441"/>
      <c r="R1814" s="441"/>
      <c r="S1814" s="441"/>
      <c r="T1814" s="441"/>
      <c r="U1814" s="441"/>
      <c r="V1814" s="441" t="e">
        <f t="shared" si="101"/>
        <v>#DIV/0!</v>
      </c>
      <c r="W1814" s="4"/>
      <c r="X1814" s="4"/>
      <c r="Y1814" s="4"/>
      <c r="Z1814" s="4"/>
      <c r="AA1814" s="2"/>
      <c r="AB1814" s="441">
        <f t="shared" si="102"/>
        <v>0</v>
      </c>
      <c r="AC1814" s="2" t="e">
        <f t="shared" si="100"/>
        <v>#DIV/0!</v>
      </c>
    </row>
    <row r="1815" spans="1:29" s="5" customFormat="1" ht="15" hidden="1" customHeight="1" x14ac:dyDescent="0.25">
      <c r="A1815" s="4"/>
      <c r="B1815" s="4"/>
      <c r="C1815" s="582"/>
      <c r="D1815" s="658"/>
      <c r="E1815" s="658"/>
      <c r="F1815" s="657"/>
      <c r="G1815" s="12" t="s">
        <v>60</v>
      </c>
      <c r="H1815" s="12"/>
      <c r="I1815" s="138"/>
      <c r="J1815" s="148"/>
      <c r="K1815" s="148"/>
      <c r="L1815" s="148"/>
      <c r="M1815" s="148"/>
      <c r="N1815" s="148"/>
      <c r="O1815" s="148"/>
      <c r="P1815" s="148"/>
      <c r="Q1815" s="148"/>
      <c r="R1815" s="148"/>
      <c r="S1815" s="148"/>
      <c r="T1815" s="148"/>
      <c r="U1815" s="148"/>
      <c r="V1815" s="441" t="e">
        <f t="shared" si="101"/>
        <v>#DIV/0!</v>
      </c>
      <c r="W1815" s="4"/>
      <c r="X1815" s="4"/>
      <c r="Y1815" s="4"/>
      <c r="Z1815" s="4"/>
      <c r="AA1815" s="2"/>
      <c r="AB1815" s="441">
        <f t="shared" si="102"/>
        <v>0</v>
      </c>
      <c r="AC1815" s="2" t="e">
        <f t="shared" si="100"/>
        <v>#DIV/0!</v>
      </c>
    </row>
    <row r="1816" spans="1:29" s="5" customFormat="1" ht="15" hidden="1" customHeight="1" x14ac:dyDescent="0.25">
      <c r="A1816" s="4"/>
      <c r="B1816" s="4"/>
      <c r="C1816" s="582"/>
      <c r="D1816" s="658"/>
      <c r="E1816" s="658"/>
      <c r="F1816" s="657"/>
      <c r="G1816" s="12" t="s">
        <v>61</v>
      </c>
      <c r="H1816" s="12"/>
      <c r="I1816" s="138"/>
      <c r="J1816" s="148"/>
      <c r="K1816" s="148"/>
      <c r="L1816" s="148"/>
      <c r="M1816" s="148"/>
      <c r="N1816" s="148"/>
      <c r="O1816" s="148"/>
      <c r="P1816" s="148"/>
      <c r="Q1816" s="148"/>
      <c r="R1816" s="148"/>
      <c r="S1816" s="148"/>
      <c r="T1816" s="148"/>
      <c r="U1816" s="148"/>
      <c r="V1816" s="441" t="e">
        <f t="shared" si="101"/>
        <v>#DIV/0!</v>
      </c>
      <c r="W1816" s="4"/>
      <c r="X1816" s="4"/>
      <c r="Y1816" s="4"/>
      <c r="Z1816" s="4"/>
      <c r="AA1816" s="2"/>
      <c r="AB1816" s="441">
        <f t="shared" si="102"/>
        <v>0</v>
      </c>
      <c r="AC1816" s="2" t="e">
        <f t="shared" si="100"/>
        <v>#DIV/0!</v>
      </c>
    </row>
    <row r="1817" spans="1:29" s="5" customFormat="1" ht="15" hidden="1" customHeight="1" x14ac:dyDescent="0.25">
      <c r="A1817" s="4"/>
      <c r="B1817" s="4"/>
      <c r="C1817" s="582"/>
      <c r="D1817" s="658"/>
      <c r="E1817" s="658"/>
      <c r="F1817" s="657"/>
      <c r="G1817" s="12" t="s">
        <v>62</v>
      </c>
      <c r="H1817" s="12"/>
      <c r="I1817" s="138"/>
      <c r="J1817" s="148"/>
      <c r="K1817" s="148"/>
      <c r="L1817" s="148"/>
      <c r="M1817" s="148"/>
      <c r="N1817" s="148"/>
      <c r="O1817" s="148"/>
      <c r="P1817" s="148"/>
      <c r="Q1817" s="148"/>
      <c r="R1817" s="148"/>
      <c r="S1817" s="148"/>
      <c r="T1817" s="148"/>
      <c r="U1817" s="148"/>
      <c r="V1817" s="441" t="e">
        <f t="shared" si="101"/>
        <v>#DIV/0!</v>
      </c>
      <c r="W1817" s="4"/>
      <c r="X1817" s="4"/>
      <c r="Y1817" s="4"/>
      <c r="Z1817" s="4"/>
      <c r="AA1817" s="2"/>
      <c r="AB1817" s="441">
        <f t="shared" si="102"/>
        <v>0</v>
      </c>
      <c r="AC1817" s="2" t="e">
        <f t="shared" si="100"/>
        <v>#DIV/0!</v>
      </c>
    </row>
    <row r="1818" spans="1:29" s="5" customFormat="1" ht="15" hidden="1" customHeight="1" x14ac:dyDescent="0.25">
      <c r="A1818" s="4"/>
      <c r="B1818" s="4"/>
      <c r="C1818" s="582"/>
      <c r="D1818" s="658"/>
      <c r="E1818" s="658"/>
      <c r="F1818" s="657"/>
      <c r="G1818" s="12" t="s">
        <v>63</v>
      </c>
      <c r="H1818" s="12"/>
      <c r="I1818" s="138"/>
      <c r="J1818" s="148"/>
      <c r="K1818" s="148"/>
      <c r="L1818" s="148"/>
      <c r="M1818" s="148"/>
      <c r="N1818" s="148"/>
      <c r="O1818" s="148"/>
      <c r="P1818" s="148"/>
      <c r="Q1818" s="148"/>
      <c r="R1818" s="148"/>
      <c r="S1818" s="148"/>
      <c r="T1818" s="148"/>
      <c r="U1818" s="148"/>
      <c r="V1818" s="441" t="e">
        <f t="shared" si="101"/>
        <v>#DIV/0!</v>
      </c>
      <c r="W1818" s="4"/>
      <c r="X1818" s="4"/>
      <c r="Y1818" s="4"/>
      <c r="Z1818" s="4"/>
      <c r="AA1818" s="2"/>
      <c r="AB1818" s="441">
        <f t="shared" si="102"/>
        <v>0</v>
      </c>
      <c r="AC1818" s="2" t="e">
        <f t="shared" si="100"/>
        <v>#DIV/0!</v>
      </c>
    </row>
    <row r="1819" spans="1:29" s="5" customFormat="1" ht="15" hidden="1" customHeight="1" x14ac:dyDescent="0.25">
      <c r="A1819" s="4"/>
      <c r="B1819" s="4"/>
      <c r="C1819" s="582"/>
      <c r="D1819" s="658"/>
      <c r="E1819" s="658"/>
      <c r="F1819" s="657"/>
      <c r="G1819" s="61" t="s">
        <v>68</v>
      </c>
      <c r="H1819" s="61"/>
      <c r="I1819" s="179"/>
      <c r="J1819" s="441"/>
      <c r="K1819" s="441"/>
      <c r="L1819" s="441"/>
      <c r="M1819" s="441"/>
      <c r="N1819" s="441"/>
      <c r="O1819" s="441"/>
      <c r="P1819" s="441"/>
      <c r="Q1819" s="441"/>
      <c r="R1819" s="441"/>
      <c r="S1819" s="441"/>
      <c r="T1819" s="441"/>
      <c r="U1819" s="441"/>
      <c r="V1819" s="441" t="e">
        <f t="shared" si="101"/>
        <v>#DIV/0!</v>
      </c>
      <c r="W1819" s="4"/>
      <c r="X1819" s="4"/>
      <c r="Y1819" s="4"/>
      <c r="Z1819" s="4"/>
      <c r="AA1819" s="2"/>
      <c r="AB1819" s="441">
        <f t="shared" si="102"/>
        <v>0</v>
      </c>
      <c r="AC1819" s="2" t="e">
        <f t="shared" si="100"/>
        <v>#DIV/0!</v>
      </c>
    </row>
    <row r="1820" spans="1:29" s="5" customFormat="1" ht="15" hidden="1" customHeight="1" x14ac:dyDescent="0.25">
      <c r="A1820" s="4"/>
      <c r="B1820" s="4"/>
      <c r="C1820" s="582"/>
      <c r="D1820" s="575" t="s">
        <v>78</v>
      </c>
      <c r="E1820" s="575" t="s">
        <v>72</v>
      </c>
      <c r="F1820" s="582" t="s">
        <v>73</v>
      </c>
      <c r="G1820" s="61" t="s">
        <v>59</v>
      </c>
      <c r="H1820" s="61"/>
      <c r="I1820" s="179"/>
      <c r="J1820" s="441"/>
      <c r="K1820" s="441"/>
      <c r="L1820" s="441"/>
      <c r="M1820" s="441"/>
      <c r="N1820" s="441"/>
      <c r="O1820" s="441"/>
      <c r="P1820" s="441"/>
      <c r="Q1820" s="441"/>
      <c r="R1820" s="441"/>
      <c r="S1820" s="441"/>
      <c r="T1820" s="441"/>
      <c r="U1820" s="441"/>
      <c r="V1820" s="441" t="e">
        <f t="shared" si="101"/>
        <v>#DIV/0!</v>
      </c>
      <c r="W1820" s="4"/>
      <c r="X1820" s="4"/>
      <c r="Y1820" s="4"/>
      <c r="Z1820" s="4"/>
      <c r="AA1820" s="2"/>
      <c r="AB1820" s="441">
        <f t="shared" si="102"/>
        <v>0</v>
      </c>
      <c r="AC1820" s="2" t="e">
        <f t="shared" si="100"/>
        <v>#DIV/0!</v>
      </c>
    </row>
    <row r="1821" spans="1:29" s="5" customFormat="1" ht="15" hidden="1" customHeight="1" x14ac:dyDescent="0.25">
      <c r="A1821" s="4"/>
      <c r="B1821" s="4"/>
      <c r="C1821" s="582"/>
      <c r="D1821" s="575"/>
      <c r="E1821" s="575"/>
      <c r="F1821" s="582"/>
      <c r="G1821" s="61" t="s">
        <v>60</v>
      </c>
      <c r="H1821" s="61"/>
      <c r="I1821" s="179"/>
      <c r="J1821" s="441"/>
      <c r="K1821" s="441"/>
      <c r="L1821" s="441"/>
      <c r="M1821" s="441"/>
      <c r="N1821" s="441"/>
      <c r="O1821" s="441"/>
      <c r="P1821" s="441"/>
      <c r="Q1821" s="441"/>
      <c r="R1821" s="441"/>
      <c r="S1821" s="441"/>
      <c r="T1821" s="441"/>
      <c r="U1821" s="441"/>
      <c r="V1821" s="441" t="e">
        <f t="shared" si="101"/>
        <v>#DIV/0!</v>
      </c>
      <c r="W1821" s="4"/>
      <c r="X1821" s="4"/>
      <c r="Y1821" s="4"/>
      <c r="Z1821" s="4"/>
      <c r="AA1821" s="2"/>
      <c r="AB1821" s="441">
        <f t="shared" si="102"/>
        <v>0</v>
      </c>
      <c r="AC1821" s="2" t="e">
        <f t="shared" si="100"/>
        <v>#DIV/0!</v>
      </c>
    </row>
    <row r="1822" spans="1:29" s="5" customFormat="1" ht="15" hidden="1" customHeight="1" x14ac:dyDescent="0.25">
      <c r="A1822" s="4"/>
      <c r="B1822" s="4"/>
      <c r="C1822" s="582"/>
      <c r="D1822" s="575"/>
      <c r="E1822" s="575"/>
      <c r="F1822" s="582"/>
      <c r="G1822" s="61" t="s">
        <v>61</v>
      </c>
      <c r="H1822" s="61"/>
      <c r="I1822" s="179"/>
      <c r="J1822" s="441"/>
      <c r="K1822" s="441"/>
      <c r="L1822" s="441"/>
      <c r="M1822" s="441"/>
      <c r="N1822" s="441"/>
      <c r="O1822" s="441"/>
      <c r="P1822" s="441"/>
      <c r="Q1822" s="441"/>
      <c r="R1822" s="441"/>
      <c r="S1822" s="441"/>
      <c r="T1822" s="441"/>
      <c r="U1822" s="441"/>
      <c r="V1822" s="441" t="e">
        <f t="shared" si="101"/>
        <v>#DIV/0!</v>
      </c>
      <c r="W1822" s="4"/>
      <c r="X1822" s="4"/>
      <c r="Y1822" s="4"/>
      <c r="Z1822" s="4"/>
      <c r="AA1822" s="2"/>
      <c r="AB1822" s="441">
        <f t="shared" si="102"/>
        <v>0</v>
      </c>
      <c r="AC1822" s="2" t="e">
        <f t="shared" si="100"/>
        <v>#DIV/0!</v>
      </c>
    </row>
    <row r="1823" spans="1:29" s="5" customFormat="1" ht="15" hidden="1" customHeight="1" x14ac:dyDescent="0.25">
      <c r="A1823" s="4"/>
      <c r="B1823" s="4"/>
      <c r="C1823" s="582"/>
      <c r="D1823" s="575"/>
      <c r="E1823" s="575"/>
      <c r="F1823" s="582"/>
      <c r="G1823" s="61" t="s">
        <v>62</v>
      </c>
      <c r="H1823" s="61"/>
      <c r="I1823" s="179"/>
      <c r="J1823" s="430"/>
      <c r="K1823" s="430"/>
      <c r="L1823" s="430"/>
      <c r="M1823" s="430"/>
      <c r="N1823" s="430"/>
      <c r="O1823" s="430"/>
      <c r="P1823" s="430"/>
      <c r="Q1823" s="430"/>
      <c r="R1823" s="430"/>
      <c r="S1823" s="430"/>
      <c r="T1823" s="442"/>
      <c r="U1823" s="442"/>
      <c r="V1823" s="441" t="e">
        <f t="shared" si="101"/>
        <v>#DIV/0!</v>
      </c>
      <c r="W1823" s="4"/>
      <c r="X1823" s="4"/>
      <c r="Y1823" s="4"/>
      <c r="Z1823" s="4"/>
      <c r="AA1823" s="2"/>
      <c r="AB1823" s="441">
        <f t="shared" si="102"/>
        <v>0</v>
      </c>
      <c r="AC1823" s="2" t="e">
        <f t="shared" si="100"/>
        <v>#DIV/0!</v>
      </c>
    </row>
    <row r="1824" spans="1:29" s="5" customFormat="1" ht="15" hidden="1" customHeight="1" x14ac:dyDescent="0.25">
      <c r="A1824" s="4"/>
      <c r="B1824" s="4"/>
      <c r="C1824" s="582"/>
      <c r="D1824" s="575"/>
      <c r="E1824" s="575"/>
      <c r="F1824" s="582"/>
      <c r="G1824" s="61" t="s">
        <v>63</v>
      </c>
      <c r="H1824" s="61"/>
      <c r="I1824" s="179"/>
      <c r="J1824" s="149"/>
      <c r="K1824" s="149"/>
      <c r="L1824" s="149"/>
      <c r="M1824" s="149"/>
      <c r="N1824" s="149"/>
      <c r="O1824" s="149"/>
      <c r="P1824" s="149"/>
      <c r="Q1824" s="149"/>
      <c r="R1824" s="149"/>
      <c r="S1824" s="149"/>
      <c r="T1824" s="442"/>
      <c r="U1824" s="442"/>
      <c r="V1824" s="441" t="e">
        <f t="shared" si="101"/>
        <v>#DIV/0!</v>
      </c>
      <c r="W1824" s="4"/>
      <c r="X1824" s="4"/>
      <c r="Y1824" s="4"/>
      <c r="Z1824" s="4"/>
      <c r="AA1824" s="2"/>
      <c r="AB1824" s="441">
        <f t="shared" si="102"/>
        <v>0</v>
      </c>
      <c r="AC1824" s="2" t="e">
        <f t="shared" si="100"/>
        <v>#DIV/0!</v>
      </c>
    </row>
    <row r="1825" spans="1:29" s="5" customFormat="1" ht="15" hidden="1" customHeight="1" x14ac:dyDescent="0.25">
      <c r="A1825" s="4"/>
      <c r="B1825" s="4"/>
      <c r="C1825" s="582"/>
      <c r="D1825" s="575"/>
      <c r="E1825" s="575"/>
      <c r="F1825" s="582"/>
      <c r="G1825" s="61" t="s">
        <v>68</v>
      </c>
      <c r="H1825" s="61"/>
      <c r="I1825" s="179"/>
      <c r="J1825" s="428"/>
      <c r="K1825" s="428"/>
      <c r="L1825" s="428"/>
      <c r="M1825" s="428"/>
      <c r="N1825" s="428"/>
      <c r="O1825" s="428"/>
      <c r="P1825" s="442"/>
      <c r="Q1825" s="442"/>
      <c r="R1825" s="442"/>
      <c r="S1825" s="442"/>
      <c r="T1825" s="442"/>
      <c r="U1825" s="442"/>
      <c r="V1825" s="441" t="e">
        <f t="shared" si="101"/>
        <v>#DIV/0!</v>
      </c>
      <c r="W1825" s="4"/>
      <c r="X1825" s="4"/>
      <c r="Y1825" s="4"/>
      <c r="Z1825" s="4"/>
      <c r="AA1825" s="2"/>
      <c r="AB1825" s="441">
        <f t="shared" si="102"/>
        <v>0</v>
      </c>
      <c r="AC1825" s="2" t="e">
        <f t="shared" si="100"/>
        <v>#DIV/0!</v>
      </c>
    </row>
    <row r="1826" spans="1:29" s="5" customFormat="1" ht="15" hidden="1" customHeight="1" x14ac:dyDescent="0.25">
      <c r="A1826" s="4"/>
      <c r="B1826" s="4"/>
      <c r="C1826" s="582"/>
      <c r="D1826" s="575"/>
      <c r="E1826" s="658" t="s">
        <v>75</v>
      </c>
      <c r="F1826" s="657" t="s">
        <v>74</v>
      </c>
      <c r="G1826" s="61" t="s">
        <v>59</v>
      </c>
      <c r="H1826" s="61"/>
      <c r="I1826" s="179"/>
      <c r="J1826" s="428"/>
      <c r="K1826" s="428"/>
      <c r="L1826" s="428"/>
      <c r="M1826" s="428"/>
      <c r="N1826" s="428"/>
      <c r="O1826" s="428"/>
      <c r="P1826" s="428"/>
      <c r="Q1826" s="428"/>
      <c r="R1826" s="428"/>
      <c r="S1826" s="428"/>
      <c r="T1826" s="442"/>
      <c r="U1826" s="442"/>
      <c r="V1826" s="441" t="e">
        <f t="shared" si="101"/>
        <v>#DIV/0!</v>
      </c>
      <c r="W1826" s="4"/>
      <c r="X1826" s="4"/>
      <c r="Y1826" s="4"/>
      <c r="Z1826" s="4"/>
      <c r="AA1826" s="2"/>
      <c r="AB1826" s="441">
        <f t="shared" si="102"/>
        <v>0</v>
      </c>
      <c r="AC1826" s="2" t="e">
        <f t="shared" si="100"/>
        <v>#DIV/0!</v>
      </c>
    </row>
    <row r="1827" spans="1:29" s="5" customFormat="1" ht="15" hidden="1" customHeight="1" x14ac:dyDescent="0.25">
      <c r="A1827" s="4"/>
      <c r="B1827" s="4"/>
      <c r="C1827" s="582"/>
      <c r="D1827" s="575"/>
      <c r="E1827" s="658"/>
      <c r="F1827" s="657"/>
      <c r="G1827" s="60" t="s">
        <v>60</v>
      </c>
      <c r="H1827" s="60"/>
      <c r="I1827" s="138"/>
      <c r="J1827" s="15"/>
      <c r="K1827" s="15"/>
      <c r="L1827" s="15"/>
      <c r="M1827" s="15"/>
      <c r="N1827" s="15"/>
      <c r="O1827" s="15"/>
      <c r="P1827" s="148"/>
      <c r="Q1827" s="148"/>
      <c r="R1827" s="148"/>
      <c r="S1827" s="148"/>
      <c r="T1827" s="148"/>
      <c r="U1827" s="148"/>
      <c r="V1827" s="441" t="e">
        <f t="shared" si="101"/>
        <v>#DIV/0!</v>
      </c>
      <c r="W1827" s="4"/>
      <c r="X1827" s="4"/>
      <c r="Y1827" s="4"/>
      <c r="Z1827" s="4"/>
      <c r="AA1827" s="2"/>
      <c r="AB1827" s="441">
        <f t="shared" si="102"/>
        <v>0</v>
      </c>
      <c r="AC1827" s="2" t="e">
        <f t="shared" si="100"/>
        <v>#DIV/0!</v>
      </c>
    </row>
    <row r="1828" spans="1:29" s="5" customFormat="1" ht="15" hidden="1" customHeight="1" x14ac:dyDescent="0.25">
      <c r="A1828" s="4"/>
      <c r="B1828" s="4"/>
      <c r="C1828" s="582"/>
      <c r="D1828" s="575"/>
      <c r="E1828" s="658"/>
      <c r="F1828" s="657"/>
      <c r="G1828" s="60" t="s">
        <v>61</v>
      </c>
      <c r="H1828" s="60"/>
      <c r="I1828" s="138"/>
      <c r="J1828" s="15"/>
      <c r="K1828" s="15"/>
      <c r="L1828" s="15"/>
      <c r="M1828" s="15"/>
      <c r="N1828" s="15"/>
      <c r="O1828" s="15"/>
      <c r="P1828" s="148"/>
      <c r="Q1828" s="148"/>
      <c r="R1828" s="148"/>
      <c r="S1828" s="148"/>
      <c r="T1828" s="148"/>
      <c r="U1828" s="148"/>
      <c r="V1828" s="441" t="e">
        <f t="shared" si="101"/>
        <v>#DIV/0!</v>
      </c>
      <c r="W1828" s="4"/>
      <c r="X1828" s="4"/>
      <c r="Y1828" s="4"/>
      <c r="Z1828" s="4"/>
      <c r="AA1828" s="2"/>
      <c r="AB1828" s="441">
        <f t="shared" si="102"/>
        <v>0</v>
      </c>
      <c r="AC1828" s="2" t="e">
        <f t="shared" si="100"/>
        <v>#DIV/0!</v>
      </c>
    </row>
    <row r="1829" spans="1:29" s="5" customFormat="1" ht="15" hidden="1" customHeight="1" x14ac:dyDescent="0.25">
      <c r="A1829" s="4"/>
      <c r="B1829" s="4"/>
      <c r="C1829" s="582"/>
      <c r="D1829" s="575"/>
      <c r="E1829" s="658"/>
      <c r="F1829" s="657"/>
      <c r="G1829" s="60" t="s">
        <v>62</v>
      </c>
      <c r="H1829" s="60"/>
      <c r="I1829" s="138"/>
      <c r="J1829" s="15"/>
      <c r="K1829" s="15"/>
      <c r="L1829" s="15"/>
      <c r="M1829" s="15"/>
      <c r="N1829" s="15"/>
      <c r="O1829" s="15"/>
      <c r="P1829" s="148"/>
      <c r="Q1829" s="148"/>
      <c r="R1829" s="148"/>
      <c r="S1829" s="148"/>
      <c r="T1829" s="148"/>
      <c r="U1829" s="148"/>
      <c r="V1829" s="441" t="e">
        <f t="shared" si="101"/>
        <v>#DIV/0!</v>
      </c>
      <c r="W1829" s="4"/>
      <c r="X1829" s="4"/>
      <c r="Y1829" s="4"/>
      <c r="Z1829" s="4"/>
      <c r="AA1829" s="2"/>
      <c r="AB1829" s="441">
        <f t="shared" si="102"/>
        <v>0</v>
      </c>
      <c r="AC1829" s="2" t="e">
        <f t="shared" si="100"/>
        <v>#DIV/0!</v>
      </c>
    </row>
    <row r="1830" spans="1:29" s="5" customFormat="1" ht="15" hidden="1" customHeight="1" x14ac:dyDescent="0.25">
      <c r="A1830" s="4"/>
      <c r="B1830" s="4"/>
      <c r="C1830" s="582"/>
      <c r="D1830" s="575"/>
      <c r="E1830" s="658"/>
      <c r="F1830" s="657"/>
      <c r="G1830" s="63" t="s">
        <v>63</v>
      </c>
      <c r="H1830" s="63"/>
      <c r="I1830" s="180"/>
      <c r="J1830" s="15"/>
      <c r="K1830" s="15"/>
      <c r="L1830" s="15"/>
      <c r="M1830" s="15"/>
      <c r="N1830" s="15"/>
      <c r="O1830" s="15"/>
      <c r="P1830" s="15"/>
      <c r="Q1830" s="15"/>
      <c r="R1830" s="15"/>
      <c r="S1830" s="15"/>
      <c r="T1830" s="15"/>
      <c r="U1830" s="15"/>
      <c r="V1830" s="441" t="e">
        <f t="shared" si="101"/>
        <v>#DIV/0!</v>
      </c>
      <c r="W1830" s="4"/>
      <c r="X1830" s="4"/>
      <c r="Y1830" s="4"/>
      <c r="Z1830" s="4"/>
      <c r="AA1830" s="2"/>
      <c r="AB1830" s="441">
        <f t="shared" si="102"/>
        <v>0</v>
      </c>
      <c r="AC1830" s="2" t="e">
        <f t="shared" si="100"/>
        <v>#DIV/0!</v>
      </c>
    </row>
    <row r="1831" spans="1:29" s="5" customFormat="1" ht="15" hidden="1" customHeight="1" x14ac:dyDescent="0.25">
      <c r="A1831" s="4"/>
      <c r="B1831" s="4"/>
      <c r="C1831" s="582"/>
      <c r="D1831" s="575"/>
      <c r="E1831" s="658"/>
      <c r="F1831" s="657"/>
      <c r="G1831" s="61" t="s">
        <v>68</v>
      </c>
      <c r="H1831" s="61"/>
      <c r="I1831" s="179"/>
      <c r="J1831" s="428"/>
      <c r="K1831" s="428"/>
      <c r="L1831" s="428"/>
      <c r="M1831" s="428"/>
      <c r="N1831" s="428"/>
      <c r="O1831" s="428"/>
      <c r="P1831" s="442"/>
      <c r="Q1831" s="442"/>
      <c r="R1831" s="442"/>
      <c r="S1831" s="442"/>
      <c r="T1831" s="442"/>
      <c r="U1831" s="442"/>
      <c r="V1831" s="441" t="e">
        <f t="shared" si="101"/>
        <v>#DIV/0!</v>
      </c>
      <c r="W1831" s="4"/>
      <c r="X1831" s="4"/>
      <c r="Y1831" s="4"/>
      <c r="Z1831" s="4"/>
      <c r="AA1831" s="2"/>
      <c r="AB1831" s="441">
        <f t="shared" si="102"/>
        <v>0</v>
      </c>
      <c r="AC1831" s="2" t="e">
        <f t="shared" si="100"/>
        <v>#DIV/0!</v>
      </c>
    </row>
    <row r="1832" spans="1:29" s="5" customFormat="1" ht="15" hidden="1" customHeight="1" x14ac:dyDescent="0.25">
      <c r="A1832" s="4"/>
      <c r="B1832" s="4"/>
      <c r="C1832" s="582"/>
      <c r="D1832" s="582" t="s">
        <v>118</v>
      </c>
      <c r="E1832" s="575" t="s">
        <v>72</v>
      </c>
      <c r="F1832" s="582" t="s">
        <v>73</v>
      </c>
      <c r="G1832" s="61" t="s">
        <v>59</v>
      </c>
      <c r="H1832" s="61"/>
      <c r="I1832" s="179"/>
      <c r="J1832" s="428"/>
      <c r="K1832" s="428"/>
      <c r="L1832" s="428"/>
      <c r="M1832" s="428"/>
      <c r="N1832" s="428"/>
      <c r="O1832" s="428"/>
      <c r="P1832" s="442"/>
      <c r="Q1832" s="442"/>
      <c r="R1832" s="442"/>
      <c r="S1832" s="442"/>
      <c r="T1832" s="442"/>
      <c r="U1832" s="442"/>
      <c r="V1832" s="441" t="e">
        <f t="shared" si="101"/>
        <v>#DIV/0!</v>
      </c>
      <c r="W1832" s="4"/>
      <c r="X1832" s="4"/>
      <c r="Y1832" s="4"/>
      <c r="Z1832" s="4"/>
      <c r="AA1832" s="2"/>
      <c r="AB1832" s="441">
        <f t="shared" si="102"/>
        <v>0</v>
      </c>
      <c r="AC1832" s="2" t="e">
        <f t="shared" si="100"/>
        <v>#DIV/0!</v>
      </c>
    </row>
    <row r="1833" spans="1:29" s="5" customFormat="1" ht="15" hidden="1" customHeight="1" x14ac:dyDescent="0.25">
      <c r="A1833" s="4"/>
      <c r="B1833" s="4"/>
      <c r="C1833" s="582"/>
      <c r="D1833" s="582"/>
      <c r="E1833" s="575"/>
      <c r="F1833" s="582"/>
      <c r="G1833" s="61" t="s">
        <v>60</v>
      </c>
      <c r="H1833" s="61"/>
      <c r="I1833" s="179"/>
      <c r="J1833" s="428"/>
      <c r="K1833" s="428"/>
      <c r="L1833" s="428"/>
      <c r="M1833" s="428"/>
      <c r="N1833" s="428"/>
      <c r="O1833" s="7"/>
      <c r="P1833" s="442"/>
      <c r="Q1833" s="442"/>
      <c r="R1833" s="442"/>
      <c r="S1833" s="442"/>
      <c r="T1833" s="442"/>
      <c r="U1833" s="442"/>
      <c r="V1833" s="441" t="e">
        <f t="shared" si="101"/>
        <v>#DIV/0!</v>
      </c>
      <c r="W1833" s="4"/>
      <c r="X1833" s="4"/>
      <c r="Y1833" s="4"/>
      <c r="Z1833" s="4"/>
      <c r="AA1833" s="2"/>
      <c r="AB1833" s="441">
        <f t="shared" si="102"/>
        <v>0</v>
      </c>
      <c r="AC1833" s="2" t="e">
        <f t="shared" si="100"/>
        <v>#DIV/0!</v>
      </c>
    </row>
    <row r="1834" spans="1:29" s="5" customFormat="1" ht="15" hidden="1" customHeight="1" x14ac:dyDescent="0.25">
      <c r="A1834" s="4"/>
      <c r="B1834" s="4"/>
      <c r="C1834" s="582"/>
      <c r="D1834" s="582"/>
      <c r="E1834" s="575"/>
      <c r="F1834" s="582"/>
      <c r="G1834" s="61" t="s">
        <v>61</v>
      </c>
      <c r="H1834" s="61"/>
      <c r="I1834" s="179"/>
      <c r="J1834" s="428"/>
      <c r="K1834" s="428"/>
      <c r="L1834" s="428"/>
      <c r="M1834" s="428"/>
      <c r="N1834" s="428"/>
      <c r="O1834" s="428"/>
      <c r="P1834" s="442"/>
      <c r="Q1834" s="442"/>
      <c r="R1834" s="442"/>
      <c r="S1834" s="442"/>
      <c r="T1834" s="442"/>
      <c r="U1834" s="442"/>
      <c r="V1834" s="441" t="e">
        <f t="shared" si="101"/>
        <v>#DIV/0!</v>
      </c>
      <c r="W1834" s="4"/>
      <c r="X1834" s="4"/>
      <c r="Y1834" s="4"/>
      <c r="Z1834" s="4"/>
      <c r="AA1834" s="2"/>
      <c r="AB1834" s="441">
        <f t="shared" si="102"/>
        <v>0</v>
      </c>
      <c r="AC1834" s="2" t="e">
        <f t="shared" si="100"/>
        <v>#DIV/0!</v>
      </c>
    </row>
    <row r="1835" spans="1:29" s="5" customFormat="1" ht="15" hidden="1" customHeight="1" x14ac:dyDescent="0.25">
      <c r="A1835" s="4"/>
      <c r="B1835" s="4"/>
      <c r="C1835" s="582"/>
      <c r="D1835" s="582"/>
      <c r="E1835" s="575"/>
      <c r="F1835" s="582"/>
      <c r="G1835" s="61" t="s">
        <v>62</v>
      </c>
      <c r="H1835" s="61"/>
      <c r="I1835" s="179"/>
      <c r="J1835" s="428"/>
      <c r="K1835" s="428"/>
      <c r="L1835" s="428"/>
      <c r="M1835" s="428"/>
      <c r="N1835" s="428"/>
      <c r="O1835" s="428"/>
      <c r="P1835" s="442"/>
      <c r="Q1835" s="442"/>
      <c r="R1835" s="442"/>
      <c r="S1835" s="442"/>
      <c r="T1835" s="442"/>
      <c r="U1835" s="442"/>
      <c r="V1835" s="441" t="e">
        <f t="shared" si="101"/>
        <v>#DIV/0!</v>
      </c>
      <c r="W1835" s="4"/>
      <c r="X1835" s="4"/>
      <c r="Y1835" s="4"/>
      <c r="Z1835" s="4"/>
      <c r="AA1835" s="2"/>
      <c r="AB1835" s="441">
        <f t="shared" si="102"/>
        <v>0</v>
      </c>
      <c r="AC1835" s="2" t="e">
        <f t="shared" si="100"/>
        <v>#DIV/0!</v>
      </c>
    </row>
    <row r="1836" spans="1:29" s="5" customFormat="1" ht="15" hidden="1" customHeight="1" x14ac:dyDescent="0.25">
      <c r="A1836" s="4"/>
      <c r="B1836" s="4"/>
      <c r="C1836" s="582"/>
      <c r="D1836" s="582"/>
      <c r="E1836" s="575"/>
      <c r="F1836" s="582"/>
      <c r="G1836" s="61" t="s">
        <v>63</v>
      </c>
      <c r="H1836" s="61"/>
      <c r="I1836" s="179"/>
      <c r="J1836" s="428"/>
      <c r="K1836" s="428"/>
      <c r="L1836" s="428"/>
      <c r="M1836" s="428"/>
      <c r="N1836" s="428"/>
      <c r="O1836" s="428"/>
      <c r="P1836" s="442"/>
      <c r="Q1836" s="442"/>
      <c r="R1836" s="442"/>
      <c r="S1836" s="442"/>
      <c r="T1836" s="442"/>
      <c r="U1836" s="442"/>
      <c r="V1836" s="441" t="e">
        <f t="shared" si="101"/>
        <v>#DIV/0!</v>
      </c>
      <c r="W1836" s="4"/>
      <c r="X1836" s="4"/>
      <c r="Y1836" s="4"/>
      <c r="Z1836" s="4"/>
      <c r="AA1836" s="2"/>
      <c r="AB1836" s="441">
        <f t="shared" si="102"/>
        <v>0</v>
      </c>
      <c r="AC1836" s="2" t="e">
        <f t="shared" ref="AC1836:AC1873" si="103">V1836/AB1836</f>
        <v>#DIV/0!</v>
      </c>
    </row>
    <row r="1837" spans="1:29" s="5" customFormat="1" ht="15" hidden="1" customHeight="1" x14ac:dyDescent="0.25">
      <c r="A1837" s="4"/>
      <c r="B1837" s="4"/>
      <c r="C1837" s="582"/>
      <c r="D1837" s="582"/>
      <c r="E1837" s="575"/>
      <c r="F1837" s="582"/>
      <c r="G1837" s="61" t="s">
        <v>68</v>
      </c>
      <c r="H1837" s="61"/>
      <c r="I1837" s="179"/>
      <c r="J1837" s="145"/>
      <c r="K1837" s="145"/>
      <c r="L1837" s="145"/>
      <c r="M1837" s="145"/>
      <c r="N1837" s="145"/>
      <c r="O1837" s="442"/>
      <c r="P1837" s="442"/>
      <c r="Q1837" s="442"/>
      <c r="R1837" s="442"/>
      <c r="S1837" s="442"/>
      <c r="T1837" s="442"/>
      <c r="U1837" s="442"/>
      <c r="V1837" s="441" t="e">
        <f t="shared" ref="V1837:V1872" si="104">((R1837*$W$13/100*$X$13/100)/(J1837/1000)+(S1837*$X$13/100)/(K1837/1000)+T1837/(L1837/1000))/3*$Y$13/100*$Z$13/100</f>
        <v>#DIV/0!</v>
      </c>
      <c r="W1837" s="4"/>
      <c r="X1837" s="4"/>
      <c r="Y1837" s="4"/>
      <c r="Z1837" s="4"/>
      <c r="AA1837" s="2"/>
      <c r="AB1837" s="441">
        <f t="shared" ref="AB1837:AB1873" si="105">AA1837*$Z$13/100</f>
        <v>0</v>
      </c>
      <c r="AC1837" s="2" t="e">
        <f t="shared" si="103"/>
        <v>#DIV/0!</v>
      </c>
    </row>
    <row r="1838" spans="1:29" s="5" customFormat="1" ht="15" hidden="1" customHeight="1" x14ac:dyDescent="0.25">
      <c r="A1838" s="4"/>
      <c r="B1838" s="4"/>
      <c r="C1838" s="582"/>
      <c r="D1838" s="582"/>
      <c r="E1838" s="575" t="s">
        <v>75</v>
      </c>
      <c r="F1838" s="657" t="s">
        <v>73</v>
      </c>
      <c r="G1838" s="60" t="s">
        <v>59</v>
      </c>
      <c r="H1838" s="60"/>
      <c r="I1838" s="138"/>
      <c r="J1838" s="150"/>
      <c r="K1838" s="150"/>
      <c r="L1838" s="150"/>
      <c r="M1838" s="150"/>
      <c r="N1838" s="150"/>
      <c r="O1838" s="148"/>
      <c r="P1838" s="148"/>
      <c r="Q1838" s="148"/>
      <c r="R1838" s="148"/>
      <c r="S1838" s="148"/>
      <c r="T1838" s="148"/>
      <c r="U1838" s="148"/>
      <c r="V1838" s="441" t="e">
        <f t="shared" si="104"/>
        <v>#DIV/0!</v>
      </c>
      <c r="W1838" s="4"/>
      <c r="X1838" s="4"/>
      <c r="Y1838" s="4"/>
      <c r="Z1838" s="4"/>
      <c r="AA1838" s="2"/>
      <c r="AB1838" s="441">
        <f t="shared" si="105"/>
        <v>0</v>
      </c>
      <c r="AC1838" s="2" t="e">
        <f t="shared" si="103"/>
        <v>#DIV/0!</v>
      </c>
    </row>
    <row r="1839" spans="1:29" s="5" customFormat="1" ht="15" hidden="1" customHeight="1" x14ac:dyDescent="0.25">
      <c r="A1839" s="4"/>
      <c r="B1839" s="4"/>
      <c r="C1839" s="582"/>
      <c r="D1839" s="582"/>
      <c r="E1839" s="575"/>
      <c r="F1839" s="657"/>
      <c r="G1839" s="60" t="s">
        <v>60</v>
      </c>
      <c r="H1839" s="60"/>
      <c r="I1839" s="138"/>
      <c r="J1839" s="150"/>
      <c r="K1839" s="150"/>
      <c r="L1839" s="150"/>
      <c r="M1839" s="150"/>
      <c r="N1839" s="150"/>
      <c r="O1839" s="148"/>
      <c r="P1839" s="148"/>
      <c r="Q1839" s="148"/>
      <c r="R1839" s="148"/>
      <c r="S1839" s="148"/>
      <c r="T1839" s="148"/>
      <c r="U1839" s="148"/>
      <c r="V1839" s="441" t="e">
        <f t="shared" si="104"/>
        <v>#DIV/0!</v>
      </c>
      <c r="W1839" s="4"/>
      <c r="X1839" s="4"/>
      <c r="Y1839" s="4"/>
      <c r="Z1839" s="4"/>
      <c r="AA1839" s="2"/>
      <c r="AB1839" s="441">
        <f t="shared" si="105"/>
        <v>0</v>
      </c>
      <c r="AC1839" s="2" t="e">
        <f t="shared" si="103"/>
        <v>#DIV/0!</v>
      </c>
    </row>
    <row r="1840" spans="1:29" s="5" customFormat="1" ht="15" hidden="1" customHeight="1" x14ac:dyDescent="0.25">
      <c r="A1840" s="4"/>
      <c r="B1840" s="4"/>
      <c r="C1840" s="582"/>
      <c r="D1840" s="582"/>
      <c r="E1840" s="575"/>
      <c r="F1840" s="657"/>
      <c r="G1840" s="60" t="s">
        <v>61</v>
      </c>
      <c r="H1840" s="60"/>
      <c r="I1840" s="138"/>
      <c r="J1840" s="150"/>
      <c r="K1840" s="150"/>
      <c r="L1840" s="150"/>
      <c r="M1840" s="150"/>
      <c r="N1840" s="150"/>
      <c r="O1840" s="148"/>
      <c r="P1840" s="148"/>
      <c r="Q1840" s="148"/>
      <c r="R1840" s="148"/>
      <c r="S1840" s="148"/>
      <c r="T1840" s="148"/>
      <c r="U1840" s="148"/>
      <c r="V1840" s="441" t="e">
        <f t="shared" si="104"/>
        <v>#DIV/0!</v>
      </c>
      <c r="W1840" s="4"/>
      <c r="X1840" s="4"/>
      <c r="Y1840" s="4"/>
      <c r="Z1840" s="4"/>
      <c r="AA1840" s="2"/>
      <c r="AB1840" s="441">
        <f t="shared" si="105"/>
        <v>0</v>
      </c>
      <c r="AC1840" s="2" t="e">
        <f t="shared" si="103"/>
        <v>#DIV/0!</v>
      </c>
    </row>
    <row r="1841" spans="1:29" s="5" customFormat="1" ht="15" hidden="1" customHeight="1" x14ac:dyDescent="0.25">
      <c r="A1841" s="4"/>
      <c r="B1841" s="4"/>
      <c r="C1841" s="582"/>
      <c r="D1841" s="582"/>
      <c r="E1841" s="575"/>
      <c r="F1841" s="657"/>
      <c r="G1841" s="60" t="s">
        <v>62</v>
      </c>
      <c r="H1841" s="60"/>
      <c r="I1841" s="138"/>
      <c r="J1841" s="150"/>
      <c r="K1841" s="150"/>
      <c r="L1841" s="150"/>
      <c r="M1841" s="150"/>
      <c r="N1841" s="150"/>
      <c r="O1841" s="148"/>
      <c r="P1841" s="148"/>
      <c r="Q1841" s="148"/>
      <c r="R1841" s="148"/>
      <c r="S1841" s="148"/>
      <c r="T1841" s="148"/>
      <c r="U1841" s="148"/>
      <c r="V1841" s="441" t="e">
        <f t="shared" si="104"/>
        <v>#DIV/0!</v>
      </c>
      <c r="W1841" s="4"/>
      <c r="X1841" s="4"/>
      <c r="Y1841" s="4"/>
      <c r="Z1841" s="4"/>
      <c r="AA1841" s="2"/>
      <c r="AB1841" s="441">
        <f t="shared" si="105"/>
        <v>0</v>
      </c>
      <c r="AC1841" s="2" t="e">
        <f t="shared" si="103"/>
        <v>#DIV/0!</v>
      </c>
    </row>
    <row r="1842" spans="1:29" s="5" customFormat="1" ht="15" hidden="1" customHeight="1" x14ac:dyDescent="0.25">
      <c r="A1842" s="4"/>
      <c r="B1842" s="4"/>
      <c r="C1842" s="582"/>
      <c r="D1842" s="582"/>
      <c r="E1842" s="575"/>
      <c r="F1842" s="657"/>
      <c r="G1842" s="16" t="s">
        <v>63</v>
      </c>
      <c r="H1842" s="16"/>
      <c r="I1842" s="181"/>
      <c r="J1842" s="150"/>
      <c r="K1842" s="150"/>
      <c r="L1842" s="150"/>
      <c r="M1842" s="150"/>
      <c r="N1842" s="150"/>
      <c r="O1842" s="150"/>
      <c r="P1842" s="150"/>
      <c r="Q1842" s="150"/>
      <c r="R1842" s="150"/>
      <c r="S1842" s="150"/>
      <c r="T1842" s="150"/>
      <c r="U1842" s="150"/>
      <c r="V1842" s="441" t="e">
        <f t="shared" si="104"/>
        <v>#DIV/0!</v>
      </c>
      <c r="W1842" s="4"/>
      <c r="X1842" s="4"/>
      <c r="Y1842" s="4"/>
      <c r="Z1842" s="4"/>
      <c r="AA1842" s="2"/>
      <c r="AB1842" s="441">
        <f t="shared" si="105"/>
        <v>0</v>
      </c>
      <c r="AC1842" s="2" t="e">
        <f t="shared" si="103"/>
        <v>#DIV/0!</v>
      </c>
    </row>
    <row r="1843" spans="1:29" s="5" customFormat="1" ht="15" hidden="1" customHeight="1" x14ac:dyDescent="0.25">
      <c r="A1843" s="4"/>
      <c r="B1843" s="4"/>
      <c r="C1843" s="582"/>
      <c r="D1843" s="582"/>
      <c r="E1843" s="575"/>
      <c r="F1843" s="657"/>
      <c r="G1843" s="61" t="s">
        <v>68</v>
      </c>
      <c r="H1843" s="61"/>
      <c r="I1843" s="179"/>
      <c r="J1843" s="145"/>
      <c r="K1843" s="145"/>
      <c r="L1843" s="145"/>
      <c r="M1843" s="145"/>
      <c r="N1843" s="145"/>
      <c r="O1843" s="442"/>
      <c r="P1843" s="442"/>
      <c r="Q1843" s="442"/>
      <c r="R1843" s="442"/>
      <c r="S1843" s="442"/>
      <c r="T1843" s="442"/>
      <c r="U1843" s="442"/>
      <c r="V1843" s="441" t="e">
        <f t="shared" si="104"/>
        <v>#DIV/0!</v>
      </c>
      <c r="W1843" s="4"/>
      <c r="X1843" s="4"/>
      <c r="Y1843" s="4"/>
      <c r="Z1843" s="4"/>
      <c r="AA1843" s="2"/>
      <c r="AB1843" s="441">
        <f t="shared" si="105"/>
        <v>0</v>
      </c>
      <c r="AC1843" s="2" t="e">
        <f t="shared" si="103"/>
        <v>#DIV/0!</v>
      </c>
    </row>
    <row r="1844" spans="1:29" s="5" customFormat="1" ht="15" hidden="1" customHeight="1" x14ac:dyDescent="0.25">
      <c r="A1844" s="4"/>
      <c r="B1844" s="4"/>
      <c r="C1844" s="582"/>
      <c r="D1844" s="582"/>
      <c r="E1844" s="575"/>
      <c r="F1844" s="582" t="s">
        <v>74</v>
      </c>
      <c r="G1844" s="61" t="s">
        <v>59</v>
      </c>
      <c r="H1844" s="61"/>
      <c r="I1844" s="179"/>
      <c r="J1844" s="146"/>
      <c r="K1844" s="146"/>
      <c r="L1844" s="146"/>
      <c r="M1844" s="146"/>
      <c r="N1844" s="146"/>
      <c r="O1844" s="442"/>
      <c r="P1844" s="442"/>
      <c r="Q1844" s="442"/>
      <c r="R1844" s="442"/>
      <c r="S1844" s="442"/>
      <c r="T1844" s="442"/>
      <c r="U1844" s="442"/>
      <c r="V1844" s="441" t="e">
        <f t="shared" si="104"/>
        <v>#DIV/0!</v>
      </c>
      <c r="W1844" s="4"/>
      <c r="X1844" s="4"/>
      <c r="Y1844" s="4"/>
      <c r="Z1844" s="4"/>
      <c r="AA1844" s="2"/>
      <c r="AB1844" s="441">
        <f t="shared" si="105"/>
        <v>0</v>
      </c>
      <c r="AC1844" s="2" t="e">
        <f t="shared" si="103"/>
        <v>#DIV/0!</v>
      </c>
    </row>
    <row r="1845" spans="1:29" s="5" customFormat="1" ht="15" hidden="1" customHeight="1" x14ac:dyDescent="0.25">
      <c r="A1845" s="4"/>
      <c r="B1845" s="4"/>
      <c r="C1845" s="582"/>
      <c r="D1845" s="582"/>
      <c r="E1845" s="575"/>
      <c r="F1845" s="582"/>
      <c r="G1845" s="61" t="s">
        <v>60</v>
      </c>
      <c r="H1845" s="61"/>
      <c r="I1845" s="179"/>
      <c r="J1845" s="442"/>
      <c r="K1845" s="442"/>
      <c r="L1845" s="442"/>
      <c r="M1845" s="442"/>
      <c r="N1845" s="442"/>
      <c r="O1845" s="442"/>
      <c r="P1845" s="442"/>
      <c r="Q1845" s="442"/>
      <c r="R1845" s="442"/>
      <c r="S1845" s="442"/>
      <c r="T1845" s="442"/>
      <c r="U1845" s="442"/>
      <c r="V1845" s="441" t="e">
        <f t="shared" si="104"/>
        <v>#DIV/0!</v>
      </c>
      <c r="W1845" s="4"/>
      <c r="X1845" s="4"/>
      <c r="Y1845" s="4"/>
      <c r="Z1845" s="4"/>
      <c r="AA1845" s="2"/>
      <c r="AB1845" s="441">
        <f t="shared" si="105"/>
        <v>0</v>
      </c>
      <c r="AC1845" s="2" t="e">
        <f t="shared" si="103"/>
        <v>#DIV/0!</v>
      </c>
    </row>
    <row r="1846" spans="1:29" s="5" customFormat="1" ht="15" hidden="1" customHeight="1" x14ac:dyDescent="0.25">
      <c r="A1846" s="4"/>
      <c r="B1846" s="4"/>
      <c r="C1846" s="582"/>
      <c r="D1846" s="582"/>
      <c r="E1846" s="575"/>
      <c r="F1846" s="582"/>
      <c r="G1846" s="61" t="s">
        <v>61</v>
      </c>
      <c r="H1846" s="61"/>
      <c r="I1846" s="179"/>
      <c r="J1846" s="442"/>
      <c r="K1846" s="442"/>
      <c r="L1846" s="442"/>
      <c r="M1846" s="442"/>
      <c r="N1846" s="442"/>
      <c r="O1846" s="442"/>
      <c r="P1846" s="442"/>
      <c r="Q1846" s="442"/>
      <c r="R1846" s="442"/>
      <c r="S1846" s="442"/>
      <c r="T1846" s="442"/>
      <c r="U1846" s="442"/>
      <c r="V1846" s="441" t="e">
        <f t="shared" si="104"/>
        <v>#DIV/0!</v>
      </c>
      <c r="W1846" s="4"/>
      <c r="X1846" s="4"/>
      <c r="Y1846" s="4"/>
      <c r="Z1846" s="4"/>
      <c r="AA1846" s="2"/>
      <c r="AB1846" s="441">
        <f t="shared" si="105"/>
        <v>0</v>
      </c>
      <c r="AC1846" s="2" t="e">
        <f t="shared" si="103"/>
        <v>#DIV/0!</v>
      </c>
    </row>
    <row r="1847" spans="1:29" s="5" customFormat="1" ht="15" hidden="1" customHeight="1" x14ac:dyDescent="0.25">
      <c r="A1847" s="4"/>
      <c r="B1847" s="4"/>
      <c r="C1847" s="582"/>
      <c r="D1847" s="582"/>
      <c r="E1847" s="575"/>
      <c r="F1847" s="582"/>
      <c r="G1847" s="61" t="s">
        <v>62</v>
      </c>
      <c r="H1847" s="61"/>
      <c r="I1847" s="179"/>
      <c r="J1847" s="442"/>
      <c r="K1847" s="442"/>
      <c r="L1847" s="442"/>
      <c r="M1847" s="442"/>
      <c r="N1847" s="442"/>
      <c r="O1847" s="442"/>
      <c r="P1847" s="442"/>
      <c r="Q1847" s="442"/>
      <c r="R1847" s="442"/>
      <c r="S1847" s="442"/>
      <c r="T1847" s="442"/>
      <c r="U1847" s="442"/>
      <c r="V1847" s="441" t="e">
        <f t="shared" si="104"/>
        <v>#DIV/0!</v>
      </c>
      <c r="W1847" s="4"/>
      <c r="X1847" s="4"/>
      <c r="Y1847" s="4"/>
      <c r="Z1847" s="4"/>
      <c r="AA1847" s="2"/>
      <c r="AB1847" s="441">
        <f t="shared" si="105"/>
        <v>0</v>
      </c>
      <c r="AC1847" s="2" t="e">
        <f t="shared" si="103"/>
        <v>#DIV/0!</v>
      </c>
    </row>
    <row r="1848" spans="1:29" s="5" customFormat="1" ht="15" hidden="1" customHeight="1" x14ac:dyDescent="0.25">
      <c r="A1848" s="4"/>
      <c r="B1848" s="4"/>
      <c r="C1848" s="582"/>
      <c r="D1848" s="582"/>
      <c r="E1848" s="575"/>
      <c r="F1848" s="582"/>
      <c r="G1848" s="61" t="s">
        <v>63</v>
      </c>
      <c r="H1848" s="61"/>
      <c r="I1848" s="179"/>
      <c r="J1848" s="442"/>
      <c r="K1848" s="442"/>
      <c r="L1848" s="442"/>
      <c r="M1848" s="442"/>
      <c r="N1848" s="442"/>
      <c r="O1848" s="442"/>
      <c r="P1848" s="442"/>
      <c r="Q1848" s="442"/>
      <c r="R1848" s="442"/>
      <c r="S1848" s="442"/>
      <c r="T1848" s="442"/>
      <c r="U1848" s="442"/>
      <c r="V1848" s="441" t="e">
        <f t="shared" si="104"/>
        <v>#DIV/0!</v>
      </c>
      <c r="W1848" s="4"/>
      <c r="X1848" s="4"/>
      <c r="Y1848" s="4"/>
      <c r="Z1848" s="4"/>
      <c r="AA1848" s="2"/>
      <c r="AB1848" s="441">
        <f t="shared" si="105"/>
        <v>0</v>
      </c>
      <c r="AC1848" s="2" t="e">
        <f t="shared" si="103"/>
        <v>#DIV/0!</v>
      </c>
    </row>
    <row r="1849" spans="1:29" s="5" customFormat="1" ht="15" hidden="1" customHeight="1" x14ac:dyDescent="0.25">
      <c r="A1849" s="4"/>
      <c r="B1849" s="4"/>
      <c r="C1849" s="582"/>
      <c r="D1849" s="582"/>
      <c r="E1849" s="575"/>
      <c r="F1849" s="582"/>
      <c r="G1849" s="61" t="s">
        <v>68</v>
      </c>
      <c r="H1849" s="61"/>
      <c r="I1849" s="179"/>
      <c r="J1849" s="442"/>
      <c r="K1849" s="442"/>
      <c r="L1849" s="442"/>
      <c r="M1849" s="442"/>
      <c r="N1849" s="442"/>
      <c r="O1849" s="442"/>
      <c r="P1849" s="442"/>
      <c r="Q1849" s="442"/>
      <c r="R1849" s="442"/>
      <c r="S1849" s="442"/>
      <c r="T1849" s="442"/>
      <c r="U1849" s="442"/>
      <c r="V1849" s="441" t="e">
        <f t="shared" si="104"/>
        <v>#DIV/0!</v>
      </c>
      <c r="W1849" s="4"/>
      <c r="X1849" s="4"/>
      <c r="Y1849" s="4"/>
      <c r="Z1849" s="4"/>
      <c r="AA1849" s="2"/>
      <c r="AB1849" s="441">
        <f t="shared" si="105"/>
        <v>0</v>
      </c>
      <c r="AC1849" s="2" t="e">
        <f t="shared" si="103"/>
        <v>#DIV/0!</v>
      </c>
    </row>
    <row r="1850" spans="1:29" s="5" customFormat="1" ht="15" hidden="1" customHeight="1" x14ac:dyDescent="0.25">
      <c r="A1850" s="4"/>
      <c r="B1850" s="4"/>
      <c r="C1850" s="582" t="s">
        <v>79</v>
      </c>
      <c r="D1850" s="575" t="s">
        <v>71</v>
      </c>
      <c r="E1850" s="575" t="s">
        <v>72</v>
      </c>
      <c r="F1850" s="657" t="s">
        <v>73</v>
      </c>
      <c r="G1850" s="60" t="s">
        <v>59</v>
      </c>
      <c r="H1850" s="60"/>
      <c r="I1850" s="138"/>
      <c r="J1850" s="148"/>
      <c r="K1850" s="148"/>
      <c r="L1850" s="148"/>
      <c r="M1850" s="148"/>
      <c r="N1850" s="148"/>
      <c r="O1850" s="148"/>
      <c r="P1850" s="148"/>
      <c r="Q1850" s="148"/>
      <c r="R1850" s="148"/>
      <c r="S1850" s="148"/>
      <c r="T1850" s="148"/>
      <c r="U1850" s="148"/>
      <c r="V1850" s="441" t="e">
        <f t="shared" si="104"/>
        <v>#DIV/0!</v>
      </c>
      <c r="W1850" s="4"/>
      <c r="X1850" s="4"/>
      <c r="Y1850" s="4"/>
      <c r="Z1850" s="4"/>
      <c r="AA1850" s="2"/>
      <c r="AB1850" s="441">
        <f t="shared" si="105"/>
        <v>0</v>
      </c>
      <c r="AC1850" s="2" t="e">
        <f t="shared" si="103"/>
        <v>#DIV/0!</v>
      </c>
    </row>
    <row r="1851" spans="1:29" s="5" customFormat="1" ht="15" hidden="1" customHeight="1" x14ac:dyDescent="0.25">
      <c r="A1851" s="4"/>
      <c r="B1851" s="4"/>
      <c r="C1851" s="582"/>
      <c r="D1851" s="575"/>
      <c r="E1851" s="575"/>
      <c r="F1851" s="657"/>
      <c r="G1851" s="62" t="s">
        <v>60</v>
      </c>
      <c r="H1851" s="62"/>
      <c r="I1851" s="182"/>
      <c r="J1851" s="433"/>
      <c r="K1851" s="433"/>
      <c r="L1851" s="433"/>
      <c r="M1851" s="433"/>
      <c r="N1851" s="433"/>
      <c r="O1851" s="433"/>
      <c r="P1851" s="433"/>
      <c r="Q1851" s="433"/>
      <c r="R1851" s="433"/>
      <c r="S1851" s="433"/>
      <c r="T1851" s="433"/>
      <c r="U1851" s="433"/>
      <c r="V1851" s="441" t="e">
        <f t="shared" si="104"/>
        <v>#DIV/0!</v>
      </c>
      <c r="W1851" s="4"/>
      <c r="X1851" s="4"/>
      <c r="Y1851" s="4"/>
      <c r="Z1851" s="4"/>
      <c r="AA1851" s="2"/>
      <c r="AB1851" s="441">
        <f t="shared" si="105"/>
        <v>0</v>
      </c>
      <c r="AC1851" s="2" t="e">
        <f t="shared" si="103"/>
        <v>#DIV/0!</v>
      </c>
    </row>
    <row r="1852" spans="1:29" s="5" customFormat="1" ht="15" hidden="1" customHeight="1" x14ac:dyDescent="0.25">
      <c r="A1852" s="4"/>
      <c r="B1852" s="4"/>
      <c r="C1852" s="582"/>
      <c r="D1852" s="575"/>
      <c r="E1852" s="575"/>
      <c r="F1852" s="657"/>
      <c r="G1852" s="62" t="s">
        <v>61</v>
      </c>
      <c r="H1852" s="62"/>
      <c r="I1852" s="182"/>
      <c r="J1852" s="433"/>
      <c r="K1852" s="433"/>
      <c r="L1852" s="433"/>
      <c r="M1852" s="433"/>
      <c r="N1852" s="433"/>
      <c r="O1852" s="433"/>
      <c r="P1852" s="433"/>
      <c r="Q1852" s="433"/>
      <c r="R1852" s="433"/>
      <c r="S1852" s="433"/>
      <c r="T1852" s="433"/>
      <c r="U1852" s="433"/>
      <c r="V1852" s="441" t="e">
        <f t="shared" si="104"/>
        <v>#DIV/0!</v>
      </c>
      <c r="W1852" s="4"/>
      <c r="X1852" s="4"/>
      <c r="Y1852" s="4"/>
      <c r="Z1852" s="4"/>
      <c r="AA1852" s="2"/>
      <c r="AB1852" s="441">
        <f t="shared" si="105"/>
        <v>0</v>
      </c>
      <c r="AC1852" s="2" t="e">
        <f t="shared" si="103"/>
        <v>#DIV/0!</v>
      </c>
    </row>
    <row r="1853" spans="1:29" s="5" customFormat="1" ht="15" hidden="1" customHeight="1" x14ac:dyDescent="0.25">
      <c r="A1853" s="4"/>
      <c r="B1853" s="4"/>
      <c r="C1853" s="582"/>
      <c r="D1853" s="575"/>
      <c r="E1853" s="575"/>
      <c r="F1853" s="657"/>
      <c r="G1853" s="62" t="s">
        <v>62</v>
      </c>
      <c r="H1853" s="62"/>
      <c r="I1853" s="182"/>
      <c r="J1853" s="433"/>
      <c r="K1853" s="433"/>
      <c r="L1853" s="433"/>
      <c r="M1853" s="433"/>
      <c r="N1853" s="433"/>
      <c r="O1853" s="433"/>
      <c r="P1853" s="433"/>
      <c r="Q1853" s="433"/>
      <c r="R1853" s="433"/>
      <c r="S1853" s="433"/>
      <c r="T1853" s="433"/>
      <c r="U1853" s="433"/>
      <c r="V1853" s="441" t="e">
        <f t="shared" si="104"/>
        <v>#DIV/0!</v>
      </c>
      <c r="W1853" s="4"/>
      <c r="X1853" s="4"/>
      <c r="Y1853" s="4"/>
      <c r="Z1853" s="4"/>
      <c r="AA1853" s="2"/>
      <c r="AB1853" s="441">
        <f t="shared" si="105"/>
        <v>0</v>
      </c>
      <c r="AC1853" s="2" t="e">
        <f t="shared" si="103"/>
        <v>#DIV/0!</v>
      </c>
    </row>
    <row r="1854" spans="1:29" s="5" customFormat="1" ht="15" hidden="1" customHeight="1" x14ac:dyDescent="0.25">
      <c r="A1854" s="4"/>
      <c r="B1854" s="4"/>
      <c r="C1854" s="582"/>
      <c r="D1854" s="575"/>
      <c r="E1854" s="575"/>
      <c r="F1854" s="657"/>
      <c r="G1854" s="62" t="s">
        <v>63</v>
      </c>
      <c r="H1854" s="62"/>
      <c r="I1854" s="182"/>
      <c r="J1854" s="433"/>
      <c r="K1854" s="433"/>
      <c r="L1854" s="433"/>
      <c r="M1854" s="433"/>
      <c r="N1854" s="433"/>
      <c r="O1854" s="433"/>
      <c r="P1854" s="433"/>
      <c r="Q1854" s="433"/>
      <c r="R1854" s="433"/>
      <c r="S1854" s="433"/>
      <c r="T1854" s="433"/>
      <c r="U1854" s="433"/>
      <c r="V1854" s="441" t="e">
        <f t="shared" si="104"/>
        <v>#DIV/0!</v>
      </c>
      <c r="W1854" s="4"/>
      <c r="X1854" s="4"/>
      <c r="Y1854" s="4"/>
      <c r="Z1854" s="4"/>
      <c r="AA1854" s="2"/>
      <c r="AB1854" s="441">
        <f t="shared" si="105"/>
        <v>0</v>
      </c>
      <c r="AC1854" s="2" t="e">
        <f t="shared" si="103"/>
        <v>#DIV/0!</v>
      </c>
    </row>
    <row r="1855" spans="1:29" s="5" customFormat="1" ht="15" hidden="1" customHeight="1" x14ac:dyDescent="0.25">
      <c r="A1855" s="4"/>
      <c r="B1855" s="4"/>
      <c r="C1855" s="582"/>
      <c r="D1855" s="575"/>
      <c r="E1855" s="575"/>
      <c r="F1855" s="657"/>
      <c r="G1855" s="61" t="s">
        <v>68</v>
      </c>
      <c r="H1855" s="61"/>
      <c r="I1855" s="179"/>
      <c r="J1855" s="7"/>
      <c r="K1855" s="7"/>
      <c r="L1855" s="7"/>
      <c r="M1855" s="7"/>
      <c r="N1855" s="7"/>
      <c r="O1855" s="7"/>
      <c r="P1855" s="7"/>
      <c r="Q1855" s="7"/>
      <c r="R1855" s="7"/>
      <c r="S1855" s="7"/>
      <c r="T1855" s="442"/>
      <c r="U1855" s="442"/>
      <c r="V1855" s="441" t="e">
        <f t="shared" si="104"/>
        <v>#DIV/0!</v>
      </c>
      <c r="W1855" s="4"/>
      <c r="X1855" s="4"/>
      <c r="Y1855" s="4"/>
      <c r="Z1855" s="4"/>
      <c r="AA1855" s="2"/>
      <c r="AB1855" s="441">
        <f t="shared" si="105"/>
        <v>0</v>
      </c>
      <c r="AC1855" s="2" t="e">
        <f t="shared" si="103"/>
        <v>#DIV/0!</v>
      </c>
    </row>
    <row r="1856" spans="1:29" s="5" customFormat="1" ht="15" hidden="1" customHeight="1" x14ac:dyDescent="0.25">
      <c r="A1856" s="4"/>
      <c r="B1856" s="4"/>
      <c r="C1856" s="582"/>
      <c r="D1856" s="575"/>
      <c r="E1856" s="575"/>
      <c r="F1856" s="582" t="s">
        <v>74</v>
      </c>
      <c r="G1856" s="61" t="s">
        <v>59</v>
      </c>
      <c r="H1856" s="61"/>
      <c r="I1856" s="179"/>
      <c r="J1856" s="428"/>
      <c r="K1856" s="428"/>
      <c r="L1856" s="428"/>
      <c r="M1856" s="428"/>
      <c r="N1856" s="428"/>
      <c r="O1856" s="428"/>
      <c r="P1856" s="442"/>
      <c r="Q1856" s="442"/>
      <c r="R1856" s="442"/>
      <c r="S1856" s="442"/>
      <c r="T1856" s="442"/>
      <c r="U1856" s="442"/>
      <c r="V1856" s="441" t="e">
        <f t="shared" si="104"/>
        <v>#DIV/0!</v>
      </c>
      <c r="W1856" s="4"/>
      <c r="X1856" s="4"/>
      <c r="Y1856" s="4"/>
      <c r="Z1856" s="4"/>
      <c r="AA1856" s="2"/>
      <c r="AB1856" s="441">
        <f t="shared" si="105"/>
        <v>0</v>
      </c>
      <c r="AC1856" s="2" t="e">
        <f t="shared" si="103"/>
        <v>#DIV/0!</v>
      </c>
    </row>
    <row r="1857" spans="1:29" s="5" customFormat="1" ht="15" hidden="1" customHeight="1" x14ac:dyDescent="0.25">
      <c r="A1857" s="4"/>
      <c r="B1857" s="4"/>
      <c r="C1857" s="582"/>
      <c r="D1857" s="575"/>
      <c r="E1857" s="575"/>
      <c r="F1857" s="582"/>
      <c r="G1857" s="61" t="s">
        <v>60</v>
      </c>
      <c r="H1857" s="61"/>
      <c r="I1857" s="179"/>
      <c r="J1857" s="428"/>
      <c r="K1857" s="428"/>
      <c r="L1857" s="428"/>
      <c r="M1857" s="428"/>
      <c r="N1857" s="428"/>
      <c r="O1857" s="428"/>
      <c r="P1857" s="428"/>
      <c r="Q1857" s="428"/>
      <c r="R1857" s="428"/>
      <c r="S1857" s="428"/>
      <c r="T1857" s="442"/>
      <c r="U1857" s="442"/>
      <c r="V1857" s="441" t="e">
        <f t="shared" si="104"/>
        <v>#DIV/0!</v>
      </c>
      <c r="W1857" s="4"/>
      <c r="X1857" s="4"/>
      <c r="Y1857" s="4"/>
      <c r="Z1857" s="4"/>
      <c r="AA1857" s="2"/>
      <c r="AB1857" s="441">
        <f t="shared" si="105"/>
        <v>0</v>
      </c>
      <c r="AC1857" s="2" t="e">
        <f t="shared" si="103"/>
        <v>#DIV/0!</v>
      </c>
    </row>
    <row r="1858" spans="1:29" s="5" customFormat="1" ht="15" hidden="1" customHeight="1" x14ac:dyDescent="0.25">
      <c r="A1858" s="4"/>
      <c r="B1858" s="4"/>
      <c r="C1858" s="582"/>
      <c r="D1858" s="575"/>
      <c r="E1858" s="575"/>
      <c r="F1858" s="582"/>
      <c r="G1858" s="61" t="s">
        <v>61</v>
      </c>
      <c r="H1858" s="61"/>
      <c r="I1858" s="179"/>
      <c r="J1858" s="442"/>
      <c r="K1858" s="442"/>
      <c r="L1858" s="442"/>
      <c r="M1858" s="442"/>
      <c r="N1858" s="442"/>
      <c r="O1858" s="442"/>
      <c r="P1858" s="442"/>
      <c r="Q1858" s="442"/>
      <c r="R1858" s="442"/>
      <c r="S1858" s="442"/>
      <c r="T1858" s="442"/>
      <c r="U1858" s="442"/>
      <c r="V1858" s="441" t="e">
        <f t="shared" si="104"/>
        <v>#DIV/0!</v>
      </c>
      <c r="W1858" s="4"/>
      <c r="X1858" s="4"/>
      <c r="Y1858" s="4"/>
      <c r="Z1858" s="4"/>
      <c r="AA1858" s="2"/>
      <c r="AB1858" s="441">
        <f t="shared" si="105"/>
        <v>0</v>
      </c>
      <c r="AC1858" s="2" t="e">
        <f t="shared" si="103"/>
        <v>#DIV/0!</v>
      </c>
    </row>
    <row r="1859" spans="1:29" s="5" customFormat="1" ht="15" hidden="1" customHeight="1" x14ac:dyDescent="0.25">
      <c r="A1859" s="4"/>
      <c r="B1859" s="4"/>
      <c r="C1859" s="582"/>
      <c r="D1859" s="575"/>
      <c r="E1859" s="575"/>
      <c r="F1859" s="582"/>
      <c r="G1859" s="61" t="s">
        <v>62</v>
      </c>
      <c r="H1859" s="61"/>
      <c r="I1859" s="179"/>
      <c r="J1859" s="442"/>
      <c r="K1859" s="442"/>
      <c r="L1859" s="442"/>
      <c r="M1859" s="442"/>
      <c r="N1859" s="442"/>
      <c r="O1859" s="442"/>
      <c r="P1859" s="442"/>
      <c r="Q1859" s="442"/>
      <c r="R1859" s="442"/>
      <c r="S1859" s="442"/>
      <c r="T1859" s="442"/>
      <c r="U1859" s="442"/>
      <c r="V1859" s="441" t="e">
        <f t="shared" si="104"/>
        <v>#DIV/0!</v>
      </c>
      <c r="W1859" s="4"/>
      <c r="X1859" s="4"/>
      <c r="Y1859" s="4"/>
      <c r="Z1859" s="4"/>
      <c r="AA1859" s="2"/>
      <c r="AB1859" s="441">
        <f t="shared" si="105"/>
        <v>0</v>
      </c>
      <c r="AC1859" s="2" t="e">
        <f t="shared" si="103"/>
        <v>#DIV/0!</v>
      </c>
    </row>
    <row r="1860" spans="1:29" s="5" customFormat="1" ht="15" hidden="1" customHeight="1" x14ac:dyDescent="0.25">
      <c r="A1860" s="4"/>
      <c r="B1860" s="4"/>
      <c r="C1860" s="582"/>
      <c r="D1860" s="575"/>
      <c r="E1860" s="575"/>
      <c r="F1860" s="582"/>
      <c r="G1860" s="61" t="s">
        <v>63</v>
      </c>
      <c r="H1860" s="61"/>
      <c r="I1860" s="179"/>
      <c r="J1860" s="442"/>
      <c r="K1860" s="442"/>
      <c r="L1860" s="442"/>
      <c r="M1860" s="442"/>
      <c r="N1860" s="442"/>
      <c r="O1860" s="442"/>
      <c r="P1860" s="442"/>
      <c r="Q1860" s="442"/>
      <c r="R1860" s="442"/>
      <c r="S1860" s="442"/>
      <c r="T1860" s="442"/>
      <c r="U1860" s="442"/>
      <c r="V1860" s="441" t="e">
        <f t="shared" si="104"/>
        <v>#DIV/0!</v>
      </c>
      <c r="W1860" s="4"/>
      <c r="X1860" s="4"/>
      <c r="Y1860" s="4"/>
      <c r="Z1860" s="4"/>
      <c r="AA1860" s="2"/>
      <c r="AB1860" s="441">
        <f t="shared" si="105"/>
        <v>0</v>
      </c>
      <c r="AC1860" s="2" t="e">
        <f t="shared" si="103"/>
        <v>#DIV/0!</v>
      </c>
    </row>
    <row r="1861" spans="1:29" s="5" customFormat="1" ht="15" hidden="1" customHeight="1" x14ac:dyDescent="0.25">
      <c r="A1861" s="4"/>
      <c r="B1861" s="4"/>
      <c r="C1861" s="582"/>
      <c r="D1861" s="575"/>
      <c r="E1861" s="575"/>
      <c r="F1861" s="582"/>
      <c r="G1861" s="61" t="s">
        <v>68</v>
      </c>
      <c r="H1861" s="61"/>
      <c r="I1861" s="179"/>
      <c r="J1861" s="442"/>
      <c r="K1861" s="442"/>
      <c r="L1861" s="442"/>
      <c r="M1861" s="442"/>
      <c r="N1861" s="442"/>
      <c r="O1861" s="442"/>
      <c r="P1861" s="442"/>
      <c r="Q1861" s="442"/>
      <c r="R1861" s="442"/>
      <c r="S1861" s="442"/>
      <c r="T1861" s="442"/>
      <c r="U1861" s="442"/>
      <c r="V1861" s="441" t="e">
        <f t="shared" si="104"/>
        <v>#DIV/0!</v>
      </c>
      <c r="W1861" s="4"/>
      <c r="X1861" s="4"/>
      <c r="Y1861" s="4"/>
      <c r="Z1861" s="4"/>
      <c r="AA1861" s="2"/>
      <c r="AB1861" s="441">
        <f t="shared" si="105"/>
        <v>0</v>
      </c>
      <c r="AC1861" s="2" t="e">
        <f t="shared" si="103"/>
        <v>#DIV/0!</v>
      </c>
    </row>
    <row r="1862" spans="1:29" s="5" customFormat="1" ht="15" hidden="1" customHeight="1" x14ac:dyDescent="0.25">
      <c r="A1862" s="4"/>
      <c r="B1862" s="4"/>
      <c r="C1862" s="582"/>
      <c r="D1862" s="575"/>
      <c r="E1862" s="575" t="s">
        <v>75</v>
      </c>
      <c r="F1862" s="657" t="s">
        <v>73</v>
      </c>
      <c r="G1862" s="61" t="s">
        <v>59</v>
      </c>
      <c r="H1862" s="61"/>
      <c r="I1862" s="179"/>
      <c r="J1862" s="442"/>
      <c r="K1862" s="442"/>
      <c r="L1862" s="442"/>
      <c r="M1862" s="442"/>
      <c r="N1862" s="442"/>
      <c r="O1862" s="442"/>
      <c r="P1862" s="442"/>
      <c r="Q1862" s="442"/>
      <c r="R1862" s="442"/>
      <c r="S1862" s="442"/>
      <c r="T1862" s="442"/>
      <c r="U1862" s="442"/>
      <c r="V1862" s="441" t="e">
        <f t="shared" si="104"/>
        <v>#DIV/0!</v>
      </c>
      <c r="W1862" s="4"/>
      <c r="X1862" s="4"/>
      <c r="Y1862" s="4"/>
      <c r="Z1862" s="4"/>
      <c r="AA1862" s="2"/>
      <c r="AB1862" s="441">
        <f t="shared" si="105"/>
        <v>0</v>
      </c>
      <c r="AC1862" s="2" t="e">
        <f t="shared" si="103"/>
        <v>#DIV/0!</v>
      </c>
    </row>
    <row r="1863" spans="1:29" s="5" customFormat="1" ht="15" hidden="1" customHeight="1" x14ac:dyDescent="0.25">
      <c r="A1863" s="4"/>
      <c r="B1863" s="4"/>
      <c r="C1863" s="582"/>
      <c r="D1863" s="575"/>
      <c r="E1863" s="575"/>
      <c r="F1863" s="657"/>
      <c r="G1863" s="62" t="s">
        <v>60</v>
      </c>
      <c r="H1863" s="62"/>
      <c r="I1863" s="182"/>
      <c r="J1863" s="433"/>
      <c r="K1863" s="433"/>
      <c r="L1863" s="433"/>
      <c r="M1863" s="433"/>
      <c r="N1863" s="433"/>
      <c r="O1863" s="433"/>
      <c r="P1863" s="433"/>
      <c r="Q1863" s="433"/>
      <c r="R1863" s="433"/>
      <c r="S1863" s="433"/>
      <c r="T1863" s="433"/>
      <c r="U1863" s="433"/>
      <c r="V1863" s="441" t="e">
        <f t="shared" si="104"/>
        <v>#DIV/0!</v>
      </c>
      <c r="W1863" s="4"/>
      <c r="X1863" s="4"/>
      <c r="Y1863" s="4"/>
      <c r="Z1863" s="4"/>
      <c r="AA1863" s="2"/>
      <c r="AB1863" s="441">
        <f t="shared" si="105"/>
        <v>0</v>
      </c>
      <c r="AC1863" s="2" t="e">
        <f t="shared" si="103"/>
        <v>#DIV/0!</v>
      </c>
    </row>
    <row r="1864" spans="1:29" s="5" customFormat="1" ht="15" hidden="1" customHeight="1" x14ac:dyDescent="0.25">
      <c r="A1864" s="4"/>
      <c r="B1864" s="4"/>
      <c r="C1864" s="582"/>
      <c r="D1864" s="575"/>
      <c r="E1864" s="575"/>
      <c r="F1864" s="657"/>
      <c r="G1864" s="62" t="s">
        <v>61</v>
      </c>
      <c r="H1864" s="62"/>
      <c r="I1864" s="182"/>
      <c r="J1864" s="433"/>
      <c r="K1864" s="433"/>
      <c r="L1864" s="433"/>
      <c r="M1864" s="433"/>
      <c r="N1864" s="433"/>
      <c r="O1864" s="433"/>
      <c r="P1864" s="433"/>
      <c r="Q1864" s="433"/>
      <c r="R1864" s="433"/>
      <c r="S1864" s="433"/>
      <c r="T1864" s="433"/>
      <c r="U1864" s="433"/>
      <c r="V1864" s="441" t="e">
        <f t="shared" si="104"/>
        <v>#DIV/0!</v>
      </c>
      <c r="W1864" s="4"/>
      <c r="X1864" s="4"/>
      <c r="Y1864" s="4"/>
      <c r="Z1864" s="4"/>
      <c r="AA1864" s="2"/>
      <c r="AB1864" s="441">
        <f t="shared" si="105"/>
        <v>0</v>
      </c>
      <c r="AC1864" s="2" t="e">
        <f t="shared" si="103"/>
        <v>#DIV/0!</v>
      </c>
    </row>
    <row r="1865" spans="1:29" s="5" customFormat="1" ht="15" hidden="1" customHeight="1" x14ac:dyDescent="0.25">
      <c r="A1865" s="4"/>
      <c r="B1865" s="4"/>
      <c r="C1865" s="582"/>
      <c r="D1865" s="575"/>
      <c r="E1865" s="575"/>
      <c r="F1865" s="657"/>
      <c r="G1865" s="62" t="s">
        <v>62</v>
      </c>
      <c r="H1865" s="62"/>
      <c r="I1865" s="182"/>
      <c r="J1865" s="433"/>
      <c r="K1865" s="433"/>
      <c r="L1865" s="433"/>
      <c r="M1865" s="433"/>
      <c r="N1865" s="433"/>
      <c r="O1865" s="433"/>
      <c r="P1865" s="433"/>
      <c r="Q1865" s="433"/>
      <c r="R1865" s="433"/>
      <c r="S1865" s="433"/>
      <c r="T1865" s="433"/>
      <c r="U1865" s="433"/>
      <c r="V1865" s="441" t="e">
        <f t="shared" si="104"/>
        <v>#DIV/0!</v>
      </c>
      <c r="W1865" s="4"/>
      <c r="X1865" s="4"/>
      <c r="Y1865" s="4"/>
      <c r="Z1865" s="4"/>
      <c r="AA1865" s="2"/>
      <c r="AB1865" s="441">
        <f t="shared" si="105"/>
        <v>0</v>
      </c>
      <c r="AC1865" s="2" t="e">
        <f t="shared" si="103"/>
        <v>#DIV/0!</v>
      </c>
    </row>
    <row r="1866" spans="1:29" s="5" customFormat="1" ht="15" hidden="1" customHeight="1" x14ac:dyDescent="0.25">
      <c r="A1866" s="4"/>
      <c r="B1866" s="4"/>
      <c r="C1866" s="582"/>
      <c r="D1866" s="575"/>
      <c r="E1866" s="575"/>
      <c r="F1866" s="657"/>
      <c r="G1866" s="62" t="s">
        <v>63</v>
      </c>
      <c r="H1866" s="62"/>
      <c r="I1866" s="182"/>
      <c r="J1866" s="433"/>
      <c r="K1866" s="433"/>
      <c r="L1866" s="433"/>
      <c r="M1866" s="433"/>
      <c r="N1866" s="433"/>
      <c r="O1866" s="433"/>
      <c r="P1866" s="433"/>
      <c r="Q1866" s="433"/>
      <c r="R1866" s="433"/>
      <c r="S1866" s="433"/>
      <c r="T1866" s="433"/>
      <c r="U1866" s="433"/>
      <c r="V1866" s="441" t="e">
        <f t="shared" si="104"/>
        <v>#DIV/0!</v>
      </c>
      <c r="W1866" s="4"/>
      <c r="X1866" s="4"/>
      <c r="Y1866" s="4"/>
      <c r="Z1866" s="4"/>
      <c r="AA1866" s="2"/>
      <c r="AB1866" s="441">
        <f t="shared" si="105"/>
        <v>0</v>
      </c>
      <c r="AC1866" s="2" t="e">
        <f t="shared" si="103"/>
        <v>#DIV/0!</v>
      </c>
    </row>
    <row r="1867" spans="1:29" s="5" customFormat="1" ht="15" hidden="1" customHeight="1" x14ac:dyDescent="0.25">
      <c r="A1867" s="4"/>
      <c r="B1867" s="4"/>
      <c r="C1867" s="582"/>
      <c r="D1867" s="575"/>
      <c r="E1867" s="575"/>
      <c r="F1867" s="657"/>
      <c r="G1867" s="61" t="s">
        <v>68</v>
      </c>
      <c r="H1867" s="61"/>
      <c r="I1867" s="179"/>
      <c r="J1867" s="442"/>
      <c r="K1867" s="442"/>
      <c r="L1867" s="442"/>
      <c r="M1867" s="442"/>
      <c r="N1867" s="442"/>
      <c r="O1867" s="442"/>
      <c r="P1867" s="442"/>
      <c r="Q1867" s="442"/>
      <c r="R1867" s="442"/>
      <c r="S1867" s="442"/>
      <c r="T1867" s="442"/>
      <c r="U1867" s="442"/>
      <c r="V1867" s="441" t="e">
        <f t="shared" si="104"/>
        <v>#DIV/0!</v>
      </c>
      <c r="W1867" s="4"/>
      <c r="X1867" s="4"/>
      <c r="Y1867" s="4"/>
      <c r="Z1867" s="4"/>
      <c r="AA1867" s="2"/>
      <c r="AB1867" s="441">
        <f t="shared" si="105"/>
        <v>0</v>
      </c>
      <c r="AC1867" s="2" t="e">
        <f t="shared" si="103"/>
        <v>#DIV/0!</v>
      </c>
    </row>
    <row r="1868" spans="1:29" s="5" customFormat="1" ht="15" hidden="1" customHeight="1" x14ac:dyDescent="0.25">
      <c r="A1868" s="4"/>
      <c r="B1868" s="4"/>
      <c r="C1868" s="582"/>
      <c r="D1868" s="575"/>
      <c r="E1868" s="575"/>
      <c r="F1868" s="582" t="s">
        <v>74</v>
      </c>
      <c r="G1868" s="61" t="s">
        <v>59</v>
      </c>
      <c r="H1868" s="61"/>
      <c r="I1868" s="179"/>
      <c r="J1868" s="442"/>
      <c r="K1868" s="442"/>
      <c r="L1868" s="442"/>
      <c r="M1868" s="442"/>
      <c r="N1868" s="442"/>
      <c r="O1868" s="442"/>
      <c r="P1868" s="442"/>
      <c r="Q1868" s="442"/>
      <c r="R1868" s="442"/>
      <c r="S1868" s="442"/>
      <c r="T1868" s="442"/>
      <c r="U1868" s="442"/>
      <c r="V1868" s="441" t="e">
        <f t="shared" si="104"/>
        <v>#DIV/0!</v>
      </c>
      <c r="W1868" s="4"/>
      <c r="X1868" s="4"/>
      <c r="Y1868" s="4"/>
      <c r="Z1868" s="4"/>
      <c r="AA1868" s="2"/>
      <c r="AB1868" s="441">
        <f t="shared" si="105"/>
        <v>0</v>
      </c>
      <c r="AC1868" s="2" t="e">
        <f t="shared" si="103"/>
        <v>#DIV/0!</v>
      </c>
    </row>
    <row r="1869" spans="1:29" s="5" customFormat="1" ht="15" hidden="1" customHeight="1" x14ac:dyDescent="0.25">
      <c r="A1869" s="4"/>
      <c r="B1869" s="4"/>
      <c r="C1869" s="582"/>
      <c r="D1869" s="575"/>
      <c r="E1869" s="575"/>
      <c r="F1869" s="582"/>
      <c r="G1869" s="61" t="s">
        <v>60</v>
      </c>
      <c r="H1869" s="61"/>
      <c r="I1869" s="179"/>
      <c r="J1869" s="442"/>
      <c r="K1869" s="442"/>
      <c r="L1869" s="442"/>
      <c r="M1869" s="442"/>
      <c r="N1869" s="442"/>
      <c r="O1869" s="442"/>
      <c r="P1869" s="442"/>
      <c r="Q1869" s="442"/>
      <c r="R1869" s="442"/>
      <c r="S1869" s="442"/>
      <c r="T1869" s="442"/>
      <c r="U1869" s="442"/>
      <c r="V1869" s="441" t="e">
        <f t="shared" si="104"/>
        <v>#DIV/0!</v>
      </c>
      <c r="W1869" s="4"/>
      <c r="X1869" s="4"/>
      <c r="Y1869" s="4"/>
      <c r="Z1869" s="4"/>
      <c r="AA1869" s="2"/>
      <c r="AB1869" s="441">
        <f t="shared" si="105"/>
        <v>0</v>
      </c>
      <c r="AC1869" s="2" t="e">
        <f t="shared" si="103"/>
        <v>#DIV/0!</v>
      </c>
    </row>
    <row r="1870" spans="1:29" s="5" customFormat="1" ht="15" hidden="1" customHeight="1" x14ac:dyDescent="0.25">
      <c r="A1870" s="4"/>
      <c r="B1870" s="4"/>
      <c r="C1870" s="582"/>
      <c r="D1870" s="575"/>
      <c r="E1870" s="575"/>
      <c r="F1870" s="582"/>
      <c r="G1870" s="61" t="s">
        <v>61</v>
      </c>
      <c r="H1870" s="61"/>
      <c r="I1870" s="179"/>
      <c r="J1870" s="442"/>
      <c r="K1870" s="442"/>
      <c r="L1870" s="442"/>
      <c r="M1870" s="442"/>
      <c r="N1870" s="442"/>
      <c r="O1870" s="442"/>
      <c r="P1870" s="442"/>
      <c r="Q1870" s="442"/>
      <c r="R1870" s="442"/>
      <c r="S1870" s="442"/>
      <c r="T1870" s="442"/>
      <c r="U1870" s="442"/>
      <c r="V1870" s="441" t="e">
        <f t="shared" si="104"/>
        <v>#DIV/0!</v>
      </c>
      <c r="W1870" s="4"/>
      <c r="X1870" s="4"/>
      <c r="Y1870" s="4"/>
      <c r="Z1870" s="4"/>
      <c r="AA1870" s="2"/>
      <c r="AB1870" s="441">
        <f t="shared" si="105"/>
        <v>0</v>
      </c>
      <c r="AC1870" s="2" t="e">
        <f t="shared" si="103"/>
        <v>#DIV/0!</v>
      </c>
    </row>
    <row r="1871" spans="1:29" s="5" customFormat="1" ht="15" hidden="1" customHeight="1" x14ac:dyDescent="0.25">
      <c r="A1871" s="4"/>
      <c r="B1871" s="4"/>
      <c r="C1871" s="582"/>
      <c r="D1871" s="575"/>
      <c r="E1871" s="575"/>
      <c r="F1871" s="582"/>
      <c r="G1871" s="61" t="s">
        <v>62</v>
      </c>
      <c r="H1871" s="61"/>
      <c r="I1871" s="179"/>
      <c r="J1871" s="442"/>
      <c r="K1871" s="442"/>
      <c r="L1871" s="442"/>
      <c r="M1871" s="442"/>
      <c r="N1871" s="442"/>
      <c r="O1871" s="442"/>
      <c r="P1871" s="442"/>
      <c r="Q1871" s="442"/>
      <c r="R1871" s="442"/>
      <c r="S1871" s="442"/>
      <c r="T1871" s="442"/>
      <c r="U1871" s="442"/>
      <c r="V1871" s="441" t="e">
        <f t="shared" si="104"/>
        <v>#DIV/0!</v>
      </c>
      <c r="W1871" s="4"/>
      <c r="X1871" s="4"/>
      <c r="Y1871" s="4"/>
      <c r="Z1871" s="4"/>
      <c r="AA1871" s="2"/>
      <c r="AB1871" s="441">
        <f t="shared" si="105"/>
        <v>0</v>
      </c>
      <c r="AC1871" s="2" t="e">
        <f t="shared" si="103"/>
        <v>#DIV/0!</v>
      </c>
    </row>
    <row r="1872" spans="1:29" s="5" customFormat="1" ht="15" hidden="1" customHeight="1" x14ac:dyDescent="0.25">
      <c r="A1872" s="4"/>
      <c r="B1872" s="4"/>
      <c r="C1872" s="582"/>
      <c r="D1872" s="575"/>
      <c r="E1872" s="575"/>
      <c r="F1872" s="582"/>
      <c r="G1872" s="61" t="s">
        <v>63</v>
      </c>
      <c r="H1872" s="61"/>
      <c r="I1872" s="179"/>
      <c r="J1872" s="442"/>
      <c r="K1872" s="442"/>
      <c r="L1872" s="442"/>
      <c r="M1872" s="442"/>
      <c r="N1872" s="442"/>
      <c r="O1872" s="442"/>
      <c r="P1872" s="442"/>
      <c r="Q1872" s="442"/>
      <c r="R1872" s="442"/>
      <c r="S1872" s="442"/>
      <c r="T1872" s="442"/>
      <c r="U1872" s="442"/>
      <c r="V1872" s="441" t="e">
        <f t="shared" si="104"/>
        <v>#DIV/0!</v>
      </c>
      <c r="W1872" s="4"/>
      <c r="X1872" s="4"/>
      <c r="Y1872" s="4"/>
      <c r="Z1872" s="4"/>
      <c r="AA1872" s="2"/>
      <c r="AB1872" s="441">
        <f t="shared" si="105"/>
        <v>0</v>
      </c>
      <c r="AC1872" s="2" t="e">
        <f t="shared" si="103"/>
        <v>#DIV/0!</v>
      </c>
    </row>
    <row r="1873" spans="1:29" s="5" customFormat="1" ht="15" hidden="1" customHeight="1" x14ac:dyDescent="0.25">
      <c r="A1873" s="4"/>
      <c r="B1873" s="4"/>
      <c r="C1873" s="582"/>
      <c r="D1873" s="575"/>
      <c r="E1873" s="575"/>
      <c r="F1873" s="582"/>
      <c r="G1873" s="61" t="s">
        <v>68</v>
      </c>
      <c r="H1873" s="61"/>
      <c r="I1873" s="179"/>
      <c r="J1873" s="442"/>
      <c r="K1873" s="442"/>
      <c r="L1873" s="442"/>
      <c r="M1873" s="442"/>
      <c r="N1873" s="442"/>
      <c r="O1873" s="442"/>
      <c r="P1873" s="442"/>
      <c r="Q1873" s="442"/>
      <c r="R1873" s="442"/>
      <c r="S1873" s="442"/>
      <c r="T1873" s="442"/>
      <c r="U1873" s="442"/>
      <c r="V1873" s="442"/>
      <c r="W1873" s="4"/>
      <c r="X1873" s="4"/>
      <c r="Y1873" s="4"/>
      <c r="Z1873" s="4"/>
      <c r="AA1873" s="2"/>
      <c r="AB1873" s="441">
        <f t="shared" si="105"/>
        <v>0</v>
      </c>
      <c r="AC1873" s="2" t="e">
        <f t="shared" si="103"/>
        <v>#DIV/0!</v>
      </c>
    </row>
    <row r="1874" spans="1:29" s="5" customFormat="1" ht="15" hidden="1" customHeight="1" x14ac:dyDescent="0.25">
      <c r="E1874" s="8"/>
      <c r="G1874" s="10"/>
      <c r="H1874" s="10"/>
      <c r="I1874" s="137"/>
      <c r="J1874" s="461"/>
      <c r="K1874" s="461"/>
      <c r="L1874" s="461"/>
      <c r="M1874" s="461"/>
      <c r="N1874" s="461"/>
      <c r="O1874" s="461"/>
      <c r="P1874" s="461"/>
      <c r="Q1874" s="461"/>
      <c r="R1874" s="461"/>
      <c r="S1874" s="461"/>
      <c r="T1874" s="461"/>
      <c r="U1874" s="169"/>
      <c r="V1874" s="461"/>
    </row>
    <row r="1875" spans="1:29" s="5" customFormat="1" ht="15" hidden="1" customHeight="1" thickBot="1" x14ac:dyDescent="0.3">
      <c r="E1875" s="8"/>
      <c r="G1875" s="10"/>
      <c r="H1875" s="10"/>
      <c r="I1875" s="137"/>
      <c r="J1875" s="461"/>
      <c r="K1875" s="461"/>
      <c r="L1875" s="461"/>
      <c r="M1875" s="461"/>
      <c r="N1875" s="461"/>
      <c r="O1875" s="461"/>
      <c r="P1875" s="461"/>
      <c r="Q1875" s="461"/>
      <c r="R1875" s="461"/>
      <c r="S1875" s="461"/>
      <c r="T1875" s="461"/>
      <c r="U1875" s="169"/>
      <c r="V1875" s="461"/>
    </row>
    <row r="1876" spans="1:29" s="5" customFormat="1" ht="15" hidden="1" customHeight="1" thickBot="1" x14ac:dyDescent="0.3">
      <c r="A1876" s="667" t="s">
        <v>163</v>
      </c>
      <c r="B1876" s="668"/>
      <c r="C1876" s="668"/>
      <c r="D1876" s="668"/>
      <c r="E1876" s="668"/>
      <c r="F1876" s="668"/>
      <c r="G1876" s="668"/>
      <c r="H1876" s="668"/>
      <c r="I1876" s="668"/>
      <c r="J1876" s="668"/>
      <c r="K1876" s="668"/>
      <c r="L1876" s="668"/>
      <c r="M1876" s="668"/>
      <c r="N1876" s="668"/>
      <c r="O1876" s="668"/>
      <c r="P1876" s="668"/>
      <c r="Q1876" s="668"/>
      <c r="R1876" s="668"/>
      <c r="S1876" s="668"/>
      <c r="T1876" s="668"/>
      <c r="U1876" s="669"/>
    </row>
    <row r="1877" spans="1:29" s="5" customFormat="1" ht="51.75" hidden="1" customHeight="1" x14ac:dyDescent="0.25">
      <c r="A1877" s="670" t="s">
        <v>112</v>
      </c>
      <c r="B1877" s="185"/>
      <c r="C1877" s="671" t="s">
        <v>119</v>
      </c>
      <c r="D1877" s="672" t="s">
        <v>69</v>
      </c>
      <c r="E1877" s="672" t="s">
        <v>113</v>
      </c>
      <c r="F1877" s="672" t="s">
        <v>114</v>
      </c>
      <c r="G1877" s="672" t="s">
        <v>115</v>
      </c>
      <c r="H1877" s="427" t="s">
        <v>166</v>
      </c>
      <c r="I1877" s="673" t="s">
        <v>127</v>
      </c>
      <c r="J1877" s="675" t="s">
        <v>128</v>
      </c>
      <c r="K1877" s="676"/>
      <c r="L1877" s="676"/>
      <c r="M1877" s="677"/>
      <c r="N1877" s="659" t="s">
        <v>110</v>
      </c>
      <c r="O1877" s="660"/>
      <c r="P1877" s="660"/>
      <c r="Q1877" s="661"/>
      <c r="R1877" s="659" t="s">
        <v>46</v>
      </c>
      <c r="S1877" s="660"/>
      <c r="T1877" s="660"/>
      <c r="U1877" s="661"/>
      <c r="V1877" s="161" t="s">
        <v>141</v>
      </c>
      <c r="W1877" s="662" t="s">
        <v>130</v>
      </c>
      <c r="X1877" s="662"/>
      <c r="Y1877" s="662"/>
      <c r="Z1877" s="662"/>
      <c r="AA1877" s="162" t="s">
        <v>140</v>
      </c>
      <c r="AB1877" s="162" t="s">
        <v>138</v>
      </c>
      <c r="AC1877" s="162" t="s">
        <v>131</v>
      </c>
    </row>
    <row r="1878" spans="1:29" s="5" customFormat="1" ht="63.75" hidden="1" customHeight="1" x14ac:dyDescent="0.25">
      <c r="A1878" s="575"/>
      <c r="B1878" s="430"/>
      <c r="C1878" s="573"/>
      <c r="D1878" s="573"/>
      <c r="E1878" s="573"/>
      <c r="F1878" s="573"/>
      <c r="G1878" s="573"/>
      <c r="H1878" s="428" t="s">
        <v>167</v>
      </c>
      <c r="I1878" s="674"/>
      <c r="J1878" s="435">
        <f>J1770</f>
        <v>2015</v>
      </c>
      <c r="K1878" s="435">
        <f>K1770</f>
        <v>2016</v>
      </c>
      <c r="L1878" s="435">
        <f>L1770</f>
        <v>2017</v>
      </c>
      <c r="M1878" s="435" t="str">
        <f>M1770</f>
        <v>План (в случае отсутствия фактических значений)</v>
      </c>
      <c r="N1878" s="435">
        <f>J1878</f>
        <v>2015</v>
      </c>
      <c r="O1878" s="435">
        <f>K1878</f>
        <v>2016</v>
      </c>
      <c r="P1878" s="435">
        <f>L1878</f>
        <v>2017</v>
      </c>
      <c r="Q1878" s="435" t="str">
        <f>M1878</f>
        <v>План (в случае отсутствия фактических значений)</v>
      </c>
      <c r="R1878" s="435">
        <f>J1878</f>
        <v>2015</v>
      </c>
      <c r="S1878" s="435">
        <f>K1878</f>
        <v>2016</v>
      </c>
      <c r="T1878" s="435">
        <f>L1878</f>
        <v>2017</v>
      </c>
      <c r="U1878" s="435" t="str">
        <f>M1878</f>
        <v>План (в случае отсутствия фактических значений)</v>
      </c>
      <c r="V1878" s="24" t="s">
        <v>137</v>
      </c>
      <c r="W1878" s="432">
        <v>2016</v>
      </c>
      <c r="X1878" s="432">
        <v>2017</v>
      </c>
      <c r="Y1878" s="432">
        <v>2018</v>
      </c>
      <c r="Z1878" s="432">
        <v>2019</v>
      </c>
      <c r="AA1878" s="432">
        <v>2018</v>
      </c>
      <c r="AB1878" s="432" t="s">
        <v>139</v>
      </c>
      <c r="AC1878" s="432" t="s">
        <v>139</v>
      </c>
    </row>
    <row r="1879" spans="1:29" s="5" customFormat="1" ht="15" hidden="1" customHeight="1" x14ac:dyDescent="0.25">
      <c r="A1879" s="131">
        <v>1</v>
      </c>
      <c r="B1879" s="186"/>
      <c r="C1879" s="132">
        <v>2</v>
      </c>
      <c r="D1879" s="663">
        <v>3</v>
      </c>
      <c r="E1879" s="664"/>
      <c r="F1879" s="664"/>
      <c r="G1879" s="664"/>
      <c r="H1879" s="665"/>
      <c r="I1879" s="135">
        <v>4</v>
      </c>
      <c r="J1879" s="579">
        <v>5</v>
      </c>
      <c r="K1879" s="580"/>
      <c r="L1879" s="580"/>
      <c r="M1879" s="666"/>
      <c r="N1879" s="579">
        <v>6</v>
      </c>
      <c r="O1879" s="580"/>
      <c r="P1879" s="580"/>
      <c r="Q1879" s="666"/>
      <c r="R1879" s="579">
        <v>7</v>
      </c>
      <c r="S1879" s="580"/>
      <c r="T1879" s="580"/>
      <c r="U1879" s="666"/>
      <c r="V1879" s="457">
        <v>8</v>
      </c>
      <c r="AA1879" s="457">
        <v>10</v>
      </c>
      <c r="AB1879" s="457">
        <v>11</v>
      </c>
      <c r="AC1879" s="457">
        <v>12</v>
      </c>
    </row>
    <row r="1880" spans="1:29" s="5" customFormat="1" ht="15" hidden="1" customHeight="1" x14ac:dyDescent="0.25">
      <c r="A1880" s="2"/>
      <c r="B1880" s="4"/>
      <c r="C1880" s="582" t="s">
        <v>70</v>
      </c>
      <c r="D1880" s="575" t="s">
        <v>71</v>
      </c>
      <c r="E1880" s="575" t="s">
        <v>72</v>
      </c>
      <c r="F1880" s="582" t="s">
        <v>73</v>
      </c>
      <c r="G1880" s="61" t="s">
        <v>59</v>
      </c>
      <c r="H1880" s="61"/>
      <c r="I1880" s="179"/>
      <c r="J1880" s="441"/>
      <c r="K1880" s="441"/>
      <c r="L1880" s="441"/>
      <c r="M1880" s="441"/>
      <c r="N1880" s="441"/>
      <c r="O1880" s="441"/>
      <c r="P1880" s="441"/>
      <c r="Q1880" s="441"/>
      <c r="R1880" s="441"/>
      <c r="S1880" s="441"/>
      <c r="T1880" s="441"/>
      <c r="U1880" s="441"/>
      <c r="V1880" s="441" t="e">
        <f>((R1880*$W$13/100*$X$13/100)/(J1880/1000)+(S1880*$X$13/100)/(K1880/1000)+T1880/(L1880/1000))/3*$Y$13/100*$Z$13/100</f>
        <v>#DIV/0!</v>
      </c>
      <c r="W1880" s="4"/>
      <c r="X1880" s="4"/>
      <c r="Y1880" s="4"/>
      <c r="Z1880" s="4"/>
      <c r="AA1880" s="2"/>
      <c r="AB1880" s="441">
        <f>AA1880*$Z$13/100</f>
        <v>0</v>
      </c>
      <c r="AC1880" s="2" t="e">
        <f t="shared" ref="AC1880:AC1943" si="106">V1880/AB1880</f>
        <v>#DIV/0!</v>
      </c>
    </row>
    <row r="1881" spans="1:29" s="5" customFormat="1" ht="15" hidden="1" customHeight="1" x14ac:dyDescent="0.25">
      <c r="A1881" s="4"/>
      <c r="B1881" s="4"/>
      <c r="C1881" s="582"/>
      <c r="D1881" s="575"/>
      <c r="E1881" s="575"/>
      <c r="F1881" s="582"/>
      <c r="G1881" s="61" t="s">
        <v>60</v>
      </c>
      <c r="H1881" s="61"/>
      <c r="I1881" s="179"/>
      <c r="J1881" s="441"/>
      <c r="K1881" s="441"/>
      <c r="L1881" s="441"/>
      <c r="M1881" s="441"/>
      <c r="N1881" s="441"/>
      <c r="O1881" s="441"/>
      <c r="P1881" s="441"/>
      <c r="Q1881" s="441"/>
      <c r="R1881" s="441"/>
      <c r="S1881" s="441"/>
      <c r="T1881" s="441"/>
      <c r="U1881" s="441"/>
      <c r="V1881" s="441" t="e">
        <f t="shared" ref="V1881:V1944" si="107">((R1881*$W$13/100*$X$13/100)/(J1881/1000)+(S1881*$X$13/100)/(K1881/1000)+T1881/(L1881/1000))/3*$Y$13/100*$Z$13/100</f>
        <v>#DIV/0!</v>
      </c>
      <c r="W1881" s="4"/>
      <c r="X1881" s="4"/>
      <c r="Y1881" s="4"/>
      <c r="Z1881" s="4"/>
      <c r="AA1881" s="2"/>
      <c r="AB1881" s="441">
        <f t="shared" ref="AB1881:AB1944" si="108">AA1881*$Z$13/100</f>
        <v>0</v>
      </c>
      <c r="AC1881" s="2" t="e">
        <f t="shared" si="106"/>
        <v>#DIV/0!</v>
      </c>
    </row>
    <row r="1882" spans="1:29" s="5" customFormat="1" ht="15" hidden="1" customHeight="1" x14ac:dyDescent="0.25">
      <c r="A1882" s="4"/>
      <c r="B1882" s="4"/>
      <c r="C1882" s="582"/>
      <c r="D1882" s="575"/>
      <c r="E1882" s="575"/>
      <c r="F1882" s="582"/>
      <c r="G1882" s="61" t="s">
        <v>61</v>
      </c>
      <c r="H1882" s="61"/>
      <c r="I1882" s="179"/>
      <c r="J1882" s="441"/>
      <c r="K1882" s="441"/>
      <c r="L1882" s="441"/>
      <c r="M1882" s="441"/>
      <c r="N1882" s="441"/>
      <c r="O1882" s="441"/>
      <c r="P1882" s="441"/>
      <c r="Q1882" s="441"/>
      <c r="R1882" s="441"/>
      <c r="S1882" s="441"/>
      <c r="T1882" s="441"/>
      <c r="U1882" s="441"/>
      <c r="V1882" s="441" t="e">
        <f t="shared" si="107"/>
        <v>#DIV/0!</v>
      </c>
      <c r="W1882" s="4"/>
      <c r="X1882" s="4"/>
      <c r="Y1882" s="4"/>
      <c r="Z1882" s="4"/>
      <c r="AA1882" s="2"/>
      <c r="AB1882" s="441">
        <f t="shared" si="108"/>
        <v>0</v>
      </c>
      <c r="AC1882" s="2" t="e">
        <f t="shared" si="106"/>
        <v>#DIV/0!</v>
      </c>
    </row>
    <row r="1883" spans="1:29" s="5" customFormat="1" ht="15" hidden="1" customHeight="1" x14ac:dyDescent="0.25">
      <c r="A1883" s="4"/>
      <c r="B1883" s="4"/>
      <c r="C1883" s="582"/>
      <c r="D1883" s="575"/>
      <c r="E1883" s="575"/>
      <c r="F1883" s="582"/>
      <c r="G1883" s="61" t="s">
        <v>62</v>
      </c>
      <c r="H1883" s="61"/>
      <c r="I1883" s="179"/>
      <c r="J1883" s="441"/>
      <c r="K1883" s="441"/>
      <c r="L1883" s="441"/>
      <c r="M1883" s="441"/>
      <c r="N1883" s="441"/>
      <c r="O1883" s="441"/>
      <c r="P1883" s="441"/>
      <c r="Q1883" s="441"/>
      <c r="R1883" s="441"/>
      <c r="S1883" s="441"/>
      <c r="T1883" s="441"/>
      <c r="U1883" s="441"/>
      <c r="V1883" s="441" t="e">
        <f t="shared" si="107"/>
        <v>#DIV/0!</v>
      </c>
      <c r="W1883" s="4"/>
      <c r="X1883" s="4"/>
      <c r="Y1883" s="4"/>
      <c r="Z1883" s="4"/>
      <c r="AA1883" s="2"/>
      <c r="AB1883" s="441">
        <f t="shared" si="108"/>
        <v>0</v>
      </c>
      <c r="AC1883" s="2" t="e">
        <f t="shared" si="106"/>
        <v>#DIV/0!</v>
      </c>
    </row>
    <row r="1884" spans="1:29" s="5" customFormat="1" ht="15" hidden="1" customHeight="1" x14ac:dyDescent="0.25">
      <c r="A1884" s="4"/>
      <c r="B1884" s="4"/>
      <c r="C1884" s="582"/>
      <c r="D1884" s="575"/>
      <c r="E1884" s="575"/>
      <c r="F1884" s="582"/>
      <c r="G1884" s="61" t="s">
        <v>63</v>
      </c>
      <c r="H1884" s="61"/>
      <c r="I1884" s="179"/>
      <c r="J1884" s="441"/>
      <c r="K1884" s="441"/>
      <c r="L1884" s="441"/>
      <c r="M1884" s="441"/>
      <c r="N1884" s="441"/>
      <c r="O1884" s="441"/>
      <c r="P1884" s="441"/>
      <c r="Q1884" s="441"/>
      <c r="R1884" s="441"/>
      <c r="S1884" s="441"/>
      <c r="T1884" s="441"/>
      <c r="U1884" s="441"/>
      <c r="V1884" s="441" t="e">
        <f t="shared" si="107"/>
        <v>#DIV/0!</v>
      </c>
      <c r="W1884" s="4"/>
      <c r="X1884" s="4"/>
      <c r="Y1884" s="4"/>
      <c r="Z1884" s="4"/>
      <c r="AA1884" s="2"/>
      <c r="AB1884" s="441">
        <f t="shared" si="108"/>
        <v>0</v>
      </c>
      <c r="AC1884" s="2" t="e">
        <f t="shared" si="106"/>
        <v>#DIV/0!</v>
      </c>
    </row>
    <row r="1885" spans="1:29" s="5" customFormat="1" ht="15" hidden="1" customHeight="1" x14ac:dyDescent="0.25">
      <c r="A1885" s="4"/>
      <c r="B1885" s="4"/>
      <c r="C1885" s="582"/>
      <c r="D1885" s="575"/>
      <c r="E1885" s="575"/>
      <c r="F1885" s="582"/>
      <c r="G1885" s="61" t="s">
        <v>68</v>
      </c>
      <c r="H1885" s="61"/>
      <c r="I1885" s="179"/>
      <c r="J1885" s="441"/>
      <c r="K1885" s="441"/>
      <c r="L1885" s="441"/>
      <c r="M1885" s="441"/>
      <c r="N1885" s="441"/>
      <c r="O1885" s="441"/>
      <c r="P1885" s="441"/>
      <c r="Q1885" s="441"/>
      <c r="R1885" s="441"/>
      <c r="S1885" s="441"/>
      <c r="T1885" s="441"/>
      <c r="U1885" s="441"/>
      <c r="V1885" s="441" t="e">
        <f t="shared" si="107"/>
        <v>#DIV/0!</v>
      </c>
      <c r="W1885" s="4"/>
      <c r="X1885" s="4"/>
      <c r="Y1885" s="4"/>
      <c r="Z1885" s="4"/>
      <c r="AA1885" s="2"/>
      <c r="AB1885" s="441">
        <f t="shared" si="108"/>
        <v>0</v>
      </c>
      <c r="AC1885" s="2" t="e">
        <f t="shared" si="106"/>
        <v>#DIV/0!</v>
      </c>
    </row>
    <row r="1886" spans="1:29" s="5" customFormat="1" ht="15" hidden="1" customHeight="1" x14ac:dyDescent="0.25">
      <c r="A1886" s="4"/>
      <c r="B1886" s="4"/>
      <c r="C1886" s="582"/>
      <c r="D1886" s="575"/>
      <c r="E1886" s="575"/>
      <c r="F1886" s="657" t="s">
        <v>74</v>
      </c>
      <c r="G1886" s="61" t="s">
        <v>59</v>
      </c>
      <c r="H1886" s="61"/>
      <c r="I1886" s="179"/>
      <c r="J1886" s="441"/>
      <c r="K1886" s="441"/>
      <c r="L1886" s="441"/>
      <c r="M1886" s="441"/>
      <c r="N1886" s="441"/>
      <c r="O1886" s="441"/>
      <c r="P1886" s="441"/>
      <c r="Q1886" s="441"/>
      <c r="R1886" s="441"/>
      <c r="S1886" s="441"/>
      <c r="T1886" s="441"/>
      <c r="U1886" s="441"/>
      <c r="V1886" s="441" t="e">
        <f t="shared" si="107"/>
        <v>#DIV/0!</v>
      </c>
      <c r="W1886" s="4"/>
      <c r="X1886" s="4"/>
      <c r="Y1886" s="4"/>
      <c r="Z1886" s="4"/>
      <c r="AA1886" s="2"/>
      <c r="AB1886" s="441">
        <f t="shared" si="108"/>
        <v>0</v>
      </c>
      <c r="AC1886" s="2" t="e">
        <f t="shared" si="106"/>
        <v>#DIV/0!</v>
      </c>
    </row>
    <row r="1887" spans="1:29" s="5" customFormat="1" ht="15" hidden="1" customHeight="1" x14ac:dyDescent="0.25">
      <c r="A1887" s="4"/>
      <c r="B1887" s="4"/>
      <c r="C1887" s="582"/>
      <c r="D1887" s="575"/>
      <c r="E1887" s="575"/>
      <c r="F1887" s="657"/>
      <c r="G1887" s="12" t="s">
        <v>60</v>
      </c>
      <c r="H1887" s="12"/>
      <c r="I1887" s="138"/>
      <c r="J1887" s="148"/>
      <c r="K1887" s="148"/>
      <c r="L1887" s="148"/>
      <c r="M1887" s="148"/>
      <c r="N1887" s="148"/>
      <c r="O1887" s="148"/>
      <c r="P1887" s="148"/>
      <c r="Q1887" s="148"/>
      <c r="R1887" s="148"/>
      <c r="S1887" s="148"/>
      <c r="T1887" s="148"/>
      <c r="U1887" s="148"/>
      <c r="V1887" s="441" t="e">
        <f t="shared" si="107"/>
        <v>#DIV/0!</v>
      </c>
      <c r="W1887" s="4"/>
      <c r="X1887" s="4"/>
      <c r="Y1887" s="4"/>
      <c r="Z1887" s="4"/>
      <c r="AA1887" s="2"/>
      <c r="AB1887" s="441">
        <f t="shared" si="108"/>
        <v>0</v>
      </c>
      <c r="AC1887" s="2" t="e">
        <f t="shared" si="106"/>
        <v>#DIV/0!</v>
      </c>
    </row>
    <row r="1888" spans="1:29" s="5" customFormat="1" ht="15" hidden="1" customHeight="1" x14ac:dyDescent="0.25">
      <c r="A1888" s="4"/>
      <c r="B1888" s="4"/>
      <c r="C1888" s="582"/>
      <c r="D1888" s="575"/>
      <c r="E1888" s="575"/>
      <c r="F1888" s="657"/>
      <c r="G1888" s="12" t="s">
        <v>61</v>
      </c>
      <c r="H1888" s="12"/>
      <c r="I1888" s="138"/>
      <c r="J1888" s="148"/>
      <c r="K1888" s="148"/>
      <c r="L1888" s="148"/>
      <c r="M1888" s="148"/>
      <c r="N1888" s="148"/>
      <c r="O1888" s="148"/>
      <c r="P1888" s="148"/>
      <c r="Q1888" s="148"/>
      <c r="R1888" s="148"/>
      <c r="S1888" s="148"/>
      <c r="T1888" s="148"/>
      <c r="U1888" s="148"/>
      <c r="V1888" s="441" t="e">
        <f t="shared" si="107"/>
        <v>#DIV/0!</v>
      </c>
      <c r="W1888" s="4"/>
      <c r="X1888" s="4"/>
      <c r="Y1888" s="4"/>
      <c r="Z1888" s="4"/>
      <c r="AA1888" s="2"/>
      <c r="AB1888" s="441">
        <f t="shared" si="108"/>
        <v>0</v>
      </c>
      <c r="AC1888" s="2" t="e">
        <f t="shared" si="106"/>
        <v>#DIV/0!</v>
      </c>
    </row>
    <row r="1889" spans="1:29" s="5" customFormat="1" ht="15" hidden="1" customHeight="1" x14ac:dyDescent="0.25">
      <c r="A1889" s="4"/>
      <c r="B1889" s="4"/>
      <c r="C1889" s="582"/>
      <c r="D1889" s="575"/>
      <c r="E1889" s="575"/>
      <c r="F1889" s="657"/>
      <c r="G1889" s="12" t="s">
        <v>62</v>
      </c>
      <c r="H1889" s="12"/>
      <c r="I1889" s="138"/>
      <c r="J1889" s="148"/>
      <c r="K1889" s="148"/>
      <c r="L1889" s="148"/>
      <c r="M1889" s="148"/>
      <c r="N1889" s="148"/>
      <c r="O1889" s="148"/>
      <c r="P1889" s="148"/>
      <c r="Q1889" s="148"/>
      <c r="R1889" s="148"/>
      <c r="S1889" s="148"/>
      <c r="T1889" s="148"/>
      <c r="U1889" s="148"/>
      <c r="V1889" s="441" t="e">
        <f t="shared" si="107"/>
        <v>#DIV/0!</v>
      </c>
      <c r="W1889" s="4"/>
      <c r="X1889" s="4"/>
      <c r="Y1889" s="4"/>
      <c r="Z1889" s="4"/>
      <c r="AA1889" s="2"/>
      <c r="AB1889" s="441">
        <f t="shared" si="108"/>
        <v>0</v>
      </c>
      <c r="AC1889" s="2" t="e">
        <f t="shared" si="106"/>
        <v>#DIV/0!</v>
      </c>
    </row>
    <row r="1890" spans="1:29" s="5" customFormat="1" ht="15" hidden="1" customHeight="1" x14ac:dyDescent="0.25">
      <c r="A1890" s="4"/>
      <c r="B1890" s="4"/>
      <c r="C1890" s="582"/>
      <c r="D1890" s="575"/>
      <c r="E1890" s="575"/>
      <c r="F1890" s="657"/>
      <c r="G1890" s="12" t="s">
        <v>63</v>
      </c>
      <c r="H1890" s="12"/>
      <c r="I1890" s="138"/>
      <c r="J1890" s="148"/>
      <c r="K1890" s="148"/>
      <c r="L1890" s="148"/>
      <c r="M1890" s="148"/>
      <c r="N1890" s="148"/>
      <c r="O1890" s="148"/>
      <c r="P1890" s="148"/>
      <c r="Q1890" s="148"/>
      <c r="R1890" s="148"/>
      <c r="S1890" s="148"/>
      <c r="T1890" s="148"/>
      <c r="U1890" s="148"/>
      <c r="V1890" s="441" t="e">
        <f t="shared" si="107"/>
        <v>#DIV/0!</v>
      </c>
      <c r="W1890" s="4"/>
      <c r="X1890" s="4"/>
      <c r="Y1890" s="4"/>
      <c r="Z1890" s="4"/>
      <c r="AA1890" s="2"/>
      <c r="AB1890" s="441">
        <f t="shared" si="108"/>
        <v>0</v>
      </c>
      <c r="AC1890" s="2" t="e">
        <f t="shared" si="106"/>
        <v>#DIV/0!</v>
      </c>
    </row>
    <row r="1891" spans="1:29" s="5" customFormat="1" ht="15" hidden="1" customHeight="1" x14ac:dyDescent="0.25">
      <c r="A1891" s="4"/>
      <c r="B1891" s="4"/>
      <c r="C1891" s="582"/>
      <c r="D1891" s="575"/>
      <c r="E1891" s="575"/>
      <c r="F1891" s="657"/>
      <c r="G1891" s="61" t="s">
        <v>68</v>
      </c>
      <c r="H1891" s="61"/>
      <c r="I1891" s="179"/>
      <c r="J1891" s="441"/>
      <c r="K1891" s="441"/>
      <c r="L1891" s="441"/>
      <c r="M1891" s="441"/>
      <c r="N1891" s="441"/>
      <c r="O1891" s="441"/>
      <c r="P1891" s="441"/>
      <c r="Q1891" s="441"/>
      <c r="R1891" s="441"/>
      <c r="S1891" s="441"/>
      <c r="T1891" s="441"/>
      <c r="U1891" s="441"/>
      <c r="V1891" s="441" t="e">
        <f t="shared" si="107"/>
        <v>#DIV/0!</v>
      </c>
      <c r="W1891" s="4"/>
      <c r="X1891" s="4"/>
      <c r="Y1891" s="4"/>
      <c r="Z1891" s="4"/>
      <c r="AA1891" s="2"/>
      <c r="AB1891" s="441">
        <f t="shared" si="108"/>
        <v>0</v>
      </c>
      <c r="AC1891" s="2" t="e">
        <f t="shared" si="106"/>
        <v>#DIV/0!</v>
      </c>
    </row>
    <row r="1892" spans="1:29" s="5" customFormat="1" ht="15" hidden="1" customHeight="1" x14ac:dyDescent="0.25">
      <c r="A1892" s="4"/>
      <c r="B1892" s="4"/>
      <c r="C1892" s="582"/>
      <c r="D1892" s="575"/>
      <c r="E1892" s="575" t="s">
        <v>75</v>
      </c>
      <c r="F1892" s="582" t="s">
        <v>73</v>
      </c>
      <c r="G1892" s="61" t="s">
        <v>59</v>
      </c>
      <c r="H1892" s="61"/>
      <c r="I1892" s="179"/>
      <c r="J1892" s="441"/>
      <c r="K1892" s="441"/>
      <c r="L1892" s="441"/>
      <c r="M1892" s="441"/>
      <c r="N1892" s="441"/>
      <c r="O1892" s="441"/>
      <c r="P1892" s="441"/>
      <c r="Q1892" s="441"/>
      <c r="R1892" s="441"/>
      <c r="S1892" s="441"/>
      <c r="T1892" s="441"/>
      <c r="U1892" s="441"/>
      <c r="V1892" s="441" t="e">
        <f t="shared" si="107"/>
        <v>#DIV/0!</v>
      </c>
      <c r="W1892" s="4"/>
      <c r="X1892" s="4"/>
      <c r="Y1892" s="4"/>
      <c r="Z1892" s="4"/>
      <c r="AA1892" s="2"/>
      <c r="AB1892" s="441">
        <f t="shared" si="108"/>
        <v>0</v>
      </c>
      <c r="AC1892" s="2" t="e">
        <f t="shared" si="106"/>
        <v>#DIV/0!</v>
      </c>
    </row>
    <row r="1893" spans="1:29" s="5" customFormat="1" ht="15" hidden="1" customHeight="1" x14ac:dyDescent="0.25">
      <c r="A1893" s="4"/>
      <c r="B1893" s="4"/>
      <c r="C1893" s="582"/>
      <c r="D1893" s="575"/>
      <c r="E1893" s="575"/>
      <c r="F1893" s="582"/>
      <c r="G1893" s="61" t="s">
        <v>60</v>
      </c>
      <c r="H1893" s="61"/>
      <c r="I1893" s="179"/>
      <c r="J1893" s="441"/>
      <c r="K1893" s="441"/>
      <c r="L1893" s="441"/>
      <c r="M1893" s="441"/>
      <c r="N1893" s="441"/>
      <c r="O1893" s="441"/>
      <c r="P1893" s="441"/>
      <c r="Q1893" s="441"/>
      <c r="R1893" s="441"/>
      <c r="S1893" s="441"/>
      <c r="T1893" s="441"/>
      <c r="U1893" s="441"/>
      <c r="V1893" s="441" t="e">
        <f t="shared" si="107"/>
        <v>#DIV/0!</v>
      </c>
      <c r="W1893" s="4"/>
      <c r="X1893" s="4"/>
      <c r="Y1893" s="4"/>
      <c r="Z1893" s="4"/>
      <c r="AA1893" s="2"/>
      <c r="AB1893" s="441">
        <f t="shared" si="108"/>
        <v>0</v>
      </c>
      <c r="AC1893" s="2" t="e">
        <f t="shared" si="106"/>
        <v>#DIV/0!</v>
      </c>
    </row>
    <row r="1894" spans="1:29" s="5" customFormat="1" ht="15" hidden="1" customHeight="1" x14ac:dyDescent="0.25">
      <c r="A1894" s="4"/>
      <c r="B1894" s="4"/>
      <c r="C1894" s="582"/>
      <c r="D1894" s="575"/>
      <c r="E1894" s="575"/>
      <c r="F1894" s="582"/>
      <c r="G1894" s="61" t="s">
        <v>61</v>
      </c>
      <c r="H1894" s="61"/>
      <c r="I1894" s="179"/>
      <c r="J1894" s="441"/>
      <c r="K1894" s="441"/>
      <c r="L1894" s="441"/>
      <c r="M1894" s="441"/>
      <c r="N1894" s="441"/>
      <c r="O1894" s="441"/>
      <c r="P1894" s="441"/>
      <c r="Q1894" s="441"/>
      <c r="R1894" s="441"/>
      <c r="S1894" s="441"/>
      <c r="T1894" s="441"/>
      <c r="U1894" s="441"/>
      <c r="V1894" s="441" t="e">
        <f t="shared" si="107"/>
        <v>#DIV/0!</v>
      </c>
      <c r="W1894" s="4"/>
      <c r="X1894" s="4"/>
      <c r="Y1894" s="4"/>
      <c r="Z1894" s="4"/>
      <c r="AA1894" s="2"/>
      <c r="AB1894" s="441">
        <f t="shared" si="108"/>
        <v>0</v>
      </c>
      <c r="AC1894" s="2" t="e">
        <f t="shared" si="106"/>
        <v>#DIV/0!</v>
      </c>
    </row>
    <row r="1895" spans="1:29" s="5" customFormat="1" ht="15" hidden="1" customHeight="1" x14ac:dyDescent="0.25">
      <c r="A1895" s="4"/>
      <c r="B1895" s="4"/>
      <c r="C1895" s="582"/>
      <c r="D1895" s="575"/>
      <c r="E1895" s="575"/>
      <c r="F1895" s="582"/>
      <c r="G1895" s="61" t="s">
        <v>62</v>
      </c>
      <c r="H1895" s="61"/>
      <c r="I1895" s="179"/>
      <c r="J1895" s="441"/>
      <c r="K1895" s="441"/>
      <c r="L1895" s="441"/>
      <c r="M1895" s="441"/>
      <c r="N1895" s="441"/>
      <c r="O1895" s="441"/>
      <c r="P1895" s="441"/>
      <c r="Q1895" s="441"/>
      <c r="R1895" s="441"/>
      <c r="S1895" s="441"/>
      <c r="T1895" s="441"/>
      <c r="U1895" s="441"/>
      <c r="V1895" s="441" t="e">
        <f t="shared" si="107"/>
        <v>#DIV/0!</v>
      </c>
      <c r="W1895" s="4"/>
      <c r="X1895" s="4"/>
      <c r="Y1895" s="4"/>
      <c r="Z1895" s="4"/>
      <c r="AA1895" s="2"/>
      <c r="AB1895" s="441">
        <f t="shared" si="108"/>
        <v>0</v>
      </c>
      <c r="AC1895" s="2" t="e">
        <f t="shared" si="106"/>
        <v>#DIV/0!</v>
      </c>
    </row>
    <row r="1896" spans="1:29" s="5" customFormat="1" ht="15" hidden="1" customHeight="1" x14ac:dyDescent="0.25">
      <c r="A1896" s="4"/>
      <c r="B1896" s="4"/>
      <c r="C1896" s="582"/>
      <c r="D1896" s="575"/>
      <c r="E1896" s="575"/>
      <c r="F1896" s="582"/>
      <c r="G1896" s="61" t="s">
        <v>63</v>
      </c>
      <c r="H1896" s="61"/>
      <c r="I1896" s="179"/>
      <c r="J1896" s="441"/>
      <c r="K1896" s="441"/>
      <c r="L1896" s="441"/>
      <c r="M1896" s="441"/>
      <c r="N1896" s="441"/>
      <c r="O1896" s="441"/>
      <c r="P1896" s="441"/>
      <c r="Q1896" s="441"/>
      <c r="R1896" s="441"/>
      <c r="S1896" s="441"/>
      <c r="T1896" s="441"/>
      <c r="U1896" s="441"/>
      <c r="V1896" s="441" t="e">
        <f t="shared" si="107"/>
        <v>#DIV/0!</v>
      </c>
      <c r="W1896" s="4"/>
      <c r="X1896" s="4"/>
      <c r="Y1896" s="4"/>
      <c r="Z1896" s="4"/>
      <c r="AA1896" s="2"/>
      <c r="AB1896" s="441">
        <f t="shared" si="108"/>
        <v>0</v>
      </c>
      <c r="AC1896" s="2" t="e">
        <f t="shared" si="106"/>
        <v>#DIV/0!</v>
      </c>
    </row>
    <row r="1897" spans="1:29" s="5" customFormat="1" ht="15" hidden="1" customHeight="1" x14ac:dyDescent="0.25">
      <c r="A1897" s="4"/>
      <c r="B1897" s="4"/>
      <c r="C1897" s="582"/>
      <c r="D1897" s="575"/>
      <c r="E1897" s="575"/>
      <c r="F1897" s="582"/>
      <c r="G1897" s="61" t="s">
        <v>68</v>
      </c>
      <c r="H1897" s="61"/>
      <c r="I1897" s="179"/>
      <c r="J1897" s="441"/>
      <c r="K1897" s="441"/>
      <c r="L1897" s="441"/>
      <c r="M1897" s="441"/>
      <c r="N1897" s="441"/>
      <c r="O1897" s="441"/>
      <c r="P1897" s="441"/>
      <c r="Q1897" s="441"/>
      <c r="R1897" s="441"/>
      <c r="S1897" s="441"/>
      <c r="T1897" s="441"/>
      <c r="U1897" s="441"/>
      <c r="V1897" s="441" t="e">
        <f t="shared" si="107"/>
        <v>#DIV/0!</v>
      </c>
      <c r="W1897" s="4"/>
      <c r="X1897" s="4"/>
      <c r="Y1897" s="4"/>
      <c r="Z1897" s="4"/>
      <c r="AA1897" s="2"/>
      <c r="AB1897" s="441">
        <f t="shared" si="108"/>
        <v>0</v>
      </c>
      <c r="AC1897" s="2" t="e">
        <f t="shared" si="106"/>
        <v>#DIV/0!</v>
      </c>
    </row>
    <row r="1898" spans="1:29" s="5" customFormat="1" ht="15" hidden="1" customHeight="1" x14ac:dyDescent="0.25">
      <c r="A1898" s="4"/>
      <c r="B1898" s="4"/>
      <c r="C1898" s="582"/>
      <c r="D1898" s="575"/>
      <c r="E1898" s="575"/>
      <c r="F1898" s="657" t="s">
        <v>74</v>
      </c>
      <c r="G1898" s="60" t="s">
        <v>59</v>
      </c>
      <c r="H1898" s="60"/>
      <c r="I1898" s="138"/>
      <c r="J1898" s="148"/>
      <c r="K1898" s="148"/>
      <c r="L1898" s="148"/>
      <c r="M1898" s="148"/>
      <c r="N1898" s="148"/>
      <c r="O1898" s="148"/>
      <c r="P1898" s="148"/>
      <c r="Q1898" s="148"/>
      <c r="R1898" s="148"/>
      <c r="S1898" s="148"/>
      <c r="T1898" s="148"/>
      <c r="U1898" s="148"/>
      <c r="V1898" s="441" t="e">
        <f t="shared" si="107"/>
        <v>#DIV/0!</v>
      </c>
      <c r="W1898" s="4"/>
      <c r="X1898" s="4"/>
      <c r="Y1898" s="4"/>
      <c r="Z1898" s="4"/>
      <c r="AA1898" s="2"/>
      <c r="AB1898" s="441">
        <f t="shared" si="108"/>
        <v>0</v>
      </c>
      <c r="AC1898" s="2" t="e">
        <f t="shared" si="106"/>
        <v>#DIV/0!</v>
      </c>
    </row>
    <row r="1899" spans="1:29" s="5" customFormat="1" ht="15" hidden="1" customHeight="1" x14ac:dyDescent="0.25">
      <c r="A1899" s="4"/>
      <c r="B1899" s="4"/>
      <c r="C1899" s="582"/>
      <c r="D1899" s="575"/>
      <c r="E1899" s="575"/>
      <c r="F1899" s="657"/>
      <c r="G1899" s="60" t="s">
        <v>60</v>
      </c>
      <c r="H1899" s="60"/>
      <c r="I1899" s="138"/>
      <c r="J1899" s="148"/>
      <c r="K1899" s="148"/>
      <c r="L1899" s="148"/>
      <c r="M1899" s="148"/>
      <c r="N1899" s="148"/>
      <c r="O1899" s="148"/>
      <c r="P1899" s="148"/>
      <c r="Q1899" s="148"/>
      <c r="R1899" s="148"/>
      <c r="S1899" s="148"/>
      <c r="T1899" s="148"/>
      <c r="U1899" s="148"/>
      <c r="V1899" s="441" t="e">
        <f t="shared" si="107"/>
        <v>#DIV/0!</v>
      </c>
      <c r="W1899" s="4"/>
      <c r="X1899" s="4"/>
      <c r="Y1899" s="4"/>
      <c r="Z1899" s="4"/>
      <c r="AA1899" s="2"/>
      <c r="AB1899" s="441">
        <f t="shared" si="108"/>
        <v>0</v>
      </c>
      <c r="AC1899" s="2" t="e">
        <f t="shared" si="106"/>
        <v>#DIV/0!</v>
      </c>
    </row>
    <row r="1900" spans="1:29" s="5" customFormat="1" ht="15" hidden="1" customHeight="1" x14ac:dyDescent="0.25">
      <c r="A1900" s="4"/>
      <c r="B1900" s="4"/>
      <c r="C1900" s="582"/>
      <c r="D1900" s="575"/>
      <c r="E1900" s="575"/>
      <c r="F1900" s="657"/>
      <c r="G1900" s="60" t="s">
        <v>61</v>
      </c>
      <c r="H1900" s="60"/>
      <c r="I1900" s="138"/>
      <c r="J1900" s="148"/>
      <c r="K1900" s="148"/>
      <c r="L1900" s="148"/>
      <c r="M1900" s="148"/>
      <c r="N1900" s="148"/>
      <c r="O1900" s="148"/>
      <c r="P1900" s="148"/>
      <c r="Q1900" s="148"/>
      <c r="R1900" s="148"/>
      <c r="S1900" s="148"/>
      <c r="T1900" s="148"/>
      <c r="U1900" s="148"/>
      <c r="V1900" s="441" t="e">
        <f t="shared" si="107"/>
        <v>#DIV/0!</v>
      </c>
      <c r="W1900" s="4"/>
      <c r="X1900" s="4"/>
      <c r="Y1900" s="4"/>
      <c r="Z1900" s="4"/>
      <c r="AA1900" s="2"/>
      <c r="AB1900" s="441">
        <f t="shared" si="108"/>
        <v>0</v>
      </c>
      <c r="AC1900" s="2" t="e">
        <f t="shared" si="106"/>
        <v>#DIV/0!</v>
      </c>
    </row>
    <row r="1901" spans="1:29" s="5" customFormat="1" ht="15" hidden="1" customHeight="1" x14ac:dyDescent="0.25">
      <c r="A1901" s="4"/>
      <c r="B1901" s="4"/>
      <c r="C1901" s="582"/>
      <c r="D1901" s="575"/>
      <c r="E1901" s="575"/>
      <c r="F1901" s="657"/>
      <c r="G1901" s="60" t="s">
        <v>62</v>
      </c>
      <c r="H1901" s="60"/>
      <c r="I1901" s="138"/>
      <c r="J1901" s="148"/>
      <c r="K1901" s="148"/>
      <c r="L1901" s="148"/>
      <c r="M1901" s="148"/>
      <c r="N1901" s="148"/>
      <c r="O1901" s="148"/>
      <c r="P1901" s="148"/>
      <c r="Q1901" s="148"/>
      <c r="R1901" s="148"/>
      <c r="S1901" s="148"/>
      <c r="T1901" s="148"/>
      <c r="U1901" s="148"/>
      <c r="V1901" s="441" t="e">
        <f t="shared" si="107"/>
        <v>#DIV/0!</v>
      </c>
      <c r="W1901" s="4"/>
      <c r="X1901" s="4"/>
      <c r="Y1901" s="4"/>
      <c r="Z1901" s="4"/>
      <c r="AA1901" s="2"/>
      <c r="AB1901" s="441">
        <f t="shared" si="108"/>
        <v>0</v>
      </c>
      <c r="AC1901" s="2" t="e">
        <f t="shared" si="106"/>
        <v>#DIV/0!</v>
      </c>
    </row>
    <row r="1902" spans="1:29" s="5" customFormat="1" ht="15" hidden="1" customHeight="1" x14ac:dyDescent="0.25">
      <c r="A1902" s="4"/>
      <c r="B1902" s="4"/>
      <c r="C1902" s="582"/>
      <c r="D1902" s="575"/>
      <c r="E1902" s="575"/>
      <c r="F1902" s="657"/>
      <c r="G1902" s="60" t="s">
        <v>63</v>
      </c>
      <c r="H1902" s="60"/>
      <c r="I1902" s="138"/>
      <c r="J1902" s="125"/>
      <c r="K1902" s="125"/>
      <c r="L1902" s="125"/>
      <c r="M1902" s="125"/>
      <c r="N1902" s="125"/>
      <c r="O1902" s="125"/>
      <c r="P1902" s="125"/>
      <c r="Q1902" s="125"/>
      <c r="R1902" s="125"/>
      <c r="S1902" s="125"/>
      <c r="T1902" s="125"/>
      <c r="U1902" s="125"/>
      <c r="V1902" s="441" t="e">
        <f t="shared" si="107"/>
        <v>#DIV/0!</v>
      </c>
      <c r="W1902" s="4"/>
      <c r="X1902" s="4"/>
      <c r="Y1902" s="4"/>
      <c r="Z1902" s="4"/>
      <c r="AA1902" s="2"/>
      <c r="AB1902" s="441">
        <f t="shared" si="108"/>
        <v>0</v>
      </c>
      <c r="AC1902" s="2" t="e">
        <f t="shared" si="106"/>
        <v>#DIV/0!</v>
      </c>
    </row>
    <row r="1903" spans="1:29" s="5" customFormat="1" ht="15" hidden="1" customHeight="1" x14ac:dyDescent="0.25">
      <c r="A1903" s="4"/>
      <c r="B1903" s="4"/>
      <c r="C1903" s="582"/>
      <c r="D1903" s="575"/>
      <c r="E1903" s="575"/>
      <c r="F1903" s="657"/>
      <c r="G1903" s="61" t="s">
        <v>68</v>
      </c>
      <c r="H1903" s="61"/>
      <c r="I1903" s="179"/>
      <c r="J1903" s="441"/>
      <c r="K1903" s="441"/>
      <c r="L1903" s="441"/>
      <c r="M1903" s="441"/>
      <c r="N1903" s="441"/>
      <c r="O1903" s="441"/>
      <c r="P1903" s="441"/>
      <c r="Q1903" s="441"/>
      <c r="R1903" s="441"/>
      <c r="S1903" s="441"/>
      <c r="T1903" s="441"/>
      <c r="U1903" s="441"/>
      <c r="V1903" s="441" t="e">
        <f t="shared" si="107"/>
        <v>#DIV/0!</v>
      </c>
      <c r="W1903" s="4"/>
      <c r="X1903" s="4"/>
      <c r="Y1903" s="4"/>
      <c r="Z1903" s="4"/>
      <c r="AA1903" s="2"/>
      <c r="AB1903" s="441">
        <f t="shared" si="108"/>
        <v>0</v>
      </c>
      <c r="AC1903" s="2" t="e">
        <f t="shared" si="106"/>
        <v>#DIV/0!</v>
      </c>
    </row>
    <row r="1904" spans="1:29" s="5" customFormat="1" ht="15" hidden="1" customHeight="1" x14ac:dyDescent="0.25">
      <c r="A1904" s="4"/>
      <c r="B1904" s="4"/>
      <c r="C1904" s="582"/>
      <c r="D1904" s="575" t="s">
        <v>76</v>
      </c>
      <c r="E1904" s="575" t="s">
        <v>72</v>
      </c>
      <c r="F1904" s="582" t="s">
        <v>73</v>
      </c>
      <c r="G1904" s="61" t="s">
        <v>59</v>
      </c>
      <c r="H1904" s="61"/>
      <c r="I1904" s="179"/>
      <c r="J1904" s="441"/>
      <c r="K1904" s="441"/>
      <c r="L1904" s="441"/>
      <c r="M1904" s="441"/>
      <c r="N1904" s="441"/>
      <c r="O1904" s="441"/>
      <c r="P1904" s="441"/>
      <c r="Q1904" s="441"/>
      <c r="R1904" s="441"/>
      <c r="S1904" s="441"/>
      <c r="T1904" s="441"/>
      <c r="U1904" s="441"/>
      <c r="V1904" s="441" t="e">
        <f t="shared" si="107"/>
        <v>#DIV/0!</v>
      </c>
      <c r="W1904" s="4"/>
      <c r="X1904" s="4"/>
      <c r="Y1904" s="4"/>
      <c r="Z1904" s="4"/>
      <c r="AA1904" s="2"/>
      <c r="AB1904" s="441">
        <f t="shared" si="108"/>
        <v>0</v>
      </c>
      <c r="AC1904" s="2" t="e">
        <f t="shared" si="106"/>
        <v>#DIV/0!</v>
      </c>
    </row>
    <row r="1905" spans="1:29" s="5" customFormat="1" ht="15" hidden="1" customHeight="1" x14ac:dyDescent="0.25">
      <c r="A1905" s="4"/>
      <c r="B1905" s="4"/>
      <c r="C1905" s="582"/>
      <c r="D1905" s="575"/>
      <c r="E1905" s="575"/>
      <c r="F1905" s="582"/>
      <c r="G1905" s="61" t="s">
        <v>60</v>
      </c>
      <c r="H1905" s="61"/>
      <c r="I1905" s="179"/>
      <c r="J1905" s="441"/>
      <c r="K1905" s="441"/>
      <c r="L1905" s="441"/>
      <c r="M1905" s="441"/>
      <c r="N1905" s="441"/>
      <c r="O1905" s="441"/>
      <c r="P1905" s="441"/>
      <c r="Q1905" s="441"/>
      <c r="R1905" s="441"/>
      <c r="S1905" s="441"/>
      <c r="T1905" s="441"/>
      <c r="U1905" s="441"/>
      <c r="V1905" s="441" t="e">
        <f t="shared" si="107"/>
        <v>#DIV/0!</v>
      </c>
      <c r="W1905" s="4"/>
      <c r="X1905" s="4"/>
      <c r="Y1905" s="4"/>
      <c r="Z1905" s="4"/>
      <c r="AA1905" s="2"/>
      <c r="AB1905" s="441">
        <f t="shared" si="108"/>
        <v>0</v>
      </c>
      <c r="AC1905" s="2" t="e">
        <f t="shared" si="106"/>
        <v>#DIV/0!</v>
      </c>
    </row>
    <row r="1906" spans="1:29" s="5" customFormat="1" ht="15" hidden="1" customHeight="1" x14ac:dyDescent="0.25">
      <c r="A1906" s="4"/>
      <c r="B1906" s="4"/>
      <c r="C1906" s="582"/>
      <c r="D1906" s="575"/>
      <c r="E1906" s="575"/>
      <c r="F1906" s="582"/>
      <c r="G1906" s="61" t="s">
        <v>61</v>
      </c>
      <c r="H1906" s="61"/>
      <c r="I1906" s="179"/>
      <c r="J1906" s="441"/>
      <c r="K1906" s="441"/>
      <c r="L1906" s="441"/>
      <c r="M1906" s="441"/>
      <c r="N1906" s="441"/>
      <c r="O1906" s="441"/>
      <c r="P1906" s="441"/>
      <c r="Q1906" s="441"/>
      <c r="R1906" s="441"/>
      <c r="S1906" s="441"/>
      <c r="T1906" s="441"/>
      <c r="U1906" s="441"/>
      <c r="V1906" s="441" t="e">
        <f t="shared" si="107"/>
        <v>#DIV/0!</v>
      </c>
      <c r="W1906" s="4"/>
      <c r="X1906" s="4"/>
      <c r="Y1906" s="4"/>
      <c r="Z1906" s="4"/>
      <c r="AA1906" s="2"/>
      <c r="AB1906" s="441">
        <f t="shared" si="108"/>
        <v>0</v>
      </c>
      <c r="AC1906" s="2" t="e">
        <f t="shared" si="106"/>
        <v>#DIV/0!</v>
      </c>
    </row>
    <row r="1907" spans="1:29" s="5" customFormat="1" ht="15" hidden="1" customHeight="1" x14ac:dyDescent="0.25">
      <c r="A1907" s="4"/>
      <c r="B1907" s="4"/>
      <c r="C1907" s="582"/>
      <c r="D1907" s="575"/>
      <c r="E1907" s="575"/>
      <c r="F1907" s="582"/>
      <c r="G1907" s="61" t="s">
        <v>62</v>
      </c>
      <c r="H1907" s="61"/>
      <c r="I1907" s="179"/>
      <c r="J1907" s="441"/>
      <c r="K1907" s="441"/>
      <c r="L1907" s="441"/>
      <c r="M1907" s="441"/>
      <c r="N1907" s="441"/>
      <c r="O1907" s="441"/>
      <c r="P1907" s="441"/>
      <c r="Q1907" s="441"/>
      <c r="R1907" s="441"/>
      <c r="S1907" s="441"/>
      <c r="T1907" s="441"/>
      <c r="U1907" s="441"/>
      <c r="V1907" s="441" t="e">
        <f t="shared" si="107"/>
        <v>#DIV/0!</v>
      </c>
      <c r="W1907" s="4"/>
      <c r="X1907" s="4"/>
      <c r="Y1907" s="4"/>
      <c r="Z1907" s="4"/>
      <c r="AA1907" s="2"/>
      <c r="AB1907" s="441">
        <f t="shared" si="108"/>
        <v>0</v>
      </c>
      <c r="AC1907" s="2" t="e">
        <f t="shared" si="106"/>
        <v>#DIV/0!</v>
      </c>
    </row>
    <row r="1908" spans="1:29" s="5" customFormat="1" ht="15" hidden="1" customHeight="1" x14ac:dyDescent="0.25">
      <c r="A1908" s="4"/>
      <c r="B1908" s="4"/>
      <c r="C1908" s="582"/>
      <c r="D1908" s="575"/>
      <c r="E1908" s="575"/>
      <c r="F1908" s="582"/>
      <c r="G1908" s="61" t="s">
        <v>63</v>
      </c>
      <c r="H1908" s="61"/>
      <c r="I1908" s="179"/>
      <c r="J1908" s="441"/>
      <c r="K1908" s="441"/>
      <c r="L1908" s="441"/>
      <c r="M1908" s="441"/>
      <c r="N1908" s="441"/>
      <c r="O1908" s="441"/>
      <c r="P1908" s="441"/>
      <c r="Q1908" s="441"/>
      <c r="R1908" s="441"/>
      <c r="S1908" s="441"/>
      <c r="T1908" s="441"/>
      <c r="U1908" s="441"/>
      <c r="V1908" s="441" t="e">
        <f t="shared" si="107"/>
        <v>#DIV/0!</v>
      </c>
      <c r="W1908" s="4"/>
      <c r="X1908" s="4"/>
      <c r="Y1908" s="4"/>
      <c r="Z1908" s="4"/>
      <c r="AA1908" s="2"/>
      <c r="AB1908" s="441">
        <f t="shared" si="108"/>
        <v>0</v>
      </c>
      <c r="AC1908" s="2" t="e">
        <f t="shared" si="106"/>
        <v>#DIV/0!</v>
      </c>
    </row>
    <row r="1909" spans="1:29" s="5" customFormat="1" ht="15" hidden="1" customHeight="1" x14ac:dyDescent="0.25">
      <c r="A1909" s="4"/>
      <c r="B1909" s="4"/>
      <c r="C1909" s="582"/>
      <c r="D1909" s="575"/>
      <c r="E1909" s="575"/>
      <c r="F1909" s="582"/>
      <c r="G1909" s="61" t="s">
        <v>68</v>
      </c>
      <c r="H1909" s="61"/>
      <c r="I1909" s="179"/>
      <c r="J1909" s="441"/>
      <c r="K1909" s="441"/>
      <c r="L1909" s="441"/>
      <c r="M1909" s="441"/>
      <c r="N1909" s="441"/>
      <c r="O1909" s="441"/>
      <c r="P1909" s="441"/>
      <c r="Q1909" s="441"/>
      <c r="R1909" s="441"/>
      <c r="S1909" s="441"/>
      <c r="T1909" s="441"/>
      <c r="U1909" s="441"/>
      <c r="V1909" s="441" t="e">
        <f t="shared" si="107"/>
        <v>#DIV/0!</v>
      </c>
      <c r="W1909" s="4"/>
      <c r="X1909" s="4"/>
      <c r="Y1909" s="4"/>
      <c r="Z1909" s="4"/>
      <c r="AA1909" s="2"/>
      <c r="AB1909" s="441">
        <f t="shared" si="108"/>
        <v>0</v>
      </c>
      <c r="AC1909" s="2" t="e">
        <f t="shared" si="106"/>
        <v>#DIV/0!</v>
      </c>
    </row>
    <row r="1910" spans="1:29" s="5" customFormat="1" ht="15" hidden="1" customHeight="1" x14ac:dyDescent="0.25">
      <c r="A1910" s="4"/>
      <c r="B1910" s="4"/>
      <c r="C1910" s="582"/>
      <c r="D1910" s="575"/>
      <c r="E1910" s="575" t="s">
        <v>75</v>
      </c>
      <c r="F1910" s="657" t="s">
        <v>73</v>
      </c>
      <c r="G1910" s="60" t="s">
        <v>59</v>
      </c>
      <c r="H1910" s="60"/>
      <c r="I1910" s="138"/>
      <c r="J1910" s="148"/>
      <c r="K1910" s="148"/>
      <c r="L1910" s="148"/>
      <c r="M1910" s="148"/>
      <c r="N1910" s="148"/>
      <c r="O1910" s="148"/>
      <c r="P1910" s="148"/>
      <c r="Q1910" s="148"/>
      <c r="R1910" s="148"/>
      <c r="S1910" s="148"/>
      <c r="T1910" s="148"/>
      <c r="U1910" s="148"/>
      <c r="V1910" s="441" t="e">
        <f t="shared" si="107"/>
        <v>#DIV/0!</v>
      </c>
      <c r="W1910" s="4"/>
      <c r="X1910" s="4"/>
      <c r="Y1910" s="4"/>
      <c r="Z1910" s="4"/>
      <c r="AA1910" s="2"/>
      <c r="AB1910" s="441">
        <f t="shared" si="108"/>
        <v>0</v>
      </c>
      <c r="AC1910" s="2" t="e">
        <f t="shared" si="106"/>
        <v>#DIV/0!</v>
      </c>
    </row>
    <row r="1911" spans="1:29" s="5" customFormat="1" ht="15" hidden="1" customHeight="1" x14ac:dyDescent="0.25">
      <c r="A1911" s="4"/>
      <c r="B1911" s="4"/>
      <c r="C1911" s="582"/>
      <c r="D1911" s="575"/>
      <c r="E1911" s="575"/>
      <c r="F1911" s="657"/>
      <c r="G1911" s="60" t="s">
        <v>60</v>
      </c>
      <c r="H1911" s="60"/>
      <c r="I1911" s="138"/>
      <c r="J1911" s="148"/>
      <c r="K1911" s="148"/>
      <c r="L1911" s="148"/>
      <c r="M1911" s="148"/>
      <c r="N1911" s="148"/>
      <c r="O1911" s="148"/>
      <c r="P1911" s="148"/>
      <c r="Q1911" s="148"/>
      <c r="R1911" s="148"/>
      <c r="S1911" s="148"/>
      <c r="T1911" s="148"/>
      <c r="U1911" s="148"/>
      <c r="V1911" s="441" t="e">
        <f t="shared" si="107"/>
        <v>#DIV/0!</v>
      </c>
      <c r="W1911" s="4"/>
      <c r="X1911" s="4"/>
      <c r="Y1911" s="4"/>
      <c r="Z1911" s="4"/>
      <c r="AA1911" s="2"/>
      <c r="AB1911" s="441">
        <f t="shared" si="108"/>
        <v>0</v>
      </c>
      <c r="AC1911" s="2" t="e">
        <f t="shared" si="106"/>
        <v>#DIV/0!</v>
      </c>
    </row>
    <row r="1912" spans="1:29" s="5" customFormat="1" ht="15" hidden="1" customHeight="1" x14ac:dyDescent="0.25">
      <c r="A1912" s="4"/>
      <c r="B1912" s="4"/>
      <c r="C1912" s="582"/>
      <c r="D1912" s="575"/>
      <c r="E1912" s="575"/>
      <c r="F1912" s="657"/>
      <c r="G1912" s="60" t="s">
        <v>61</v>
      </c>
      <c r="H1912" s="60"/>
      <c r="I1912" s="138"/>
      <c r="J1912" s="148"/>
      <c r="K1912" s="148"/>
      <c r="L1912" s="148"/>
      <c r="M1912" s="148"/>
      <c r="N1912" s="148"/>
      <c r="O1912" s="148"/>
      <c r="P1912" s="148"/>
      <c r="Q1912" s="148"/>
      <c r="R1912" s="148"/>
      <c r="S1912" s="148"/>
      <c r="T1912" s="148"/>
      <c r="U1912" s="148"/>
      <c r="V1912" s="441" t="e">
        <f t="shared" si="107"/>
        <v>#DIV/0!</v>
      </c>
      <c r="W1912" s="4"/>
      <c r="X1912" s="4"/>
      <c r="Y1912" s="4"/>
      <c r="Z1912" s="4"/>
      <c r="AA1912" s="2"/>
      <c r="AB1912" s="441">
        <f t="shared" si="108"/>
        <v>0</v>
      </c>
      <c r="AC1912" s="2" t="e">
        <f t="shared" si="106"/>
        <v>#DIV/0!</v>
      </c>
    </row>
    <row r="1913" spans="1:29" s="5" customFormat="1" ht="15" hidden="1" customHeight="1" x14ac:dyDescent="0.25">
      <c r="A1913" s="4"/>
      <c r="B1913" s="4"/>
      <c r="C1913" s="582"/>
      <c r="D1913" s="575"/>
      <c r="E1913" s="575"/>
      <c r="F1913" s="657"/>
      <c r="G1913" s="60" t="s">
        <v>62</v>
      </c>
      <c r="H1913" s="60"/>
      <c r="I1913" s="138"/>
      <c r="J1913" s="148"/>
      <c r="K1913" s="148"/>
      <c r="L1913" s="148"/>
      <c r="M1913" s="148"/>
      <c r="N1913" s="148"/>
      <c r="O1913" s="148"/>
      <c r="P1913" s="148"/>
      <c r="Q1913" s="148"/>
      <c r="R1913" s="148"/>
      <c r="S1913" s="148"/>
      <c r="T1913" s="148"/>
      <c r="U1913" s="148"/>
      <c r="V1913" s="441" t="e">
        <f t="shared" si="107"/>
        <v>#DIV/0!</v>
      </c>
      <c r="W1913" s="4"/>
      <c r="X1913" s="4"/>
      <c r="Y1913" s="4"/>
      <c r="Z1913" s="4"/>
      <c r="AA1913" s="2"/>
      <c r="AB1913" s="441">
        <f t="shared" si="108"/>
        <v>0</v>
      </c>
      <c r="AC1913" s="2" t="e">
        <f t="shared" si="106"/>
        <v>#DIV/0!</v>
      </c>
    </row>
    <row r="1914" spans="1:29" s="5" customFormat="1" ht="15" hidden="1" customHeight="1" x14ac:dyDescent="0.25">
      <c r="A1914" s="4"/>
      <c r="B1914" s="4"/>
      <c r="C1914" s="582"/>
      <c r="D1914" s="575"/>
      <c r="E1914" s="575"/>
      <c r="F1914" s="657"/>
      <c r="G1914" s="60" t="s">
        <v>63</v>
      </c>
      <c r="H1914" s="60"/>
      <c r="I1914" s="138"/>
      <c r="J1914" s="125"/>
      <c r="K1914" s="125"/>
      <c r="L1914" s="125"/>
      <c r="M1914" s="125"/>
      <c r="N1914" s="125"/>
      <c r="O1914" s="125"/>
      <c r="P1914" s="125"/>
      <c r="Q1914" s="125"/>
      <c r="R1914" s="125"/>
      <c r="S1914" s="125"/>
      <c r="T1914" s="125"/>
      <c r="U1914" s="125"/>
      <c r="V1914" s="441" t="e">
        <f t="shared" si="107"/>
        <v>#DIV/0!</v>
      </c>
      <c r="W1914" s="4"/>
      <c r="X1914" s="4"/>
      <c r="Y1914" s="4"/>
      <c r="Z1914" s="4"/>
      <c r="AA1914" s="2"/>
      <c r="AB1914" s="441">
        <f t="shared" si="108"/>
        <v>0</v>
      </c>
      <c r="AC1914" s="2" t="e">
        <f t="shared" si="106"/>
        <v>#DIV/0!</v>
      </c>
    </row>
    <row r="1915" spans="1:29" s="5" customFormat="1" ht="15" hidden="1" customHeight="1" x14ac:dyDescent="0.25">
      <c r="A1915" s="4"/>
      <c r="B1915" s="4"/>
      <c r="C1915" s="582"/>
      <c r="D1915" s="575"/>
      <c r="E1915" s="575"/>
      <c r="F1915" s="657"/>
      <c r="G1915" s="61" t="s">
        <v>68</v>
      </c>
      <c r="H1915" s="61"/>
      <c r="I1915" s="179"/>
      <c r="J1915" s="441"/>
      <c r="K1915" s="441"/>
      <c r="L1915" s="441"/>
      <c r="M1915" s="441"/>
      <c r="N1915" s="441"/>
      <c r="O1915" s="441"/>
      <c r="P1915" s="441"/>
      <c r="Q1915" s="441"/>
      <c r="R1915" s="441"/>
      <c r="S1915" s="441"/>
      <c r="T1915" s="441"/>
      <c r="U1915" s="441"/>
      <c r="V1915" s="441" t="e">
        <f t="shared" si="107"/>
        <v>#DIV/0!</v>
      </c>
      <c r="W1915" s="4"/>
      <c r="X1915" s="4"/>
      <c r="Y1915" s="4"/>
      <c r="Z1915" s="4"/>
      <c r="AA1915" s="2"/>
      <c r="AB1915" s="441">
        <f t="shared" si="108"/>
        <v>0</v>
      </c>
      <c r="AC1915" s="2" t="e">
        <f t="shared" si="106"/>
        <v>#DIV/0!</v>
      </c>
    </row>
    <row r="1916" spans="1:29" s="5" customFormat="1" ht="15" hidden="1" customHeight="1" x14ac:dyDescent="0.25">
      <c r="A1916" s="4"/>
      <c r="B1916" s="4"/>
      <c r="C1916" s="582"/>
      <c r="D1916" s="575"/>
      <c r="E1916" s="575"/>
      <c r="F1916" s="582" t="s">
        <v>74</v>
      </c>
      <c r="G1916" s="61" t="s">
        <v>59</v>
      </c>
      <c r="H1916" s="61"/>
      <c r="I1916" s="179"/>
      <c r="J1916" s="441"/>
      <c r="K1916" s="441"/>
      <c r="L1916" s="441"/>
      <c r="M1916" s="441"/>
      <c r="N1916" s="441"/>
      <c r="O1916" s="441"/>
      <c r="P1916" s="441"/>
      <c r="Q1916" s="441"/>
      <c r="R1916" s="441"/>
      <c r="S1916" s="441"/>
      <c r="T1916" s="441"/>
      <c r="U1916" s="441"/>
      <c r="V1916" s="441" t="e">
        <f t="shared" si="107"/>
        <v>#DIV/0!</v>
      </c>
      <c r="W1916" s="4"/>
      <c r="X1916" s="4"/>
      <c r="Y1916" s="4"/>
      <c r="Z1916" s="4"/>
      <c r="AA1916" s="2"/>
      <c r="AB1916" s="441">
        <f t="shared" si="108"/>
        <v>0</v>
      </c>
      <c r="AC1916" s="2" t="e">
        <f t="shared" si="106"/>
        <v>#DIV/0!</v>
      </c>
    </row>
    <row r="1917" spans="1:29" s="5" customFormat="1" ht="15" hidden="1" customHeight="1" x14ac:dyDescent="0.25">
      <c r="A1917" s="4"/>
      <c r="B1917" s="4"/>
      <c r="C1917" s="582"/>
      <c r="D1917" s="575"/>
      <c r="E1917" s="575"/>
      <c r="F1917" s="582"/>
      <c r="G1917" s="61" t="s">
        <v>60</v>
      </c>
      <c r="H1917" s="61"/>
      <c r="I1917" s="179"/>
      <c r="J1917" s="441"/>
      <c r="K1917" s="441"/>
      <c r="L1917" s="441"/>
      <c r="M1917" s="441"/>
      <c r="N1917" s="441"/>
      <c r="O1917" s="441"/>
      <c r="P1917" s="441"/>
      <c r="Q1917" s="441"/>
      <c r="R1917" s="441"/>
      <c r="S1917" s="441"/>
      <c r="T1917" s="441"/>
      <c r="U1917" s="441"/>
      <c r="V1917" s="441" t="e">
        <f t="shared" si="107"/>
        <v>#DIV/0!</v>
      </c>
      <c r="W1917" s="4"/>
      <c r="X1917" s="4"/>
      <c r="Y1917" s="4"/>
      <c r="Z1917" s="4"/>
      <c r="AA1917" s="2"/>
      <c r="AB1917" s="441">
        <f t="shared" si="108"/>
        <v>0</v>
      </c>
      <c r="AC1917" s="2" t="e">
        <f t="shared" si="106"/>
        <v>#DIV/0!</v>
      </c>
    </row>
    <row r="1918" spans="1:29" s="5" customFormat="1" ht="15" hidden="1" customHeight="1" x14ac:dyDescent="0.25">
      <c r="A1918" s="4"/>
      <c r="B1918" s="4"/>
      <c r="C1918" s="582"/>
      <c r="D1918" s="575"/>
      <c r="E1918" s="575"/>
      <c r="F1918" s="582"/>
      <c r="G1918" s="61" t="s">
        <v>61</v>
      </c>
      <c r="H1918" s="61"/>
      <c r="I1918" s="179"/>
      <c r="J1918" s="441"/>
      <c r="K1918" s="441"/>
      <c r="L1918" s="441"/>
      <c r="M1918" s="441"/>
      <c r="N1918" s="441"/>
      <c r="O1918" s="441"/>
      <c r="P1918" s="441"/>
      <c r="Q1918" s="441"/>
      <c r="R1918" s="441"/>
      <c r="S1918" s="441"/>
      <c r="T1918" s="441"/>
      <c r="U1918" s="441"/>
      <c r="V1918" s="441" t="e">
        <f t="shared" si="107"/>
        <v>#DIV/0!</v>
      </c>
      <c r="W1918" s="4"/>
      <c r="X1918" s="4"/>
      <c r="Y1918" s="4"/>
      <c r="Z1918" s="4"/>
      <c r="AA1918" s="2"/>
      <c r="AB1918" s="441">
        <f t="shared" si="108"/>
        <v>0</v>
      </c>
      <c r="AC1918" s="2" t="e">
        <f t="shared" si="106"/>
        <v>#DIV/0!</v>
      </c>
    </row>
    <row r="1919" spans="1:29" s="5" customFormat="1" ht="15" hidden="1" customHeight="1" x14ac:dyDescent="0.25">
      <c r="A1919" s="4"/>
      <c r="B1919" s="4"/>
      <c r="C1919" s="582"/>
      <c r="D1919" s="575"/>
      <c r="E1919" s="575"/>
      <c r="F1919" s="582"/>
      <c r="G1919" s="61" t="s">
        <v>62</v>
      </c>
      <c r="H1919" s="61"/>
      <c r="I1919" s="179"/>
      <c r="J1919" s="441"/>
      <c r="K1919" s="441"/>
      <c r="L1919" s="441"/>
      <c r="M1919" s="441"/>
      <c r="N1919" s="441"/>
      <c r="O1919" s="441"/>
      <c r="P1919" s="441"/>
      <c r="Q1919" s="441"/>
      <c r="R1919" s="441"/>
      <c r="S1919" s="441"/>
      <c r="T1919" s="441"/>
      <c r="U1919" s="441"/>
      <c r="V1919" s="441" t="e">
        <f t="shared" si="107"/>
        <v>#DIV/0!</v>
      </c>
      <c r="W1919" s="4"/>
      <c r="X1919" s="4"/>
      <c r="Y1919" s="4"/>
      <c r="Z1919" s="4"/>
      <c r="AA1919" s="2"/>
      <c r="AB1919" s="441">
        <f t="shared" si="108"/>
        <v>0</v>
      </c>
      <c r="AC1919" s="2" t="e">
        <f t="shared" si="106"/>
        <v>#DIV/0!</v>
      </c>
    </row>
    <row r="1920" spans="1:29" s="5" customFormat="1" ht="15" hidden="1" customHeight="1" x14ac:dyDescent="0.25">
      <c r="A1920" s="4"/>
      <c r="B1920" s="4"/>
      <c r="C1920" s="582"/>
      <c r="D1920" s="575"/>
      <c r="E1920" s="575"/>
      <c r="F1920" s="582"/>
      <c r="G1920" s="61" t="s">
        <v>63</v>
      </c>
      <c r="H1920" s="61"/>
      <c r="I1920" s="179"/>
      <c r="J1920" s="441"/>
      <c r="K1920" s="441"/>
      <c r="L1920" s="441"/>
      <c r="M1920" s="441"/>
      <c r="N1920" s="441"/>
      <c r="O1920" s="441"/>
      <c r="P1920" s="441"/>
      <c r="Q1920" s="441"/>
      <c r="R1920" s="441"/>
      <c r="S1920" s="441"/>
      <c r="T1920" s="441"/>
      <c r="U1920" s="441"/>
      <c r="V1920" s="441" t="e">
        <f t="shared" si="107"/>
        <v>#DIV/0!</v>
      </c>
      <c r="W1920" s="4"/>
      <c r="X1920" s="4"/>
      <c r="Y1920" s="4"/>
      <c r="Z1920" s="4"/>
      <c r="AA1920" s="2"/>
      <c r="AB1920" s="441">
        <f t="shared" si="108"/>
        <v>0</v>
      </c>
      <c r="AC1920" s="2" t="e">
        <f t="shared" si="106"/>
        <v>#DIV/0!</v>
      </c>
    </row>
    <row r="1921" spans="1:29" s="5" customFormat="1" ht="15" hidden="1" customHeight="1" x14ac:dyDescent="0.25">
      <c r="A1921" s="4"/>
      <c r="B1921" s="4"/>
      <c r="C1921" s="582"/>
      <c r="D1921" s="575"/>
      <c r="E1921" s="575"/>
      <c r="F1921" s="582"/>
      <c r="G1921" s="61" t="s">
        <v>68</v>
      </c>
      <c r="H1921" s="61"/>
      <c r="I1921" s="179"/>
      <c r="J1921" s="441"/>
      <c r="K1921" s="441"/>
      <c r="L1921" s="441"/>
      <c r="M1921" s="441"/>
      <c r="N1921" s="441"/>
      <c r="O1921" s="441"/>
      <c r="P1921" s="441"/>
      <c r="Q1921" s="441"/>
      <c r="R1921" s="441"/>
      <c r="S1921" s="441"/>
      <c r="T1921" s="441"/>
      <c r="U1921" s="441"/>
      <c r="V1921" s="441" t="e">
        <f t="shared" si="107"/>
        <v>#DIV/0!</v>
      </c>
      <c r="W1921" s="4"/>
      <c r="X1921" s="4"/>
      <c r="Y1921" s="4"/>
      <c r="Z1921" s="4"/>
      <c r="AA1921" s="2"/>
      <c r="AB1921" s="441">
        <f t="shared" si="108"/>
        <v>0</v>
      </c>
      <c r="AC1921" s="2" t="e">
        <f t="shared" si="106"/>
        <v>#DIV/0!</v>
      </c>
    </row>
    <row r="1922" spans="1:29" s="5" customFormat="1" ht="15" hidden="1" customHeight="1" x14ac:dyDescent="0.25">
      <c r="A1922" s="4"/>
      <c r="B1922" s="4"/>
      <c r="C1922" s="582"/>
      <c r="D1922" s="658" t="s">
        <v>77</v>
      </c>
      <c r="E1922" s="658" t="s">
        <v>75</v>
      </c>
      <c r="F1922" s="657" t="s">
        <v>74</v>
      </c>
      <c r="G1922" s="61" t="s">
        <v>59</v>
      </c>
      <c r="H1922" s="61"/>
      <c r="I1922" s="179"/>
      <c r="J1922" s="441"/>
      <c r="K1922" s="441"/>
      <c r="L1922" s="441"/>
      <c r="M1922" s="441"/>
      <c r="N1922" s="441"/>
      <c r="O1922" s="441"/>
      <c r="P1922" s="441"/>
      <c r="Q1922" s="441"/>
      <c r="R1922" s="441"/>
      <c r="S1922" s="441"/>
      <c r="T1922" s="441"/>
      <c r="U1922" s="441"/>
      <c r="V1922" s="441" t="e">
        <f t="shared" si="107"/>
        <v>#DIV/0!</v>
      </c>
      <c r="W1922" s="4"/>
      <c r="X1922" s="4"/>
      <c r="Y1922" s="4"/>
      <c r="Z1922" s="4"/>
      <c r="AA1922" s="2"/>
      <c r="AB1922" s="441">
        <f t="shared" si="108"/>
        <v>0</v>
      </c>
      <c r="AC1922" s="2" t="e">
        <f t="shared" si="106"/>
        <v>#DIV/0!</v>
      </c>
    </row>
    <row r="1923" spans="1:29" s="5" customFormat="1" ht="15" hidden="1" customHeight="1" x14ac:dyDescent="0.25">
      <c r="A1923" s="4"/>
      <c r="B1923" s="4"/>
      <c r="C1923" s="582"/>
      <c r="D1923" s="658"/>
      <c r="E1923" s="658"/>
      <c r="F1923" s="657"/>
      <c r="G1923" s="12" t="s">
        <v>60</v>
      </c>
      <c r="H1923" s="12"/>
      <c r="I1923" s="138"/>
      <c r="J1923" s="148"/>
      <c r="K1923" s="148"/>
      <c r="L1923" s="148"/>
      <c r="M1923" s="148"/>
      <c r="N1923" s="148"/>
      <c r="O1923" s="148"/>
      <c r="P1923" s="148"/>
      <c r="Q1923" s="148"/>
      <c r="R1923" s="148"/>
      <c r="S1923" s="148"/>
      <c r="T1923" s="148"/>
      <c r="U1923" s="148"/>
      <c r="V1923" s="441" t="e">
        <f t="shared" si="107"/>
        <v>#DIV/0!</v>
      </c>
      <c r="W1923" s="4"/>
      <c r="X1923" s="4"/>
      <c r="Y1923" s="4"/>
      <c r="Z1923" s="4"/>
      <c r="AA1923" s="2"/>
      <c r="AB1923" s="441">
        <f t="shared" si="108"/>
        <v>0</v>
      </c>
      <c r="AC1923" s="2" t="e">
        <f t="shared" si="106"/>
        <v>#DIV/0!</v>
      </c>
    </row>
    <row r="1924" spans="1:29" s="5" customFormat="1" ht="15" hidden="1" customHeight="1" x14ac:dyDescent="0.25">
      <c r="A1924" s="4"/>
      <c r="B1924" s="4"/>
      <c r="C1924" s="582"/>
      <c r="D1924" s="658"/>
      <c r="E1924" s="658"/>
      <c r="F1924" s="657"/>
      <c r="G1924" s="12" t="s">
        <v>61</v>
      </c>
      <c r="H1924" s="12"/>
      <c r="I1924" s="138"/>
      <c r="J1924" s="148"/>
      <c r="K1924" s="148"/>
      <c r="L1924" s="148"/>
      <c r="M1924" s="148"/>
      <c r="N1924" s="148"/>
      <c r="O1924" s="148"/>
      <c r="P1924" s="148"/>
      <c r="Q1924" s="148"/>
      <c r="R1924" s="148"/>
      <c r="S1924" s="148"/>
      <c r="T1924" s="148"/>
      <c r="U1924" s="148"/>
      <c r="V1924" s="441" t="e">
        <f t="shared" si="107"/>
        <v>#DIV/0!</v>
      </c>
      <c r="W1924" s="4"/>
      <c r="X1924" s="4"/>
      <c r="Y1924" s="4"/>
      <c r="Z1924" s="4"/>
      <c r="AA1924" s="2"/>
      <c r="AB1924" s="441">
        <f t="shared" si="108"/>
        <v>0</v>
      </c>
      <c r="AC1924" s="2" t="e">
        <f t="shared" si="106"/>
        <v>#DIV/0!</v>
      </c>
    </row>
    <row r="1925" spans="1:29" s="5" customFormat="1" ht="15" hidden="1" customHeight="1" x14ac:dyDescent="0.25">
      <c r="A1925" s="4"/>
      <c r="B1925" s="4"/>
      <c r="C1925" s="582"/>
      <c r="D1925" s="658"/>
      <c r="E1925" s="658"/>
      <c r="F1925" s="657"/>
      <c r="G1925" s="12" t="s">
        <v>62</v>
      </c>
      <c r="H1925" s="12"/>
      <c r="I1925" s="138"/>
      <c r="J1925" s="148"/>
      <c r="K1925" s="148"/>
      <c r="L1925" s="148"/>
      <c r="M1925" s="148"/>
      <c r="N1925" s="148"/>
      <c r="O1925" s="148"/>
      <c r="P1925" s="148"/>
      <c r="Q1925" s="148"/>
      <c r="R1925" s="148"/>
      <c r="S1925" s="148"/>
      <c r="T1925" s="148"/>
      <c r="U1925" s="148"/>
      <c r="V1925" s="441" t="e">
        <f t="shared" si="107"/>
        <v>#DIV/0!</v>
      </c>
      <c r="W1925" s="4"/>
      <c r="X1925" s="4"/>
      <c r="Y1925" s="4"/>
      <c r="Z1925" s="4"/>
      <c r="AA1925" s="2"/>
      <c r="AB1925" s="441">
        <f t="shared" si="108"/>
        <v>0</v>
      </c>
      <c r="AC1925" s="2" t="e">
        <f t="shared" si="106"/>
        <v>#DIV/0!</v>
      </c>
    </row>
    <row r="1926" spans="1:29" s="5" customFormat="1" ht="15" hidden="1" customHeight="1" x14ac:dyDescent="0.25">
      <c r="A1926" s="4"/>
      <c r="B1926" s="4"/>
      <c r="C1926" s="582"/>
      <c r="D1926" s="658"/>
      <c r="E1926" s="658"/>
      <c r="F1926" s="657"/>
      <c r="G1926" s="12" t="s">
        <v>63</v>
      </c>
      <c r="H1926" s="12"/>
      <c r="I1926" s="138"/>
      <c r="J1926" s="148"/>
      <c r="K1926" s="148"/>
      <c r="L1926" s="148"/>
      <c r="M1926" s="148"/>
      <c r="N1926" s="148"/>
      <c r="O1926" s="148"/>
      <c r="P1926" s="148"/>
      <c r="Q1926" s="148"/>
      <c r="R1926" s="148"/>
      <c r="S1926" s="148"/>
      <c r="T1926" s="148"/>
      <c r="U1926" s="148"/>
      <c r="V1926" s="441" t="e">
        <f t="shared" si="107"/>
        <v>#DIV/0!</v>
      </c>
      <c r="W1926" s="4"/>
      <c r="X1926" s="4"/>
      <c r="Y1926" s="4"/>
      <c r="Z1926" s="4"/>
      <c r="AA1926" s="2"/>
      <c r="AB1926" s="441">
        <f t="shared" si="108"/>
        <v>0</v>
      </c>
      <c r="AC1926" s="2" t="e">
        <f t="shared" si="106"/>
        <v>#DIV/0!</v>
      </c>
    </row>
    <row r="1927" spans="1:29" s="5" customFormat="1" ht="15" hidden="1" customHeight="1" x14ac:dyDescent="0.25">
      <c r="A1927" s="4"/>
      <c r="B1927" s="4"/>
      <c r="C1927" s="582"/>
      <c r="D1927" s="658"/>
      <c r="E1927" s="658"/>
      <c r="F1927" s="657"/>
      <c r="G1927" s="61" t="s">
        <v>68</v>
      </c>
      <c r="H1927" s="61"/>
      <c r="I1927" s="179"/>
      <c r="J1927" s="441"/>
      <c r="K1927" s="441"/>
      <c r="L1927" s="441"/>
      <c r="M1927" s="441"/>
      <c r="N1927" s="441"/>
      <c r="O1927" s="441"/>
      <c r="P1927" s="441"/>
      <c r="Q1927" s="441"/>
      <c r="R1927" s="441"/>
      <c r="S1927" s="441"/>
      <c r="T1927" s="441"/>
      <c r="U1927" s="441"/>
      <c r="V1927" s="441" t="e">
        <f t="shared" si="107"/>
        <v>#DIV/0!</v>
      </c>
      <c r="W1927" s="4"/>
      <c r="X1927" s="4"/>
      <c r="Y1927" s="4"/>
      <c r="Z1927" s="4"/>
      <c r="AA1927" s="2"/>
      <c r="AB1927" s="441">
        <f t="shared" si="108"/>
        <v>0</v>
      </c>
      <c r="AC1927" s="2" t="e">
        <f t="shared" si="106"/>
        <v>#DIV/0!</v>
      </c>
    </row>
    <row r="1928" spans="1:29" s="5" customFormat="1" ht="15" hidden="1" customHeight="1" x14ac:dyDescent="0.25">
      <c r="A1928" s="4"/>
      <c r="B1928" s="4"/>
      <c r="C1928" s="582"/>
      <c r="D1928" s="575" t="s">
        <v>78</v>
      </c>
      <c r="E1928" s="575" t="s">
        <v>72</v>
      </c>
      <c r="F1928" s="582" t="s">
        <v>73</v>
      </c>
      <c r="G1928" s="61" t="s">
        <v>59</v>
      </c>
      <c r="H1928" s="61"/>
      <c r="I1928" s="179"/>
      <c r="J1928" s="441"/>
      <c r="K1928" s="441"/>
      <c r="L1928" s="441"/>
      <c r="M1928" s="441"/>
      <c r="N1928" s="441"/>
      <c r="O1928" s="441"/>
      <c r="P1928" s="441"/>
      <c r="Q1928" s="441"/>
      <c r="R1928" s="441"/>
      <c r="S1928" s="441"/>
      <c r="T1928" s="441"/>
      <c r="U1928" s="441"/>
      <c r="V1928" s="441" t="e">
        <f t="shared" si="107"/>
        <v>#DIV/0!</v>
      </c>
      <c r="W1928" s="4"/>
      <c r="X1928" s="4"/>
      <c r="Y1928" s="4"/>
      <c r="Z1928" s="4"/>
      <c r="AA1928" s="2"/>
      <c r="AB1928" s="441">
        <f t="shared" si="108"/>
        <v>0</v>
      </c>
      <c r="AC1928" s="2" t="e">
        <f t="shared" si="106"/>
        <v>#DIV/0!</v>
      </c>
    </row>
    <row r="1929" spans="1:29" s="5" customFormat="1" ht="15" hidden="1" customHeight="1" x14ac:dyDescent="0.25">
      <c r="A1929" s="4"/>
      <c r="B1929" s="4"/>
      <c r="C1929" s="582"/>
      <c r="D1929" s="575"/>
      <c r="E1929" s="575"/>
      <c r="F1929" s="582"/>
      <c r="G1929" s="61" t="s">
        <v>60</v>
      </c>
      <c r="H1929" s="61"/>
      <c r="I1929" s="179"/>
      <c r="J1929" s="441"/>
      <c r="K1929" s="441"/>
      <c r="L1929" s="441"/>
      <c r="M1929" s="441"/>
      <c r="N1929" s="441"/>
      <c r="O1929" s="441"/>
      <c r="P1929" s="441"/>
      <c r="Q1929" s="441"/>
      <c r="R1929" s="441"/>
      <c r="S1929" s="441"/>
      <c r="T1929" s="441"/>
      <c r="U1929" s="441"/>
      <c r="V1929" s="441" t="e">
        <f t="shared" si="107"/>
        <v>#DIV/0!</v>
      </c>
      <c r="W1929" s="4"/>
      <c r="X1929" s="4"/>
      <c r="Y1929" s="4"/>
      <c r="Z1929" s="4"/>
      <c r="AA1929" s="2"/>
      <c r="AB1929" s="441">
        <f t="shared" si="108"/>
        <v>0</v>
      </c>
      <c r="AC1929" s="2" t="e">
        <f t="shared" si="106"/>
        <v>#DIV/0!</v>
      </c>
    </row>
    <row r="1930" spans="1:29" s="5" customFormat="1" ht="15" hidden="1" customHeight="1" x14ac:dyDescent="0.25">
      <c r="A1930" s="4"/>
      <c r="B1930" s="4"/>
      <c r="C1930" s="582"/>
      <c r="D1930" s="575"/>
      <c r="E1930" s="575"/>
      <c r="F1930" s="582"/>
      <c r="G1930" s="61" t="s">
        <v>61</v>
      </c>
      <c r="H1930" s="61"/>
      <c r="I1930" s="179"/>
      <c r="J1930" s="441"/>
      <c r="K1930" s="441"/>
      <c r="L1930" s="441"/>
      <c r="M1930" s="441"/>
      <c r="N1930" s="441"/>
      <c r="O1930" s="441"/>
      <c r="P1930" s="441"/>
      <c r="Q1930" s="441"/>
      <c r="R1930" s="441"/>
      <c r="S1930" s="441"/>
      <c r="T1930" s="441"/>
      <c r="U1930" s="441"/>
      <c r="V1930" s="441" t="e">
        <f t="shared" si="107"/>
        <v>#DIV/0!</v>
      </c>
      <c r="W1930" s="4"/>
      <c r="X1930" s="4"/>
      <c r="Y1930" s="4"/>
      <c r="Z1930" s="4"/>
      <c r="AA1930" s="2"/>
      <c r="AB1930" s="441">
        <f t="shared" si="108"/>
        <v>0</v>
      </c>
      <c r="AC1930" s="2" t="e">
        <f t="shared" si="106"/>
        <v>#DIV/0!</v>
      </c>
    </row>
    <row r="1931" spans="1:29" s="5" customFormat="1" ht="15" hidden="1" customHeight="1" x14ac:dyDescent="0.25">
      <c r="A1931" s="4"/>
      <c r="B1931" s="4"/>
      <c r="C1931" s="582"/>
      <c r="D1931" s="575"/>
      <c r="E1931" s="575"/>
      <c r="F1931" s="582"/>
      <c r="G1931" s="61" t="s">
        <v>62</v>
      </c>
      <c r="H1931" s="61"/>
      <c r="I1931" s="179"/>
      <c r="J1931" s="430"/>
      <c r="K1931" s="430"/>
      <c r="L1931" s="430"/>
      <c r="M1931" s="430"/>
      <c r="N1931" s="430"/>
      <c r="O1931" s="430"/>
      <c r="P1931" s="430"/>
      <c r="Q1931" s="430"/>
      <c r="R1931" s="430"/>
      <c r="S1931" s="430"/>
      <c r="T1931" s="442"/>
      <c r="U1931" s="442"/>
      <c r="V1931" s="441" t="e">
        <f t="shared" si="107"/>
        <v>#DIV/0!</v>
      </c>
      <c r="W1931" s="4"/>
      <c r="X1931" s="4"/>
      <c r="Y1931" s="4"/>
      <c r="Z1931" s="4"/>
      <c r="AA1931" s="2"/>
      <c r="AB1931" s="441">
        <f t="shared" si="108"/>
        <v>0</v>
      </c>
      <c r="AC1931" s="2" t="e">
        <f t="shared" si="106"/>
        <v>#DIV/0!</v>
      </c>
    </row>
    <row r="1932" spans="1:29" s="5" customFormat="1" ht="15" hidden="1" customHeight="1" x14ac:dyDescent="0.25">
      <c r="A1932" s="4"/>
      <c r="B1932" s="4"/>
      <c r="C1932" s="582"/>
      <c r="D1932" s="575"/>
      <c r="E1932" s="575"/>
      <c r="F1932" s="582"/>
      <c r="G1932" s="61" t="s">
        <v>63</v>
      </c>
      <c r="H1932" s="61"/>
      <c r="I1932" s="179"/>
      <c r="J1932" s="149"/>
      <c r="K1932" s="149"/>
      <c r="L1932" s="149"/>
      <c r="M1932" s="149"/>
      <c r="N1932" s="149"/>
      <c r="O1932" s="149"/>
      <c r="P1932" s="149"/>
      <c r="Q1932" s="149"/>
      <c r="R1932" s="149"/>
      <c r="S1932" s="149"/>
      <c r="T1932" s="442"/>
      <c r="U1932" s="442"/>
      <c r="V1932" s="441" t="e">
        <f t="shared" si="107"/>
        <v>#DIV/0!</v>
      </c>
      <c r="W1932" s="4"/>
      <c r="X1932" s="4"/>
      <c r="Y1932" s="4"/>
      <c r="Z1932" s="4"/>
      <c r="AA1932" s="2"/>
      <c r="AB1932" s="441">
        <f t="shared" si="108"/>
        <v>0</v>
      </c>
      <c r="AC1932" s="2" t="e">
        <f t="shared" si="106"/>
        <v>#DIV/0!</v>
      </c>
    </row>
    <row r="1933" spans="1:29" s="5" customFormat="1" ht="15" hidden="1" customHeight="1" x14ac:dyDescent="0.25">
      <c r="A1933" s="4"/>
      <c r="B1933" s="4"/>
      <c r="C1933" s="582"/>
      <c r="D1933" s="575"/>
      <c r="E1933" s="575"/>
      <c r="F1933" s="582"/>
      <c r="G1933" s="61" t="s">
        <v>68</v>
      </c>
      <c r="H1933" s="61"/>
      <c r="I1933" s="179"/>
      <c r="J1933" s="428"/>
      <c r="K1933" s="428"/>
      <c r="L1933" s="428"/>
      <c r="M1933" s="428"/>
      <c r="N1933" s="428"/>
      <c r="O1933" s="428"/>
      <c r="P1933" s="442"/>
      <c r="Q1933" s="442"/>
      <c r="R1933" s="442"/>
      <c r="S1933" s="442"/>
      <c r="T1933" s="442"/>
      <c r="U1933" s="442"/>
      <c r="V1933" s="441" t="e">
        <f t="shared" si="107"/>
        <v>#DIV/0!</v>
      </c>
      <c r="W1933" s="4"/>
      <c r="X1933" s="4"/>
      <c r="Y1933" s="4"/>
      <c r="Z1933" s="4"/>
      <c r="AA1933" s="2"/>
      <c r="AB1933" s="441">
        <f t="shared" si="108"/>
        <v>0</v>
      </c>
      <c r="AC1933" s="2" t="e">
        <f t="shared" si="106"/>
        <v>#DIV/0!</v>
      </c>
    </row>
    <row r="1934" spans="1:29" s="5" customFormat="1" ht="15" hidden="1" customHeight="1" x14ac:dyDescent="0.25">
      <c r="A1934" s="4"/>
      <c r="B1934" s="4"/>
      <c r="C1934" s="582"/>
      <c r="D1934" s="575"/>
      <c r="E1934" s="658" t="s">
        <v>75</v>
      </c>
      <c r="F1934" s="657" t="s">
        <v>74</v>
      </c>
      <c r="G1934" s="61" t="s">
        <v>59</v>
      </c>
      <c r="H1934" s="61"/>
      <c r="I1934" s="179"/>
      <c r="J1934" s="428"/>
      <c r="K1934" s="428"/>
      <c r="L1934" s="428"/>
      <c r="M1934" s="428"/>
      <c r="N1934" s="428"/>
      <c r="O1934" s="428"/>
      <c r="P1934" s="428"/>
      <c r="Q1934" s="428"/>
      <c r="R1934" s="428"/>
      <c r="S1934" s="428"/>
      <c r="T1934" s="442"/>
      <c r="U1934" s="442"/>
      <c r="V1934" s="441" t="e">
        <f t="shared" si="107"/>
        <v>#DIV/0!</v>
      </c>
      <c r="W1934" s="4"/>
      <c r="X1934" s="4"/>
      <c r="Y1934" s="4"/>
      <c r="Z1934" s="4"/>
      <c r="AA1934" s="2"/>
      <c r="AB1934" s="441">
        <f t="shared" si="108"/>
        <v>0</v>
      </c>
      <c r="AC1934" s="2" t="e">
        <f t="shared" si="106"/>
        <v>#DIV/0!</v>
      </c>
    </row>
    <row r="1935" spans="1:29" s="5" customFormat="1" ht="15" hidden="1" customHeight="1" x14ac:dyDescent="0.25">
      <c r="A1935" s="4"/>
      <c r="B1935" s="4"/>
      <c r="C1935" s="582"/>
      <c r="D1935" s="575"/>
      <c r="E1935" s="658"/>
      <c r="F1935" s="657"/>
      <c r="G1935" s="60" t="s">
        <v>60</v>
      </c>
      <c r="H1935" s="60"/>
      <c r="I1935" s="138"/>
      <c r="J1935" s="15"/>
      <c r="K1935" s="15"/>
      <c r="L1935" s="15"/>
      <c r="M1935" s="15"/>
      <c r="N1935" s="15"/>
      <c r="O1935" s="15"/>
      <c r="P1935" s="148"/>
      <c r="Q1935" s="148"/>
      <c r="R1935" s="148"/>
      <c r="S1935" s="148"/>
      <c r="T1935" s="148"/>
      <c r="U1935" s="148"/>
      <c r="V1935" s="441" t="e">
        <f t="shared" si="107"/>
        <v>#DIV/0!</v>
      </c>
      <c r="W1935" s="4"/>
      <c r="X1935" s="4"/>
      <c r="Y1935" s="4"/>
      <c r="Z1935" s="4"/>
      <c r="AA1935" s="2"/>
      <c r="AB1935" s="441">
        <f t="shared" si="108"/>
        <v>0</v>
      </c>
      <c r="AC1935" s="2" t="e">
        <f t="shared" si="106"/>
        <v>#DIV/0!</v>
      </c>
    </row>
    <row r="1936" spans="1:29" s="5" customFormat="1" ht="15" hidden="1" customHeight="1" x14ac:dyDescent="0.25">
      <c r="A1936" s="4"/>
      <c r="B1936" s="4"/>
      <c r="C1936" s="582"/>
      <c r="D1936" s="575"/>
      <c r="E1936" s="658"/>
      <c r="F1936" s="657"/>
      <c r="G1936" s="60" t="s">
        <v>61</v>
      </c>
      <c r="H1936" s="60"/>
      <c r="I1936" s="138"/>
      <c r="J1936" s="15"/>
      <c r="K1936" s="15"/>
      <c r="L1936" s="15"/>
      <c r="M1936" s="15"/>
      <c r="N1936" s="15"/>
      <c r="O1936" s="15"/>
      <c r="P1936" s="148"/>
      <c r="Q1936" s="148"/>
      <c r="R1936" s="148"/>
      <c r="S1936" s="148"/>
      <c r="T1936" s="148"/>
      <c r="U1936" s="148"/>
      <c r="V1936" s="441" t="e">
        <f t="shared" si="107"/>
        <v>#DIV/0!</v>
      </c>
      <c r="W1936" s="4"/>
      <c r="X1936" s="4"/>
      <c r="Y1936" s="4"/>
      <c r="Z1936" s="4"/>
      <c r="AA1936" s="2"/>
      <c r="AB1936" s="441">
        <f t="shared" si="108"/>
        <v>0</v>
      </c>
      <c r="AC1936" s="2" t="e">
        <f t="shared" si="106"/>
        <v>#DIV/0!</v>
      </c>
    </row>
    <row r="1937" spans="1:29" s="5" customFormat="1" ht="15" hidden="1" customHeight="1" x14ac:dyDescent="0.25">
      <c r="A1937" s="4"/>
      <c r="B1937" s="4"/>
      <c r="C1937" s="582"/>
      <c r="D1937" s="575"/>
      <c r="E1937" s="658"/>
      <c r="F1937" s="657"/>
      <c r="G1937" s="60" t="s">
        <v>62</v>
      </c>
      <c r="H1937" s="60"/>
      <c r="I1937" s="138"/>
      <c r="J1937" s="15"/>
      <c r="K1937" s="15"/>
      <c r="L1937" s="15"/>
      <c r="M1937" s="15"/>
      <c r="N1937" s="15"/>
      <c r="O1937" s="15"/>
      <c r="P1937" s="148"/>
      <c r="Q1937" s="148"/>
      <c r="R1937" s="148"/>
      <c r="S1937" s="148"/>
      <c r="T1937" s="148"/>
      <c r="U1937" s="148"/>
      <c r="V1937" s="441" t="e">
        <f t="shared" si="107"/>
        <v>#DIV/0!</v>
      </c>
      <c r="W1937" s="4"/>
      <c r="X1937" s="4"/>
      <c r="Y1937" s="4"/>
      <c r="Z1937" s="4"/>
      <c r="AA1937" s="2"/>
      <c r="AB1937" s="441">
        <f t="shared" si="108"/>
        <v>0</v>
      </c>
      <c r="AC1937" s="2" t="e">
        <f t="shared" si="106"/>
        <v>#DIV/0!</v>
      </c>
    </row>
    <row r="1938" spans="1:29" s="5" customFormat="1" ht="15" hidden="1" customHeight="1" x14ac:dyDescent="0.25">
      <c r="A1938" s="4"/>
      <c r="B1938" s="4"/>
      <c r="C1938" s="582"/>
      <c r="D1938" s="575"/>
      <c r="E1938" s="658"/>
      <c r="F1938" s="657"/>
      <c r="G1938" s="63" t="s">
        <v>63</v>
      </c>
      <c r="H1938" s="63"/>
      <c r="I1938" s="180"/>
      <c r="J1938" s="15"/>
      <c r="K1938" s="15"/>
      <c r="L1938" s="15"/>
      <c r="M1938" s="15"/>
      <c r="N1938" s="15"/>
      <c r="O1938" s="15"/>
      <c r="P1938" s="15"/>
      <c r="Q1938" s="15"/>
      <c r="R1938" s="15"/>
      <c r="S1938" s="15"/>
      <c r="T1938" s="15"/>
      <c r="U1938" s="15"/>
      <c r="V1938" s="441" t="e">
        <f t="shared" si="107"/>
        <v>#DIV/0!</v>
      </c>
      <c r="W1938" s="4"/>
      <c r="X1938" s="4"/>
      <c r="Y1938" s="4"/>
      <c r="Z1938" s="4"/>
      <c r="AA1938" s="2"/>
      <c r="AB1938" s="441">
        <f t="shared" si="108"/>
        <v>0</v>
      </c>
      <c r="AC1938" s="2" t="e">
        <f t="shared" si="106"/>
        <v>#DIV/0!</v>
      </c>
    </row>
    <row r="1939" spans="1:29" s="5" customFormat="1" ht="15" hidden="1" customHeight="1" x14ac:dyDescent="0.25">
      <c r="A1939" s="4"/>
      <c r="B1939" s="4"/>
      <c r="C1939" s="582"/>
      <c r="D1939" s="575"/>
      <c r="E1939" s="658"/>
      <c r="F1939" s="657"/>
      <c r="G1939" s="61" t="s">
        <v>68</v>
      </c>
      <c r="H1939" s="61"/>
      <c r="I1939" s="179"/>
      <c r="J1939" s="428"/>
      <c r="K1939" s="428"/>
      <c r="L1939" s="428"/>
      <c r="M1939" s="428"/>
      <c r="N1939" s="428"/>
      <c r="O1939" s="428"/>
      <c r="P1939" s="442"/>
      <c r="Q1939" s="442"/>
      <c r="R1939" s="442"/>
      <c r="S1939" s="442"/>
      <c r="T1939" s="442"/>
      <c r="U1939" s="442"/>
      <c r="V1939" s="441" t="e">
        <f t="shared" si="107"/>
        <v>#DIV/0!</v>
      </c>
      <c r="W1939" s="4"/>
      <c r="X1939" s="4"/>
      <c r="Y1939" s="4"/>
      <c r="Z1939" s="4"/>
      <c r="AA1939" s="2"/>
      <c r="AB1939" s="441">
        <f t="shared" si="108"/>
        <v>0</v>
      </c>
      <c r="AC1939" s="2" t="e">
        <f t="shared" si="106"/>
        <v>#DIV/0!</v>
      </c>
    </row>
    <row r="1940" spans="1:29" s="5" customFormat="1" ht="15" hidden="1" customHeight="1" x14ac:dyDescent="0.25">
      <c r="A1940" s="4"/>
      <c r="B1940" s="4"/>
      <c r="C1940" s="582"/>
      <c r="D1940" s="582" t="s">
        <v>118</v>
      </c>
      <c r="E1940" s="575" t="s">
        <v>72</v>
      </c>
      <c r="F1940" s="582" t="s">
        <v>73</v>
      </c>
      <c r="G1940" s="61" t="s">
        <v>59</v>
      </c>
      <c r="H1940" s="61"/>
      <c r="I1940" s="179"/>
      <c r="J1940" s="428"/>
      <c r="K1940" s="428"/>
      <c r="L1940" s="428"/>
      <c r="M1940" s="428"/>
      <c r="N1940" s="428"/>
      <c r="O1940" s="428"/>
      <c r="P1940" s="442"/>
      <c r="Q1940" s="442"/>
      <c r="R1940" s="442"/>
      <c r="S1940" s="442"/>
      <c r="T1940" s="442"/>
      <c r="U1940" s="442"/>
      <c r="V1940" s="441" t="e">
        <f t="shared" si="107"/>
        <v>#DIV/0!</v>
      </c>
      <c r="W1940" s="4"/>
      <c r="X1940" s="4"/>
      <c r="Y1940" s="4"/>
      <c r="Z1940" s="4"/>
      <c r="AA1940" s="2"/>
      <c r="AB1940" s="441">
        <f t="shared" si="108"/>
        <v>0</v>
      </c>
      <c r="AC1940" s="2" t="e">
        <f t="shared" si="106"/>
        <v>#DIV/0!</v>
      </c>
    </row>
    <row r="1941" spans="1:29" s="5" customFormat="1" ht="15" hidden="1" customHeight="1" x14ac:dyDescent="0.25">
      <c r="A1941" s="4"/>
      <c r="B1941" s="4"/>
      <c r="C1941" s="582"/>
      <c r="D1941" s="582"/>
      <c r="E1941" s="575"/>
      <c r="F1941" s="582"/>
      <c r="G1941" s="61" t="s">
        <v>60</v>
      </c>
      <c r="H1941" s="61"/>
      <c r="I1941" s="179"/>
      <c r="J1941" s="428"/>
      <c r="K1941" s="428"/>
      <c r="L1941" s="428"/>
      <c r="M1941" s="428"/>
      <c r="N1941" s="428"/>
      <c r="O1941" s="7"/>
      <c r="P1941" s="442"/>
      <c r="Q1941" s="442"/>
      <c r="R1941" s="442"/>
      <c r="S1941" s="442"/>
      <c r="T1941" s="442"/>
      <c r="U1941" s="442"/>
      <c r="V1941" s="441" t="e">
        <f t="shared" si="107"/>
        <v>#DIV/0!</v>
      </c>
      <c r="W1941" s="4"/>
      <c r="X1941" s="4"/>
      <c r="Y1941" s="4"/>
      <c r="Z1941" s="4"/>
      <c r="AA1941" s="2"/>
      <c r="AB1941" s="441">
        <f t="shared" si="108"/>
        <v>0</v>
      </c>
      <c r="AC1941" s="2" t="e">
        <f t="shared" si="106"/>
        <v>#DIV/0!</v>
      </c>
    </row>
    <row r="1942" spans="1:29" s="5" customFormat="1" ht="15" hidden="1" customHeight="1" x14ac:dyDescent="0.25">
      <c r="A1942" s="4"/>
      <c r="B1942" s="4"/>
      <c r="C1942" s="582"/>
      <c r="D1942" s="582"/>
      <c r="E1942" s="575"/>
      <c r="F1942" s="582"/>
      <c r="G1942" s="61" t="s">
        <v>61</v>
      </c>
      <c r="H1942" s="61"/>
      <c r="I1942" s="179"/>
      <c r="J1942" s="428"/>
      <c r="K1942" s="428"/>
      <c r="L1942" s="428"/>
      <c r="M1942" s="428"/>
      <c r="N1942" s="428"/>
      <c r="O1942" s="428"/>
      <c r="P1942" s="442"/>
      <c r="Q1942" s="442"/>
      <c r="R1942" s="442"/>
      <c r="S1942" s="442"/>
      <c r="T1942" s="442"/>
      <c r="U1942" s="442"/>
      <c r="V1942" s="441" t="e">
        <f t="shared" si="107"/>
        <v>#DIV/0!</v>
      </c>
      <c r="W1942" s="4"/>
      <c r="X1942" s="4"/>
      <c r="Y1942" s="4"/>
      <c r="Z1942" s="4"/>
      <c r="AA1942" s="2"/>
      <c r="AB1942" s="441">
        <f t="shared" si="108"/>
        <v>0</v>
      </c>
      <c r="AC1942" s="2" t="e">
        <f t="shared" si="106"/>
        <v>#DIV/0!</v>
      </c>
    </row>
    <row r="1943" spans="1:29" s="5" customFormat="1" ht="15" hidden="1" customHeight="1" x14ac:dyDescent="0.25">
      <c r="A1943" s="4"/>
      <c r="B1943" s="4"/>
      <c r="C1943" s="582"/>
      <c r="D1943" s="582"/>
      <c r="E1943" s="575"/>
      <c r="F1943" s="582"/>
      <c r="G1943" s="61" t="s">
        <v>62</v>
      </c>
      <c r="H1943" s="61"/>
      <c r="I1943" s="179"/>
      <c r="J1943" s="428"/>
      <c r="K1943" s="428"/>
      <c r="L1943" s="428"/>
      <c r="M1943" s="428"/>
      <c r="N1943" s="428"/>
      <c r="O1943" s="428"/>
      <c r="P1943" s="442"/>
      <c r="Q1943" s="442"/>
      <c r="R1943" s="442"/>
      <c r="S1943" s="442"/>
      <c r="T1943" s="442"/>
      <c r="U1943" s="442"/>
      <c r="V1943" s="441" t="e">
        <f t="shared" si="107"/>
        <v>#DIV/0!</v>
      </c>
      <c r="W1943" s="4"/>
      <c r="X1943" s="4"/>
      <c r="Y1943" s="4"/>
      <c r="Z1943" s="4"/>
      <c r="AA1943" s="2"/>
      <c r="AB1943" s="441">
        <f t="shared" si="108"/>
        <v>0</v>
      </c>
      <c r="AC1943" s="2" t="e">
        <f t="shared" si="106"/>
        <v>#DIV/0!</v>
      </c>
    </row>
    <row r="1944" spans="1:29" s="5" customFormat="1" ht="15" hidden="1" customHeight="1" x14ac:dyDescent="0.25">
      <c r="A1944" s="4"/>
      <c r="B1944" s="4"/>
      <c r="C1944" s="582"/>
      <c r="D1944" s="582"/>
      <c r="E1944" s="575"/>
      <c r="F1944" s="582"/>
      <c r="G1944" s="61" t="s">
        <v>63</v>
      </c>
      <c r="H1944" s="61"/>
      <c r="I1944" s="179"/>
      <c r="J1944" s="428"/>
      <c r="K1944" s="428"/>
      <c r="L1944" s="428"/>
      <c r="M1944" s="428"/>
      <c r="N1944" s="428"/>
      <c r="O1944" s="428"/>
      <c r="P1944" s="442"/>
      <c r="Q1944" s="442"/>
      <c r="R1944" s="442"/>
      <c r="S1944" s="442"/>
      <c r="T1944" s="442"/>
      <c r="U1944" s="442"/>
      <c r="V1944" s="441" t="e">
        <f t="shared" si="107"/>
        <v>#DIV/0!</v>
      </c>
      <c r="W1944" s="4"/>
      <c r="X1944" s="4"/>
      <c r="Y1944" s="4"/>
      <c r="Z1944" s="4"/>
      <c r="AA1944" s="2"/>
      <c r="AB1944" s="441">
        <f t="shared" si="108"/>
        <v>0</v>
      </c>
      <c r="AC1944" s="2" t="e">
        <f t="shared" ref="AC1944:AC1981" si="109">V1944/AB1944</f>
        <v>#DIV/0!</v>
      </c>
    </row>
    <row r="1945" spans="1:29" s="5" customFormat="1" ht="15" hidden="1" customHeight="1" x14ac:dyDescent="0.25">
      <c r="A1945" s="4"/>
      <c r="B1945" s="4"/>
      <c r="C1945" s="582"/>
      <c r="D1945" s="582"/>
      <c r="E1945" s="575"/>
      <c r="F1945" s="582"/>
      <c r="G1945" s="61" t="s">
        <v>68</v>
      </c>
      <c r="H1945" s="61"/>
      <c r="I1945" s="179"/>
      <c r="J1945" s="145"/>
      <c r="K1945" s="145"/>
      <c r="L1945" s="145"/>
      <c r="M1945" s="145"/>
      <c r="N1945" s="145"/>
      <c r="O1945" s="442"/>
      <c r="P1945" s="442"/>
      <c r="Q1945" s="442"/>
      <c r="R1945" s="442"/>
      <c r="S1945" s="442"/>
      <c r="T1945" s="442"/>
      <c r="U1945" s="442"/>
      <c r="V1945" s="441" t="e">
        <f t="shared" ref="V1945:V1981" si="110">((R1945*$W$13/100*$X$13/100)/(J1945/1000)+(S1945*$X$13/100)/(K1945/1000)+T1945/(L1945/1000))/3*$Y$13/100*$Z$13/100</f>
        <v>#DIV/0!</v>
      </c>
      <c r="W1945" s="4"/>
      <c r="X1945" s="4"/>
      <c r="Y1945" s="4"/>
      <c r="Z1945" s="4"/>
      <c r="AA1945" s="2"/>
      <c r="AB1945" s="441">
        <f t="shared" ref="AB1945:AB1981" si="111">AA1945*$Z$13/100</f>
        <v>0</v>
      </c>
      <c r="AC1945" s="2" t="e">
        <f t="shared" si="109"/>
        <v>#DIV/0!</v>
      </c>
    </row>
    <row r="1946" spans="1:29" s="5" customFormat="1" ht="15" hidden="1" customHeight="1" x14ac:dyDescent="0.25">
      <c r="A1946" s="4"/>
      <c r="B1946" s="4"/>
      <c r="C1946" s="582"/>
      <c r="D1946" s="582"/>
      <c r="E1946" s="575" t="s">
        <v>75</v>
      </c>
      <c r="F1946" s="657" t="s">
        <v>73</v>
      </c>
      <c r="G1946" s="60" t="s">
        <v>59</v>
      </c>
      <c r="H1946" s="60"/>
      <c r="I1946" s="138"/>
      <c r="J1946" s="150"/>
      <c r="K1946" s="150"/>
      <c r="L1946" s="150"/>
      <c r="M1946" s="150"/>
      <c r="N1946" s="150"/>
      <c r="O1946" s="148"/>
      <c r="P1946" s="148"/>
      <c r="Q1946" s="148"/>
      <c r="R1946" s="148"/>
      <c r="S1946" s="148"/>
      <c r="T1946" s="148"/>
      <c r="U1946" s="148"/>
      <c r="V1946" s="441" t="e">
        <f t="shared" si="110"/>
        <v>#DIV/0!</v>
      </c>
      <c r="W1946" s="4"/>
      <c r="X1946" s="4"/>
      <c r="Y1946" s="4"/>
      <c r="Z1946" s="4"/>
      <c r="AA1946" s="2"/>
      <c r="AB1946" s="441">
        <f t="shared" si="111"/>
        <v>0</v>
      </c>
      <c r="AC1946" s="2" t="e">
        <f t="shared" si="109"/>
        <v>#DIV/0!</v>
      </c>
    </row>
    <row r="1947" spans="1:29" s="5" customFormat="1" ht="15" hidden="1" customHeight="1" x14ac:dyDescent="0.25">
      <c r="A1947" s="4"/>
      <c r="B1947" s="4"/>
      <c r="C1947" s="582"/>
      <c r="D1947" s="582"/>
      <c r="E1947" s="575"/>
      <c r="F1947" s="657"/>
      <c r="G1947" s="60" t="s">
        <v>60</v>
      </c>
      <c r="H1947" s="60"/>
      <c r="I1947" s="138"/>
      <c r="J1947" s="150"/>
      <c r="K1947" s="150"/>
      <c r="L1947" s="150"/>
      <c r="M1947" s="150"/>
      <c r="N1947" s="150"/>
      <c r="O1947" s="148"/>
      <c r="P1947" s="148"/>
      <c r="Q1947" s="148"/>
      <c r="R1947" s="148"/>
      <c r="S1947" s="148"/>
      <c r="T1947" s="148"/>
      <c r="U1947" s="148"/>
      <c r="V1947" s="441" t="e">
        <f t="shared" si="110"/>
        <v>#DIV/0!</v>
      </c>
      <c r="W1947" s="4"/>
      <c r="X1947" s="4"/>
      <c r="Y1947" s="4"/>
      <c r="Z1947" s="4"/>
      <c r="AA1947" s="2"/>
      <c r="AB1947" s="441">
        <f t="shared" si="111"/>
        <v>0</v>
      </c>
      <c r="AC1947" s="2" t="e">
        <f t="shared" si="109"/>
        <v>#DIV/0!</v>
      </c>
    </row>
    <row r="1948" spans="1:29" s="5" customFormat="1" ht="15" hidden="1" customHeight="1" x14ac:dyDescent="0.25">
      <c r="A1948" s="4"/>
      <c r="B1948" s="4"/>
      <c r="C1948" s="582"/>
      <c r="D1948" s="582"/>
      <c r="E1948" s="575"/>
      <c r="F1948" s="657"/>
      <c r="G1948" s="60" t="s">
        <v>61</v>
      </c>
      <c r="H1948" s="60"/>
      <c r="I1948" s="138"/>
      <c r="J1948" s="150"/>
      <c r="K1948" s="150"/>
      <c r="L1948" s="150"/>
      <c r="M1948" s="150"/>
      <c r="N1948" s="150"/>
      <c r="O1948" s="148"/>
      <c r="P1948" s="148"/>
      <c r="Q1948" s="148"/>
      <c r="R1948" s="148"/>
      <c r="S1948" s="148"/>
      <c r="T1948" s="148"/>
      <c r="U1948" s="148"/>
      <c r="V1948" s="441" t="e">
        <f t="shared" si="110"/>
        <v>#DIV/0!</v>
      </c>
      <c r="W1948" s="4"/>
      <c r="X1948" s="4"/>
      <c r="Y1948" s="4"/>
      <c r="Z1948" s="4"/>
      <c r="AA1948" s="2"/>
      <c r="AB1948" s="441">
        <f t="shared" si="111"/>
        <v>0</v>
      </c>
      <c r="AC1948" s="2" t="e">
        <f t="shared" si="109"/>
        <v>#DIV/0!</v>
      </c>
    </row>
    <row r="1949" spans="1:29" s="5" customFormat="1" ht="15" hidden="1" customHeight="1" x14ac:dyDescent="0.25">
      <c r="A1949" s="4"/>
      <c r="B1949" s="4"/>
      <c r="C1949" s="582"/>
      <c r="D1949" s="582"/>
      <c r="E1949" s="575"/>
      <c r="F1949" s="657"/>
      <c r="G1949" s="60" t="s">
        <v>62</v>
      </c>
      <c r="H1949" s="60"/>
      <c r="I1949" s="138"/>
      <c r="J1949" s="150"/>
      <c r="K1949" s="150"/>
      <c r="L1949" s="150"/>
      <c r="M1949" s="150"/>
      <c r="N1949" s="150"/>
      <c r="O1949" s="148"/>
      <c r="P1949" s="148"/>
      <c r="Q1949" s="148"/>
      <c r="R1949" s="148"/>
      <c r="S1949" s="148"/>
      <c r="T1949" s="148"/>
      <c r="U1949" s="148"/>
      <c r="V1949" s="441" t="e">
        <f t="shared" si="110"/>
        <v>#DIV/0!</v>
      </c>
      <c r="W1949" s="4"/>
      <c r="X1949" s="4"/>
      <c r="Y1949" s="4"/>
      <c r="Z1949" s="4"/>
      <c r="AA1949" s="2"/>
      <c r="AB1949" s="441">
        <f t="shared" si="111"/>
        <v>0</v>
      </c>
      <c r="AC1949" s="2" t="e">
        <f t="shared" si="109"/>
        <v>#DIV/0!</v>
      </c>
    </row>
    <row r="1950" spans="1:29" s="5" customFormat="1" ht="15" hidden="1" customHeight="1" x14ac:dyDescent="0.25">
      <c r="A1950" s="4"/>
      <c r="B1950" s="4"/>
      <c r="C1950" s="582"/>
      <c r="D1950" s="582"/>
      <c r="E1950" s="575"/>
      <c r="F1950" s="657"/>
      <c r="G1950" s="16" t="s">
        <v>63</v>
      </c>
      <c r="H1950" s="16"/>
      <c r="I1950" s="181"/>
      <c r="J1950" s="150"/>
      <c r="K1950" s="150"/>
      <c r="L1950" s="150"/>
      <c r="M1950" s="150"/>
      <c r="N1950" s="150"/>
      <c r="O1950" s="150"/>
      <c r="P1950" s="150"/>
      <c r="Q1950" s="150"/>
      <c r="R1950" s="150"/>
      <c r="S1950" s="150"/>
      <c r="T1950" s="150"/>
      <c r="U1950" s="150"/>
      <c r="V1950" s="441" t="e">
        <f t="shared" si="110"/>
        <v>#DIV/0!</v>
      </c>
      <c r="W1950" s="4"/>
      <c r="X1950" s="4"/>
      <c r="Y1950" s="4"/>
      <c r="Z1950" s="4"/>
      <c r="AA1950" s="2"/>
      <c r="AB1950" s="441">
        <f t="shared" si="111"/>
        <v>0</v>
      </c>
      <c r="AC1950" s="2" t="e">
        <f t="shared" si="109"/>
        <v>#DIV/0!</v>
      </c>
    </row>
    <row r="1951" spans="1:29" s="5" customFormat="1" ht="15" hidden="1" customHeight="1" x14ac:dyDescent="0.25">
      <c r="A1951" s="4"/>
      <c r="B1951" s="4"/>
      <c r="C1951" s="582"/>
      <c r="D1951" s="582"/>
      <c r="E1951" s="575"/>
      <c r="F1951" s="657"/>
      <c r="G1951" s="61" t="s">
        <v>68</v>
      </c>
      <c r="H1951" s="61"/>
      <c r="I1951" s="179"/>
      <c r="J1951" s="145"/>
      <c r="K1951" s="145"/>
      <c r="L1951" s="145"/>
      <c r="M1951" s="145"/>
      <c r="N1951" s="145"/>
      <c r="O1951" s="442"/>
      <c r="P1951" s="442"/>
      <c r="Q1951" s="442"/>
      <c r="R1951" s="442"/>
      <c r="S1951" s="442"/>
      <c r="T1951" s="442"/>
      <c r="U1951" s="442"/>
      <c r="V1951" s="441" t="e">
        <f t="shared" si="110"/>
        <v>#DIV/0!</v>
      </c>
      <c r="W1951" s="4"/>
      <c r="X1951" s="4"/>
      <c r="Y1951" s="4"/>
      <c r="Z1951" s="4"/>
      <c r="AA1951" s="2"/>
      <c r="AB1951" s="441">
        <f t="shared" si="111"/>
        <v>0</v>
      </c>
      <c r="AC1951" s="2" t="e">
        <f t="shared" si="109"/>
        <v>#DIV/0!</v>
      </c>
    </row>
    <row r="1952" spans="1:29" s="5" customFormat="1" ht="15" hidden="1" customHeight="1" x14ac:dyDescent="0.25">
      <c r="A1952" s="4"/>
      <c r="B1952" s="4"/>
      <c r="C1952" s="582"/>
      <c r="D1952" s="582"/>
      <c r="E1952" s="575"/>
      <c r="F1952" s="582" t="s">
        <v>74</v>
      </c>
      <c r="G1952" s="61" t="s">
        <v>59</v>
      </c>
      <c r="H1952" s="61"/>
      <c r="I1952" s="179"/>
      <c r="J1952" s="146"/>
      <c r="K1952" s="146"/>
      <c r="L1952" s="146"/>
      <c r="M1952" s="146"/>
      <c r="N1952" s="146"/>
      <c r="O1952" s="442"/>
      <c r="P1952" s="442"/>
      <c r="Q1952" s="442"/>
      <c r="R1952" s="442"/>
      <c r="S1952" s="442"/>
      <c r="T1952" s="442"/>
      <c r="U1952" s="442"/>
      <c r="V1952" s="441" t="e">
        <f t="shared" si="110"/>
        <v>#DIV/0!</v>
      </c>
      <c r="W1952" s="4"/>
      <c r="X1952" s="4"/>
      <c r="Y1952" s="4"/>
      <c r="Z1952" s="4"/>
      <c r="AA1952" s="2"/>
      <c r="AB1952" s="441">
        <f t="shared" si="111"/>
        <v>0</v>
      </c>
      <c r="AC1952" s="2" t="e">
        <f t="shared" si="109"/>
        <v>#DIV/0!</v>
      </c>
    </row>
    <row r="1953" spans="1:29" s="5" customFormat="1" ht="15" hidden="1" customHeight="1" x14ac:dyDescent="0.25">
      <c r="A1953" s="4"/>
      <c r="B1953" s="4"/>
      <c r="C1953" s="582"/>
      <c r="D1953" s="582"/>
      <c r="E1953" s="575"/>
      <c r="F1953" s="582"/>
      <c r="G1953" s="61" t="s">
        <v>60</v>
      </c>
      <c r="H1953" s="61"/>
      <c r="I1953" s="179"/>
      <c r="J1953" s="442"/>
      <c r="K1953" s="442"/>
      <c r="L1953" s="442"/>
      <c r="M1953" s="442"/>
      <c r="N1953" s="442"/>
      <c r="O1953" s="442"/>
      <c r="P1953" s="442"/>
      <c r="Q1953" s="442"/>
      <c r="R1953" s="442"/>
      <c r="S1953" s="442"/>
      <c r="T1953" s="442"/>
      <c r="U1953" s="442"/>
      <c r="V1953" s="441" t="e">
        <f t="shared" si="110"/>
        <v>#DIV/0!</v>
      </c>
      <c r="W1953" s="4"/>
      <c r="X1953" s="4"/>
      <c r="Y1953" s="4"/>
      <c r="Z1953" s="4"/>
      <c r="AA1953" s="2"/>
      <c r="AB1953" s="441">
        <f t="shared" si="111"/>
        <v>0</v>
      </c>
      <c r="AC1953" s="2" t="e">
        <f t="shared" si="109"/>
        <v>#DIV/0!</v>
      </c>
    </row>
    <row r="1954" spans="1:29" s="5" customFormat="1" ht="15" hidden="1" customHeight="1" x14ac:dyDescent="0.25">
      <c r="A1954" s="4"/>
      <c r="B1954" s="4"/>
      <c r="C1954" s="582"/>
      <c r="D1954" s="582"/>
      <c r="E1954" s="575"/>
      <c r="F1954" s="582"/>
      <c r="G1954" s="61" t="s">
        <v>61</v>
      </c>
      <c r="H1954" s="61"/>
      <c r="I1954" s="179"/>
      <c r="J1954" s="442"/>
      <c r="K1954" s="442"/>
      <c r="L1954" s="442"/>
      <c r="M1954" s="442"/>
      <c r="N1954" s="442"/>
      <c r="O1954" s="442"/>
      <c r="P1954" s="442"/>
      <c r="Q1954" s="442"/>
      <c r="R1954" s="442"/>
      <c r="S1954" s="442"/>
      <c r="T1954" s="442"/>
      <c r="U1954" s="442"/>
      <c r="V1954" s="441" t="e">
        <f t="shared" si="110"/>
        <v>#DIV/0!</v>
      </c>
      <c r="W1954" s="4"/>
      <c r="X1954" s="4"/>
      <c r="Y1954" s="4"/>
      <c r="Z1954" s="4"/>
      <c r="AA1954" s="2"/>
      <c r="AB1954" s="441">
        <f t="shared" si="111"/>
        <v>0</v>
      </c>
      <c r="AC1954" s="2" t="e">
        <f t="shared" si="109"/>
        <v>#DIV/0!</v>
      </c>
    </row>
    <row r="1955" spans="1:29" s="5" customFormat="1" ht="15" hidden="1" customHeight="1" x14ac:dyDescent="0.25">
      <c r="A1955" s="4"/>
      <c r="B1955" s="4"/>
      <c r="C1955" s="582"/>
      <c r="D1955" s="582"/>
      <c r="E1955" s="575"/>
      <c r="F1955" s="582"/>
      <c r="G1955" s="61" t="s">
        <v>62</v>
      </c>
      <c r="H1955" s="61"/>
      <c r="I1955" s="179"/>
      <c r="J1955" s="442"/>
      <c r="K1955" s="442"/>
      <c r="L1955" s="442"/>
      <c r="M1955" s="442"/>
      <c r="N1955" s="442"/>
      <c r="O1955" s="442"/>
      <c r="P1955" s="442"/>
      <c r="Q1955" s="442"/>
      <c r="R1955" s="442"/>
      <c r="S1955" s="442"/>
      <c r="T1955" s="442"/>
      <c r="U1955" s="442"/>
      <c r="V1955" s="441" t="e">
        <f t="shared" si="110"/>
        <v>#DIV/0!</v>
      </c>
      <c r="W1955" s="4"/>
      <c r="X1955" s="4"/>
      <c r="Y1955" s="4"/>
      <c r="Z1955" s="4"/>
      <c r="AA1955" s="2"/>
      <c r="AB1955" s="441">
        <f t="shared" si="111"/>
        <v>0</v>
      </c>
      <c r="AC1955" s="2" t="e">
        <f t="shared" si="109"/>
        <v>#DIV/0!</v>
      </c>
    </row>
    <row r="1956" spans="1:29" s="5" customFormat="1" ht="15" hidden="1" customHeight="1" x14ac:dyDescent="0.25">
      <c r="A1956" s="4"/>
      <c r="B1956" s="4"/>
      <c r="C1956" s="582"/>
      <c r="D1956" s="582"/>
      <c r="E1956" s="575"/>
      <c r="F1956" s="582"/>
      <c r="G1956" s="61" t="s">
        <v>63</v>
      </c>
      <c r="H1956" s="61"/>
      <c r="I1956" s="179"/>
      <c r="J1956" s="442"/>
      <c r="K1956" s="442"/>
      <c r="L1956" s="442"/>
      <c r="M1956" s="442"/>
      <c r="N1956" s="442"/>
      <c r="O1956" s="442"/>
      <c r="P1956" s="442"/>
      <c r="Q1956" s="442"/>
      <c r="R1956" s="442"/>
      <c r="S1956" s="442"/>
      <c r="T1956" s="442"/>
      <c r="U1956" s="442"/>
      <c r="V1956" s="441" t="e">
        <f t="shared" si="110"/>
        <v>#DIV/0!</v>
      </c>
      <c r="W1956" s="4"/>
      <c r="X1956" s="4"/>
      <c r="Y1956" s="4"/>
      <c r="Z1956" s="4"/>
      <c r="AA1956" s="2"/>
      <c r="AB1956" s="441">
        <f t="shared" si="111"/>
        <v>0</v>
      </c>
      <c r="AC1956" s="2" t="e">
        <f t="shared" si="109"/>
        <v>#DIV/0!</v>
      </c>
    </row>
    <row r="1957" spans="1:29" s="5" customFormat="1" ht="15" hidden="1" customHeight="1" x14ac:dyDescent="0.25">
      <c r="A1957" s="4"/>
      <c r="B1957" s="4"/>
      <c r="C1957" s="582"/>
      <c r="D1957" s="582"/>
      <c r="E1957" s="575"/>
      <c r="F1957" s="582"/>
      <c r="G1957" s="61" t="s">
        <v>68</v>
      </c>
      <c r="H1957" s="61"/>
      <c r="I1957" s="179"/>
      <c r="J1957" s="442"/>
      <c r="K1957" s="442"/>
      <c r="L1957" s="442"/>
      <c r="M1957" s="442"/>
      <c r="N1957" s="442"/>
      <c r="O1957" s="442"/>
      <c r="P1957" s="442"/>
      <c r="Q1957" s="442"/>
      <c r="R1957" s="442"/>
      <c r="S1957" s="442"/>
      <c r="T1957" s="442"/>
      <c r="U1957" s="442"/>
      <c r="V1957" s="441" t="e">
        <f t="shared" si="110"/>
        <v>#DIV/0!</v>
      </c>
      <c r="W1957" s="4"/>
      <c r="X1957" s="4"/>
      <c r="Y1957" s="4"/>
      <c r="Z1957" s="4"/>
      <c r="AA1957" s="2"/>
      <c r="AB1957" s="441">
        <f t="shared" si="111"/>
        <v>0</v>
      </c>
      <c r="AC1957" s="2" t="e">
        <f t="shared" si="109"/>
        <v>#DIV/0!</v>
      </c>
    </row>
    <row r="1958" spans="1:29" s="5" customFormat="1" ht="15" hidden="1" customHeight="1" x14ac:dyDescent="0.25">
      <c r="A1958" s="4"/>
      <c r="B1958" s="4"/>
      <c r="C1958" s="582" t="s">
        <v>79</v>
      </c>
      <c r="D1958" s="575" t="s">
        <v>71</v>
      </c>
      <c r="E1958" s="575" t="s">
        <v>72</v>
      </c>
      <c r="F1958" s="657" t="s">
        <v>73</v>
      </c>
      <c r="G1958" s="60" t="s">
        <v>59</v>
      </c>
      <c r="H1958" s="60"/>
      <c r="I1958" s="138"/>
      <c r="J1958" s="148"/>
      <c r="K1958" s="148"/>
      <c r="L1958" s="148"/>
      <c r="M1958" s="148"/>
      <c r="N1958" s="148"/>
      <c r="O1958" s="148"/>
      <c r="P1958" s="148"/>
      <c r="Q1958" s="148"/>
      <c r="R1958" s="148"/>
      <c r="S1958" s="148"/>
      <c r="T1958" s="148"/>
      <c r="U1958" s="148"/>
      <c r="V1958" s="441" t="e">
        <f t="shared" si="110"/>
        <v>#DIV/0!</v>
      </c>
      <c r="W1958" s="4"/>
      <c r="X1958" s="4"/>
      <c r="Y1958" s="4"/>
      <c r="Z1958" s="4"/>
      <c r="AA1958" s="2"/>
      <c r="AB1958" s="441">
        <f t="shared" si="111"/>
        <v>0</v>
      </c>
      <c r="AC1958" s="2" t="e">
        <f t="shared" si="109"/>
        <v>#DIV/0!</v>
      </c>
    </row>
    <row r="1959" spans="1:29" s="5" customFormat="1" ht="15" hidden="1" customHeight="1" x14ac:dyDescent="0.25">
      <c r="A1959" s="4"/>
      <c r="B1959" s="4"/>
      <c r="C1959" s="582"/>
      <c r="D1959" s="575"/>
      <c r="E1959" s="575"/>
      <c r="F1959" s="657"/>
      <c r="G1959" s="62" t="s">
        <v>60</v>
      </c>
      <c r="H1959" s="62"/>
      <c r="I1959" s="182"/>
      <c r="J1959" s="433"/>
      <c r="K1959" s="433"/>
      <c r="L1959" s="433"/>
      <c r="M1959" s="433"/>
      <c r="N1959" s="433"/>
      <c r="O1959" s="433"/>
      <c r="P1959" s="433"/>
      <c r="Q1959" s="433"/>
      <c r="R1959" s="433"/>
      <c r="S1959" s="433"/>
      <c r="T1959" s="433"/>
      <c r="U1959" s="433"/>
      <c r="V1959" s="441" t="e">
        <f t="shared" si="110"/>
        <v>#DIV/0!</v>
      </c>
      <c r="W1959" s="4"/>
      <c r="X1959" s="4"/>
      <c r="Y1959" s="4"/>
      <c r="Z1959" s="4"/>
      <c r="AA1959" s="2"/>
      <c r="AB1959" s="441">
        <f t="shared" si="111"/>
        <v>0</v>
      </c>
      <c r="AC1959" s="2" t="e">
        <f t="shared" si="109"/>
        <v>#DIV/0!</v>
      </c>
    </row>
    <row r="1960" spans="1:29" s="5" customFormat="1" ht="15" hidden="1" customHeight="1" x14ac:dyDescent="0.25">
      <c r="A1960" s="4"/>
      <c r="B1960" s="4"/>
      <c r="C1960" s="582"/>
      <c r="D1960" s="575"/>
      <c r="E1960" s="575"/>
      <c r="F1960" s="657"/>
      <c r="G1960" s="62" t="s">
        <v>61</v>
      </c>
      <c r="H1960" s="62"/>
      <c r="I1960" s="182"/>
      <c r="J1960" s="433"/>
      <c r="K1960" s="433"/>
      <c r="L1960" s="433"/>
      <c r="M1960" s="433"/>
      <c r="N1960" s="433"/>
      <c r="O1960" s="433"/>
      <c r="P1960" s="433"/>
      <c r="Q1960" s="433"/>
      <c r="R1960" s="433"/>
      <c r="S1960" s="433"/>
      <c r="T1960" s="433"/>
      <c r="U1960" s="433"/>
      <c r="V1960" s="441" t="e">
        <f t="shared" si="110"/>
        <v>#DIV/0!</v>
      </c>
      <c r="W1960" s="4"/>
      <c r="X1960" s="4"/>
      <c r="Y1960" s="4"/>
      <c r="Z1960" s="4"/>
      <c r="AA1960" s="2"/>
      <c r="AB1960" s="441">
        <f t="shared" si="111"/>
        <v>0</v>
      </c>
      <c r="AC1960" s="2" t="e">
        <f t="shared" si="109"/>
        <v>#DIV/0!</v>
      </c>
    </row>
    <row r="1961" spans="1:29" s="5" customFormat="1" ht="15" hidden="1" customHeight="1" x14ac:dyDescent="0.25">
      <c r="A1961" s="4"/>
      <c r="B1961" s="4"/>
      <c r="C1961" s="582"/>
      <c r="D1961" s="575"/>
      <c r="E1961" s="575"/>
      <c r="F1961" s="657"/>
      <c r="G1961" s="62" t="s">
        <v>62</v>
      </c>
      <c r="H1961" s="62"/>
      <c r="I1961" s="182"/>
      <c r="J1961" s="433"/>
      <c r="K1961" s="433"/>
      <c r="L1961" s="433"/>
      <c r="M1961" s="433"/>
      <c r="N1961" s="433"/>
      <c r="O1961" s="433"/>
      <c r="P1961" s="433"/>
      <c r="Q1961" s="433"/>
      <c r="R1961" s="433"/>
      <c r="S1961" s="433"/>
      <c r="T1961" s="433"/>
      <c r="U1961" s="433"/>
      <c r="V1961" s="441" t="e">
        <f t="shared" si="110"/>
        <v>#DIV/0!</v>
      </c>
      <c r="W1961" s="4"/>
      <c r="X1961" s="4"/>
      <c r="Y1961" s="4"/>
      <c r="Z1961" s="4"/>
      <c r="AA1961" s="2"/>
      <c r="AB1961" s="441">
        <f t="shared" si="111"/>
        <v>0</v>
      </c>
      <c r="AC1961" s="2" t="e">
        <f t="shared" si="109"/>
        <v>#DIV/0!</v>
      </c>
    </row>
    <row r="1962" spans="1:29" s="5" customFormat="1" ht="15" hidden="1" customHeight="1" x14ac:dyDescent="0.25">
      <c r="A1962" s="4"/>
      <c r="B1962" s="4"/>
      <c r="C1962" s="582"/>
      <c r="D1962" s="575"/>
      <c r="E1962" s="575"/>
      <c r="F1962" s="657"/>
      <c r="G1962" s="62" t="s">
        <v>63</v>
      </c>
      <c r="H1962" s="62"/>
      <c r="I1962" s="182"/>
      <c r="J1962" s="433"/>
      <c r="K1962" s="433"/>
      <c r="L1962" s="433"/>
      <c r="M1962" s="433"/>
      <c r="N1962" s="433"/>
      <c r="O1962" s="433"/>
      <c r="P1962" s="433"/>
      <c r="Q1962" s="433"/>
      <c r="R1962" s="433"/>
      <c r="S1962" s="433"/>
      <c r="T1962" s="433"/>
      <c r="U1962" s="433"/>
      <c r="V1962" s="441" t="e">
        <f t="shared" si="110"/>
        <v>#DIV/0!</v>
      </c>
      <c r="W1962" s="4"/>
      <c r="X1962" s="4"/>
      <c r="Y1962" s="4"/>
      <c r="Z1962" s="4"/>
      <c r="AA1962" s="2"/>
      <c r="AB1962" s="441">
        <f t="shared" si="111"/>
        <v>0</v>
      </c>
      <c r="AC1962" s="2" t="e">
        <f t="shared" si="109"/>
        <v>#DIV/0!</v>
      </c>
    </row>
    <row r="1963" spans="1:29" s="5" customFormat="1" ht="15" hidden="1" customHeight="1" x14ac:dyDescent="0.25">
      <c r="A1963" s="4"/>
      <c r="B1963" s="4"/>
      <c r="C1963" s="582"/>
      <c r="D1963" s="575"/>
      <c r="E1963" s="575"/>
      <c r="F1963" s="657"/>
      <c r="G1963" s="61" t="s">
        <v>68</v>
      </c>
      <c r="H1963" s="61"/>
      <c r="I1963" s="179"/>
      <c r="J1963" s="7"/>
      <c r="K1963" s="7"/>
      <c r="L1963" s="7"/>
      <c r="M1963" s="7"/>
      <c r="N1963" s="7"/>
      <c r="O1963" s="7"/>
      <c r="P1963" s="7"/>
      <c r="Q1963" s="7"/>
      <c r="R1963" s="7"/>
      <c r="S1963" s="7"/>
      <c r="T1963" s="442"/>
      <c r="U1963" s="442"/>
      <c r="V1963" s="441" t="e">
        <f t="shared" si="110"/>
        <v>#DIV/0!</v>
      </c>
      <c r="W1963" s="4"/>
      <c r="X1963" s="4"/>
      <c r="Y1963" s="4"/>
      <c r="Z1963" s="4"/>
      <c r="AA1963" s="2"/>
      <c r="AB1963" s="441">
        <f t="shared" si="111"/>
        <v>0</v>
      </c>
      <c r="AC1963" s="2" t="e">
        <f t="shared" si="109"/>
        <v>#DIV/0!</v>
      </c>
    </row>
    <row r="1964" spans="1:29" s="5" customFormat="1" ht="15" hidden="1" customHeight="1" x14ac:dyDescent="0.25">
      <c r="A1964" s="4"/>
      <c r="B1964" s="4"/>
      <c r="C1964" s="582"/>
      <c r="D1964" s="575"/>
      <c r="E1964" s="575"/>
      <c r="F1964" s="582" t="s">
        <v>74</v>
      </c>
      <c r="G1964" s="61" t="s">
        <v>59</v>
      </c>
      <c r="H1964" s="61"/>
      <c r="I1964" s="179"/>
      <c r="J1964" s="428"/>
      <c r="K1964" s="428"/>
      <c r="L1964" s="428"/>
      <c r="M1964" s="428"/>
      <c r="N1964" s="428"/>
      <c r="O1964" s="428"/>
      <c r="P1964" s="442"/>
      <c r="Q1964" s="442"/>
      <c r="R1964" s="442"/>
      <c r="S1964" s="442"/>
      <c r="T1964" s="442"/>
      <c r="U1964" s="442"/>
      <c r="V1964" s="441" t="e">
        <f t="shared" si="110"/>
        <v>#DIV/0!</v>
      </c>
      <c r="W1964" s="4"/>
      <c r="X1964" s="4"/>
      <c r="Y1964" s="4"/>
      <c r="Z1964" s="4"/>
      <c r="AA1964" s="2"/>
      <c r="AB1964" s="441">
        <f t="shared" si="111"/>
        <v>0</v>
      </c>
      <c r="AC1964" s="2" t="e">
        <f t="shared" si="109"/>
        <v>#DIV/0!</v>
      </c>
    </row>
    <row r="1965" spans="1:29" s="5" customFormat="1" ht="15" hidden="1" customHeight="1" x14ac:dyDescent="0.25">
      <c r="A1965" s="4"/>
      <c r="B1965" s="4"/>
      <c r="C1965" s="582"/>
      <c r="D1965" s="575"/>
      <c r="E1965" s="575"/>
      <c r="F1965" s="582"/>
      <c r="G1965" s="61" t="s">
        <v>60</v>
      </c>
      <c r="H1965" s="61"/>
      <c r="I1965" s="179"/>
      <c r="J1965" s="428"/>
      <c r="K1965" s="428"/>
      <c r="L1965" s="428"/>
      <c r="M1965" s="428"/>
      <c r="N1965" s="428"/>
      <c r="O1965" s="428"/>
      <c r="P1965" s="428"/>
      <c r="Q1965" s="428"/>
      <c r="R1965" s="428"/>
      <c r="S1965" s="428"/>
      <c r="T1965" s="442"/>
      <c r="U1965" s="442"/>
      <c r="V1965" s="441" t="e">
        <f t="shared" si="110"/>
        <v>#DIV/0!</v>
      </c>
      <c r="W1965" s="4"/>
      <c r="X1965" s="4"/>
      <c r="Y1965" s="4"/>
      <c r="Z1965" s="4"/>
      <c r="AA1965" s="2"/>
      <c r="AB1965" s="441">
        <f t="shared" si="111"/>
        <v>0</v>
      </c>
      <c r="AC1965" s="2" t="e">
        <f t="shared" si="109"/>
        <v>#DIV/0!</v>
      </c>
    </row>
    <row r="1966" spans="1:29" s="5" customFormat="1" ht="15" hidden="1" customHeight="1" x14ac:dyDescent="0.25">
      <c r="A1966" s="4"/>
      <c r="B1966" s="4"/>
      <c r="C1966" s="582"/>
      <c r="D1966" s="575"/>
      <c r="E1966" s="575"/>
      <c r="F1966" s="582"/>
      <c r="G1966" s="61" t="s">
        <v>61</v>
      </c>
      <c r="H1966" s="61"/>
      <c r="I1966" s="179"/>
      <c r="J1966" s="442"/>
      <c r="K1966" s="442"/>
      <c r="L1966" s="442"/>
      <c r="M1966" s="442"/>
      <c r="N1966" s="442"/>
      <c r="O1966" s="442"/>
      <c r="P1966" s="442"/>
      <c r="Q1966" s="442"/>
      <c r="R1966" s="442"/>
      <c r="S1966" s="442"/>
      <c r="T1966" s="442"/>
      <c r="U1966" s="442"/>
      <c r="V1966" s="441" t="e">
        <f t="shared" si="110"/>
        <v>#DIV/0!</v>
      </c>
      <c r="W1966" s="4"/>
      <c r="X1966" s="4"/>
      <c r="Y1966" s="4"/>
      <c r="Z1966" s="4"/>
      <c r="AA1966" s="2"/>
      <c r="AB1966" s="441">
        <f t="shared" si="111"/>
        <v>0</v>
      </c>
      <c r="AC1966" s="2" t="e">
        <f t="shared" si="109"/>
        <v>#DIV/0!</v>
      </c>
    </row>
    <row r="1967" spans="1:29" s="5" customFormat="1" ht="15" hidden="1" customHeight="1" x14ac:dyDescent="0.25">
      <c r="A1967" s="4"/>
      <c r="B1967" s="4"/>
      <c r="C1967" s="582"/>
      <c r="D1967" s="575"/>
      <c r="E1967" s="575"/>
      <c r="F1967" s="582"/>
      <c r="G1967" s="61" t="s">
        <v>62</v>
      </c>
      <c r="H1967" s="61"/>
      <c r="I1967" s="179"/>
      <c r="J1967" s="442"/>
      <c r="K1967" s="442"/>
      <c r="L1967" s="442"/>
      <c r="M1967" s="442"/>
      <c r="N1967" s="442"/>
      <c r="O1967" s="442"/>
      <c r="P1967" s="442"/>
      <c r="Q1967" s="442"/>
      <c r="R1967" s="442"/>
      <c r="S1967" s="442"/>
      <c r="T1967" s="442"/>
      <c r="U1967" s="442"/>
      <c r="V1967" s="441" t="e">
        <f t="shared" si="110"/>
        <v>#DIV/0!</v>
      </c>
      <c r="W1967" s="4"/>
      <c r="X1967" s="4"/>
      <c r="Y1967" s="4"/>
      <c r="Z1967" s="4"/>
      <c r="AA1967" s="2"/>
      <c r="AB1967" s="441">
        <f t="shared" si="111"/>
        <v>0</v>
      </c>
      <c r="AC1967" s="2" t="e">
        <f t="shared" si="109"/>
        <v>#DIV/0!</v>
      </c>
    </row>
    <row r="1968" spans="1:29" s="5" customFormat="1" ht="15" hidden="1" customHeight="1" x14ac:dyDescent="0.25">
      <c r="A1968" s="4"/>
      <c r="B1968" s="4"/>
      <c r="C1968" s="582"/>
      <c r="D1968" s="575"/>
      <c r="E1968" s="575"/>
      <c r="F1968" s="582"/>
      <c r="G1968" s="61" t="s">
        <v>63</v>
      </c>
      <c r="H1968" s="61"/>
      <c r="I1968" s="179"/>
      <c r="J1968" s="442"/>
      <c r="K1968" s="442"/>
      <c r="L1968" s="442"/>
      <c r="M1968" s="442"/>
      <c r="N1968" s="442"/>
      <c r="O1968" s="442"/>
      <c r="P1968" s="442"/>
      <c r="Q1968" s="442"/>
      <c r="R1968" s="442"/>
      <c r="S1968" s="442"/>
      <c r="T1968" s="442"/>
      <c r="U1968" s="442"/>
      <c r="V1968" s="441" t="e">
        <f t="shared" si="110"/>
        <v>#DIV/0!</v>
      </c>
      <c r="W1968" s="4"/>
      <c r="X1968" s="4"/>
      <c r="Y1968" s="4"/>
      <c r="Z1968" s="4"/>
      <c r="AA1968" s="2"/>
      <c r="AB1968" s="441">
        <f t="shared" si="111"/>
        <v>0</v>
      </c>
      <c r="AC1968" s="2" t="e">
        <f t="shared" si="109"/>
        <v>#DIV/0!</v>
      </c>
    </row>
    <row r="1969" spans="1:29" s="5" customFormat="1" ht="15" hidden="1" customHeight="1" x14ac:dyDescent="0.25">
      <c r="A1969" s="4"/>
      <c r="B1969" s="4"/>
      <c r="C1969" s="582"/>
      <c r="D1969" s="575"/>
      <c r="E1969" s="575"/>
      <c r="F1969" s="582"/>
      <c r="G1969" s="61" t="s">
        <v>68</v>
      </c>
      <c r="H1969" s="61"/>
      <c r="I1969" s="179"/>
      <c r="J1969" s="442"/>
      <c r="K1969" s="442"/>
      <c r="L1969" s="442"/>
      <c r="M1969" s="442"/>
      <c r="N1969" s="442"/>
      <c r="O1969" s="442"/>
      <c r="P1969" s="442"/>
      <c r="Q1969" s="442"/>
      <c r="R1969" s="442"/>
      <c r="S1969" s="442"/>
      <c r="T1969" s="442"/>
      <c r="U1969" s="442"/>
      <c r="V1969" s="441" t="e">
        <f t="shared" si="110"/>
        <v>#DIV/0!</v>
      </c>
      <c r="W1969" s="4"/>
      <c r="X1969" s="4"/>
      <c r="Y1969" s="4"/>
      <c r="Z1969" s="4"/>
      <c r="AA1969" s="2"/>
      <c r="AB1969" s="441">
        <f t="shared" si="111"/>
        <v>0</v>
      </c>
      <c r="AC1969" s="2" t="e">
        <f t="shared" si="109"/>
        <v>#DIV/0!</v>
      </c>
    </row>
    <row r="1970" spans="1:29" s="5" customFormat="1" ht="15" hidden="1" customHeight="1" x14ac:dyDescent="0.25">
      <c r="A1970" s="4"/>
      <c r="B1970" s="4"/>
      <c r="C1970" s="582"/>
      <c r="D1970" s="575"/>
      <c r="E1970" s="575" t="s">
        <v>75</v>
      </c>
      <c r="F1970" s="657" t="s">
        <v>73</v>
      </c>
      <c r="G1970" s="61" t="s">
        <v>59</v>
      </c>
      <c r="H1970" s="61"/>
      <c r="I1970" s="179"/>
      <c r="J1970" s="442"/>
      <c r="K1970" s="442"/>
      <c r="L1970" s="442"/>
      <c r="M1970" s="442"/>
      <c r="N1970" s="442"/>
      <c r="O1970" s="442"/>
      <c r="P1970" s="442"/>
      <c r="Q1970" s="442"/>
      <c r="R1970" s="442"/>
      <c r="S1970" s="442"/>
      <c r="T1970" s="442"/>
      <c r="U1970" s="442"/>
      <c r="V1970" s="441" t="e">
        <f t="shared" si="110"/>
        <v>#DIV/0!</v>
      </c>
      <c r="W1970" s="4"/>
      <c r="X1970" s="4"/>
      <c r="Y1970" s="4"/>
      <c r="Z1970" s="4"/>
      <c r="AA1970" s="2"/>
      <c r="AB1970" s="441">
        <f t="shared" si="111"/>
        <v>0</v>
      </c>
      <c r="AC1970" s="2" t="e">
        <f t="shared" si="109"/>
        <v>#DIV/0!</v>
      </c>
    </row>
    <row r="1971" spans="1:29" s="5" customFormat="1" ht="15" hidden="1" customHeight="1" x14ac:dyDescent="0.25">
      <c r="A1971" s="4"/>
      <c r="B1971" s="4"/>
      <c r="C1971" s="582"/>
      <c r="D1971" s="575"/>
      <c r="E1971" s="575"/>
      <c r="F1971" s="657"/>
      <c r="G1971" s="62" t="s">
        <v>60</v>
      </c>
      <c r="H1971" s="62"/>
      <c r="I1971" s="182"/>
      <c r="J1971" s="433"/>
      <c r="K1971" s="433"/>
      <c r="L1971" s="433"/>
      <c r="M1971" s="433"/>
      <c r="N1971" s="433"/>
      <c r="O1971" s="433"/>
      <c r="P1971" s="433"/>
      <c r="Q1971" s="433"/>
      <c r="R1971" s="433"/>
      <c r="S1971" s="433"/>
      <c r="T1971" s="433"/>
      <c r="U1971" s="433"/>
      <c r="V1971" s="441" t="e">
        <f t="shared" si="110"/>
        <v>#DIV/0!</v>
      </c>
      <c r="W1971" s="4"/>
      <c r="X1971" s="4"/>
      <c r="Y1971" s="4"/>
      <c r="Z1971" s="4"/>
      <c r="AA1971" s="2"/>
      <c r="AB1971" s="441">
        <f t="shared" si="111"/>
        <v>0</v>
      </c>
      <c r="AC1971" s="2" t="e">
        <f t="shared" si="109"/>
        <v>#DIV/0!</v>
      </c>
    </row>
    <row r="1972" spans="1:29" s="5" customFormat="1" ht="15" hidden="1" customHeight="1" x14ac:dyDescent="0.25">
      <c r="A1972" s="4"/>
      <c r="B1972" s="4"/>
      <c r="C1972" s="582"/>
      <c r="D1972" s="575"/>
      <c r="E1972" s="575"/>
      <c r="F1972" s="657"/>
      <c r="G1972" s="62" t="s">
        <v>61</v>
      </c>
      <c r="H1972" s="62"/>
      <c r="I1972" s="182"/>
      <c r="J1972" s="433"/>
      <c r="K1972" s="433"/>
      <c r="L1972" s="433"/>
      <c r="M1972" s="433"/>
      <c r="N1972" s="433"/>
      <c r="O1972" s="433"/>
      <c r="P1972" s="433"/>
      <c r="Q1972" s="433"/>
      <c r="R1972" s="433"/>
      <c r="S1972" s="433"/>
      <c r="T1972" s="433"/>
      <c r="U1972" s="433"/>
      <c r="V1972" s="441" t="e">
        <f t="shared" si="110"/>
        <v>#DIV/0!</v>
      </c>
      <c r="W1972" s="4"/>
      <c r="X1972" s="4"/>
      <c r="Y1972" s="4"/>
      <c r="Z1972" s="4"/>
      <c r="AA1972" s="2"/>
      <c r="AB1972" s="441">
        <f t="shared" si="111"/>
        <v>0</v>
      </c>
      <c r="AC1972" s="2" t="e">
        <f t="shared" si="109"/>
        <v>#DIV/0!</v>
      </c>
    </row>
    <row r="1973" spans="1:29" s="5" customFormat="1" ht="15" hidden="1" customHeight="1" x14ac:dyDescent="0.25">
      <c r="A1973" s="4"/>
      <c r="B1973" s="4"/>
      <c r="C1973" s="582"/>
      <c r="D1973" s="575"/>
      <c r="E1973" s="575"/>
      <c r="F1973" s="657"/>
      <c r="G1973" s="62" t="s">
        <v>62</v>
      </c>
      <c r="H1973" s="62"/>
      <c r="I1973" s="182"/>
      <c r="J1973" s="433"/>
      <c r="K1973" s="433"/>
      <c r="L1973" s="433"/>
      <c r="M1973" s="433"/>
      <c r="N1973" s="433"/>
      <c r="O1973" s="433"/>
      <c r="P1973" s="433"/>
      <c r="Q1973" s="433"/>
      <c r="R1973" s="433"/>
      <c r="S1973" s="433"/>
      <c r="T1973" s="433"/>
      <c r="U1973" s="433"/>
      <c r="V1973" s="441" t="e">
        <f t="shared" si="110"/>
        <v>#DIV/0!</v>
      </c>
      <c r="W1973" s="4"/>
      <c r="X1973" s="4"/>
      <c r="Y1973" s="4"/>
      <c r="Z1973" s="4"/>
      <c r="AA1973" s="2"/>
      <c r="AB1973" s="441">
        <f t="shared" si="111"/>
        <v>0</v>
      </c>
      <c r="AC1973" s="2" t="e">
        <f t="shared" si="109"/>
        <v>#DIV/0!</v>
      </c>
    </row>
    <row r="1974" spans="1:29" s="5" customFormat="1" ht="15" hidden="1" customHeight="1" x14ac:dyDescent="0.25">
      <c r="A1974" s="4"/>
      <c r="B1974" s="4"/>
      <c r="C1974" s="582"/>
      <c r="D1974" s="575"/>
      <c r="E1974" s="575"/>
      <c r="F1974" s="657"/>
      <c r="G1974" s="62" t="s">
        <v>63</v>
      </c>
      <c r="H1974" s="62"/>
      <c r="I1974" s="182"/>
      <c r="J1974" s="433"/>
      <c r="K1974" s="433"/>
      <c r="L1974" s="433"/>
      <c r="M1974" s="433"/>
      <c r="N1974" s="433"/>
      <c r="O1974" s="433"/>
      <c r="P1974" s="433"/>
      <c r="Q1974" s="433"/>
      <c r="R1974" s="433"/>
      <c r="S1974" s="433"/>
      <c r="T1974" s="433"/>
      <c r="U1974" s="433"/>
      <c r="V1974" s="441" t="e">
        <f t="shared" si="110"/>
        <v>#DIV/0!</v>
      </c>
      <c r="W1974" s="4"/>
      <c r="X1974" s="4"/>
      <c r="Y1974" s="4"/>
      <c r="Z1974" s="4"/>
      <c r="AA1974" s="2"/>
      <c r="AB1974" s="441">
        <f t="shared" si="111"/>
        <v>0</v>
      </c>
      <c r="AC1974" s="2" t="e">
        <f t="shared" si="109"/>
        <v>#DIV/0!</v>
      </c>
    </row>
    <row r="1975" spans="1:29" s="5" customFormat="1" ht="15" hidden="1" customHeight="1" x14ac:dyDescent="0.25">
      <c r="A1975" s="4"/>
      <c r="B1975" s="4"/>
      <c r="C1975" s="582"/>
      <c r="D1975" s="575"/>
      <c r="E1975" s="575"/>
      <c r="F1975" s="657"/>
      <c r="G1975" s="61" t="s">
        <v>68</v>
      </c>
      <c r="H1975" s="61"/>
      <c r="I1975" s="179"/>
      <c r="J1975" s="442"/>
      <c r="K1975" s="442"/>
      <c r="L1975" s="442"/>
      <c r="M1975" s="442"/>
      <c r="N1975" s="442"/>
      <c r="O1975" s="442"/>
      <c r="P1975" s="442"/>
      <c r="Q1975" s="442"/>
      <c r="R1975" s="442"/>
      <c r="S1975" s="442"/>
      <c r="T1975" s="442"/>
      <c r="U1975" s="442"/>
      <c r="V1975" s="441" t="e">
        <f t="shared" si="110"/>
        <v>#DIV/0!</v>
      </c>
      <c r="W1975" s="4"/>
      <c r="X1975" s="4"/>
      <c r="Y1975" s="4"/>
      <c r="Z1975" s="4"/>
      <c r="AA1975" s="2"/>
      <c r="AB1975" s="441">
        <f t="shared" si="111"/>
        <v>0</v>
      </c>
      <c r="AC1975" s="2" t="e">
        <f t="shared" si="109"/>
        <v>#DIV/0!</v>
      </c>
    </row>
    <row r="1976" spans="1:29" s="5" customFormat="1" ht="15" hidden="1" customHeight="1" x14ac:dyDescent="0.25">
      <c r="A1976" s="4"/>
      <c r="B1976" s="4"/>
      <c r="C1976" s="582"/>
      <c r="D1976" s="575"/>
      <c r="E1976" s="575"/>
      <c r="F1976" s="582" t="s">
        <v>74</v>
      </c>
      <c r="G1976" s="61" t="s">
        <v>59</v>
      </c>
      <c r="H1976" s="61"/>
      <c r="I1976" s="179"/>
      <c r="J1976" s="442"/>
      <c r="K1976" s="442"/>
      <c r="L1976" s="442"/>
      <c r="M1976" s="442"/>
      <c r="N1976" s="442"/>
      <c r="O1976" s="442"/>
      <c r="P1976" s="442"/>
      <c r="Q1976" s="442"/>
      <c r="R1976" s="442"/>
      <c r="S1976" s="442"/>
      <c r="T1976" s="442"/>
      <c r="U1976" s="442"/>
      <c r="V1976" s="441" t="e">
        <f t="shared" si="110"/>
        <v>#DIV/0!</v>
      </c>
      <c r="W1976" s="4"/>
      <c r="X1976" s="4"/>
      <c r="Y1976" s="4"/>
      <c r="Z1976" s="4"/>
      <c r="AA1976" s="2"/>
      <c r="AB1976" s="441">
        <f t="shared" si="111"/>
        <v>0</v>
      </c>
      <c r="AC1976" s="2" t="e">
        <f t="shared" si="109"/>
        <v>#DIV/0!</v>
      </c>
    </row>
    <row r="1977" spans="1:29" s="5" customFormat="1" ht="15" hidden="1" customHeight="1" x14ac:dyDescent="0.25">
      <c r="A1977" s="4"/>
      <c r="B1977" s="4"/>
      <c r="C1977" s="582"/>
      <c r="D1977" s="575"/>
      <c r="E1977" s="575"/>
      <c r="F1977" s="582"/>
      <c r="G1977" s="61" t="s">
        <v>60</v>
      </c>
      <c r="H1977" s="61"/>
      <c r="I1977" s="179"/>
      <c r="J1977" s="442"/>
      <c r="K1977" s="442"/>
      <c r="L1977" s="442"/>
      <c r="M1977" s="442"/>
      <c r="N1977" s="442"/>
      <c r="O1977" s="442"/>
      <c r="P1977" s="442"/>
      <c r="Q1977" s="442"/>
      <c r="R1977" s="442"/>
      <c r="S1977" s="442"/>
      <c r="T1977" s="442"/>
      <c r="U1977" s="442"/>
      <c r="V1977" s="441" t="e">
        <f t="shared" si="110"/>
        <v>#DIV/0!</v>
      </c>
      <c r="W1977" s="4"/>
      <c r="X1977" s="4"/>
      <c r="Y1977" s="4"/>
      <c r="Z1977" s="4"/>
      <c r="AA1977" s="2"/>
      <c r="AB1977" s="441">
        <f t="shared" si="111"/>
        <v>0</v>
      </c>
      <c r="AC1977" s="2" t="e">
        <f t="shared" si="109"/>
        <v>#DIV/0!</v>
      </c>
    </row>
    <row r="1978" spans="1:29" s="5" customFormat="1" ht="15" hidden="1" customHeight="1" x14ac:dyDescent="0.25">
      <c r="A1978" s="4"/>
      <c r="B1978" s="4"/>
      <c r="C1978" s="582"/>
      <c r="D1978" s="575"/>
      <c r="E1978" s="575"/>
      <c r="F1978" s="582"/>
      <c r="G1978" s="61" t="s">
        <v>61</v>
      </c>
      <c r="H1978" s="61"/>
      <c r="I1978" s="179"/>
      <c r="J1978" s="442"/>
      <c r="K1978" s="442"/>
      <c r="L1978" s="442"/>
      <c r="M1978" s="442"/>
      <c r="N1978" s="442"/>
      <c r="O1978" s="442"/>
      <c r="P1978" s="442"/>
      <c r="Q1978" s="442"/>
      <c r="R1978" s="442"/>
      <c r="S1978" s="442"/>
      <c r="T1978" s="442"/>
      <c r="U1978" s="442"/>
      <c r="V1978" s="441" t="e">
        <f t="shared" si="110"/>
        <v>#DIV/0!</v>
      </c>
      <c r="W1978" s="4"/>
      <c r="X1978" s="4"/>
      <c r="Y1978" s="4"/>
      <c r="Z1978" s="4"/>
      <c r="AA1978" s="2"/>
      <c r="AB1978" s="441">
        <f t="shared" si="111"/>
        <v>0</v>
      </c>
      <c r="AC1978" s="2" t="e">
        <f t="shared" si="109"/>
        <v>#DIV/0!</v>
      </c>
    </row>
    <row r="1979" spans="1:29" s="5" customFormat="1" ht="15" hidden="1" customHeight="1" x14ac:dyDescent="0.25">
      <c r="A1979" s="4"/>
      <c r="B1979" s="4"/>
      <c r="C1979" s="582"/>
      <c r="D1979" s="575"/>
      <c r="E1979" s="575"/>
      <c r="F1979" s="582"/>
      <c r="G1979" s="61" t="s">
        <v>62</v>
      </c>
      <c r="H1979" s="61"/>
      <c r="I1979" s="179"/>
      <c r="J1979" s="442"/>
      <c r="K1979" s="442"/>
      <c r="L1979" s="442"/>
      <c r="M1979" s="442"/>
      <c r="N1979" s="442"/>
      <c r="O1979" s="442"/>
      <c r="P1979" s="442"/>
      <c r="Q1979" s="442"/>
      <c r="R1979" s="442"/>
      <c r="S1979" s="442"/>
      <c r="T1979" s="442"/>
      <c r="U1979" s="442"/>
      <c r="V1979" s="441" t="e">
        <f t="shared" si="110"/>
        <v>#DIV/0!</v>
      </c>
      <c r="W1979" s="4"/>
      <c r="X1979" s="4"/>
      <c r="Y1979" s="4"/>
      <c r="Z1979" s="4"/>
      <c r="AA1979" s="2"/>
      <c r="AB1979" s="441">
        <f t="shared" si="111"/>
        <v>0</v>
      </c>
      <c r="AC1979" s="2" t="e">
        <f t="shared" si="109"/>
        <v>#DIV/0!</v>
      </c>
    </row>
    <row r="1980" spans="1:29" s="5" customFormat="1" ht="15" hidden="1" customHeight="1" x14ac:dyDescent="0.25">
      <c r="A1980" s="4"/>
      <c r="B1980" s="4"/>
      <c r="C1980" s="582"/>
      <c r="D1980" s="575"/>
      <c r="E1980" s="575"/>
      <c r="F1980" s="582"/>
      <c r="G1980" s="61" t="s">
        <v>63</v>
      </c>
      <c r="H1980" s="61"/>
      <c r="I1980" s="179"/>
      <c r="J1980" s="442"/>
      <c r="K1980" s="442"/>
      <c r="L1980" s="442"/>
      <c r="M1980" s="442"/>
      <c r="N1980" s="442"/>
      <c r="O1980" s="442"/>
      <c r="P1980" s="442"/>
      <c r="Q1980" s="442"/>
      <c r="R1980" s="442"/>
      <c r="S1980" s="442"/>
      <c r="T1980" s="442"/>
      <c r="U1980" s="442"/>
      <c r="V1980" s="441" t="e">
        <f t="shared" si="110"/>
        <v>#DIV/0!</v>
      </c>
      <c r="W1980" s="4"/>
      <c r="X1980" s="4"/>
      <c r="Y1980" s="4"/>
      <c r="Z1980" s="4"/>
      <c r="AA1980" s="2"/>
      <c r="AB1980" s="441">
        <f t="shared" si="111"/>
        <v>0</v>
      </c>
      <c r="AC1980" s="2" t="e">
        <f t="shared" si="109"/>
        <v>#DIV/0!</v>
      </c>
    </row>
    <row r="1981" spans="1:29" s="5" customFormat="1" ht="15" hidden="1" customHeight="1" x14ac:dyDescent="0.25">
      <c r="A1981" s="4"/>
      <c r="B1981" s="4"/>
      <c r="C1981" s="582"/>
      <c r="D1981" s="575"/>
      <c r="E1981" s="575"/>
      <c r="F1981" s="582"/>
      <c r="G1981" s="61" t="s">
        <v>68</v>
      </c>
      <c r="H1981" s="61"/>
      <c r="I1981" s="179"/>
      <c r="J1981" s="442"/>
      <c r="K1981" s="442"/>
      <c r="L1981" s="442"/>
      <c r="M1981" s="442"/>
      <c r="N1981" s="442"/>
      <c r="O1981" s="442"/>
      <c r="P1981" s="442"/>
      <c r="Q1981" s="442"/>
      <c r="R1981" s="442"/>
      <c r="S1981" s="442"/>
      <c r="T1981" s="442"/>
      <c r="U1981" s="442"/>
      <c r="V1981" s="441" t="e">
        <f t="shared" si="110"/>
        <v>#DIV/0!</v>
      </c>
      <c r="W1981" s="4"/>
      <c r="X1981" s="4"/>
      <c r="Y1981" s="4"/>
      <c r="Z1981" s="4"/>
      <c r="AA1981" s="2"/>
      <c r="AB1981" s="441">
        <f t="shared" si="111"/>
        <v>0</v>
      </c>
      <c r="AC1981" s="2" t="e">
        <f t="shared" si="109"/>
        <v>#DIV/0!</v>
      </c>
    </row>
    <row r="1982" spans="1:29" s="5" customFormat="1" ht="15" hidden="1" customHeight="1" x14ac:dyDescent="0.25">
      <c r="E1982" s="8"/>
      <c r="G1982" s="10"/>
      <c r="H1982" s="10"/>
      <c r="I1982" s="137"/>
      <c r="J1982" s="461"/>
      <c r="K1982" s="461"/>
      <c r="L1982" s="461"/>
      <c r="M1982" s="461"/>
      <c r="N1982" s="461"/>
      <c r="O1982" s="461"/>
      <c r="P1982" s="461"/>
      <c r="Q1982" s="461"/>
      <c r="R1982" s="461"/>
      <c r="S1982" s="461"/>
      <c r="T1982" s="461"/>
      <c r="U1982" s="169"/>
      <c r="V1982" s="461"/>
    </row>
    <row r="1983" spans="1:29" s="5" customFormat="1" ht="15" customHeight="1" x14ac:dyDescent="0.25">
      <c r="E1983" s="8"/>
      <c r="F1983" s="445"/>
      <c r="G1983" s="10"/>
      <c r="H1983" s="10"/>
      <c r="I1983" s="137"/>
      <c r="J1983" s="461"/>
      <c r="K1983" s="461"/>
      <c r="L1983" s="461"/>
      <c r="M1983" s="461"/>
      <c r="N1983" s="461"/>
      <c r="O1983" s="461"/>
      <c r="P1983" s="461"/>
      <c r="Q1983" s="461"/>
      <c r="R1983" s="461"/>
      <c r="S1983" s="461"/>
      <c r="T1983" s="461"/>
      <c r="U1983" s="169"/>
      <c r="V1983" s="461"/>
    </row>
    <row r="1984" spans="1:29" s="5" customFormat="1" ht="21" customHeight="1" x14ac:dyDescent="0.25">
      <c r="A1984" s="636" t="s">
        <v>91</v>
      </c>
      <c r="B1984" s="581"/>
      <c r="C1984" s="581"/>
      <c r="D1984" s="581"/>
      <c r="E1984" s="581"/>
      <c r="F1984" s="581"/>
      <c r="G1984" s="581"/>
      <c r="H1984" s="581"/>
      <c r="I1984" s="581"/>
      <c r="J1984" s="581"/>
      <c r="K1984" s="581"/>
      <c r="L1984" s="581"/>
      <c r="M1984" s="581"/>
      <c r="N1984" s="581"/>
      <c r="O1984" s="581"/>
      <c r="P1984" s="581"/>
      <c r="Q1984" s="581"/>
      <c r="R1984" s="581"/>
      <c r="S1984" s="581"/>
      <c r="T1984" s="581"/>
      <c r="U1984" s="637"/>
      <c r="V1984" s="638" t="s">
        <v>1748</v>
      </c>
      <c r="W1984" s="614" t="s">
        <v>130</v>
      </c>
      <c r="X1984" s="614"/>
      <c r="Y1984" s="614"/>
      <c r="Z1984" s="614"/>
      <c r="AA1984" s="634" t="s">
        <v>140</v>
      </c>
      <c r="AB1984" s="634" t="s">
        <v>138</v>
      </c>
      <c r="AC1984" s="634" t="s">
        <v>131</v>
      </c>
    </row>
    <row r="1985" spans="1:120" s="5" customFormat="1" ht="36.75" customHeight="1" x14ac:dyDescent="0.25">
      <c r="A1985" s="575" t="s">
        <v>112</v>
      </c>
      <c r="B1985" s="430"/>
      <c r="C1985" s="576" t="s">
        <v>119</v>
      </c>
      <c r="D1985" s="576"/>
      <c r="E1985" s="576"/>
      <c r="F1985" s="578" t="s">
        <v>120</v>
      </c>
      <c r="G1985" s="570" t="s">
        <v>121</v>
      </c>
      <c r="H1985" s="570"/>
      <c r="I1985" s="587" t="s">
        <v>1780</v>
      </c>
      <c r="J1985" s="573" t="s">
        <v>56</v>
      </c>
      <c r="K1985" s="573"/>
      <c r="L1985" s="573"/>
      <c r="M1985" s="573"/>
      <c r="N1985" s="573" t="s">
        <v>45</v>
      </c>
      <c r="O1985" s="573"/>
      <c r="P1985" s="573"/>
      <c r="Q1985" s="573"/>
      <c r="R1985" s="575" t="s">
        <v>122</v>
      </c>
      <c r="S1985" s="575"/>
      <c r="T1985" s="575"/>
      <c r="U1985" s="575"/>
      <c r="V1985" s="638"/>
      <c r="W1985" s="614"/>
      <c r="X1985" s="614"/>
      <c r="Y1985" s="614"/>
      <c r="Z1985" s="614"/>
      <c r="AA1985" s="634"/>
      <c r="AB1985" s="634"/>
      <c r="AC1985" s="634"/>
    </row>
    <row r="1986" spans="1:120" s="5" customFormat="1" ht="64.5" customHeight="1" x14ac:dyDescent="0.25">
      <c r="A1986" s="575"/>
      <c r="B1986" s="430"/>
      <c r="C1986" s="576"/>
      <c r="D1986" s="576"/>
      <c r="E1986" s="576"/>
      <c r="F1986" s="578"/>
      <c r="G1986" s="570"/>
      <c r="H1986" s="570"/>
      <c r="I1986" s="587"/>
      <c r="J1986" s="435">
        <v>2015</v>
      </c>
      <c r="K1986" s="435">
        <v>2016</v>
      </c>
      <c r="L1986" s="435">
        <v>2017</v>
      </c>
      <c r="M1986" s="435" t="str">
        <f>M1635</f>
        <v>План (в случае отсутствия фактических значений)</v>
      </c>
      <c r="N1986" s="435">
        <f>J1986</f>
        <v>2015</v>
      </c>
      <c r="O1986" s="435">
        <f>K1986</f>
        <v>2016</v>
      </c>
      <c r="P1986" s="435">
        <f>L1986</f>
        <v>2017</v>
      </c>
      <c r="Q1986" s="435" t="str">
        <f>Q1635</f>
        <v>План (в случае отсутствия фактических значений)</v>
      </c>
      <c r="R1986" s="435">
        <f>J1986</f>
        <v>2015</v>
      </c>
      <c r="S1986" s="435">
        <f>K1986</f>
        <v>2016</v>
      </c>
      <c r="T1986" s="435">
        <f>L1986</f>
        <v>2017</v>
      </c>
      <c r="U1986" s="435" t="str">
        <f>U1635</f>
        <v>План (в случае отсутствия фактических значений)</v>
      </c>
      <c r="V1986" s="65" t="s">
        <v>137</v>
      </c>
      <c r="W1986" s="432">
        <v>2016</v>
      </c>
      <c r="X1986" s="432">
        <v>2017</v>
      </c>
      <c r="Y1986" s="432">
        <v>2018</v>
      </c>
      <c r="Z1986" s="432">
        <v>2019</v>
      </c>
      <c r="AA1986" s="432">
        <v>2018</v>
      </c>
      <c r="AB1986" s="432" t="s">
        <v>139</v>
      </c>
      <c r="AC1986" s="432" t="s">
        <v>139</v>
      </c>
    </row>
    <row r="1987" spans="1:120" s="5" customFormat="1" ht="15" customHeight="1" x14ac:dyDescent="0.25">
      <c r="A1987" s="422">
        <v>1</v>
      </c>
      <c r="B1987" s="430"/>
      <c r="C1987" s="574">
        <v>2</v>
      </c>
      <c r="D1987" s="574"/>
      <c r="E1987" s="574"/>
      <c r="F1987" s="574">
        <v>3</v>
      </c>
      <c r="G1987" s="574"/>
      <c r="H1987" s="574"/>
      <c r="I1987" s="196">
        <v>4</v>
      </c>
      <c r="J1987" s="572">
        <v>5</v>
      </c>
      <c r="K1987" s="572"/>
      <c r="L1987" s="572"/>
      <c r="M1987" s="572"/>
      <c r="N1987" s="572">
        <v>6</v>
      </c>
      <c r="O1987" s="572"/>
      <c r="P1987" s="572"/>
      <c r="Q1987" s="572"/>
      <c r="R1987" s="572">
        <v>7</v>
      </c>
      <c r="S1987" s="572"/>
      <c r="T1987" s="572"/>
      <c r="U1987" s="572"/>
      <c r="V1987" s="457">
        <v>8</v>
      </c>
      <c r="AA1987" s="457">
        <v>10</v>
      </c>
      <c r="AB1987" s="457">
        <v>11</v>
      </c>
      <c r="AC1987" s="457">
        <v>12</v>
      </c>
    </row>
    <row r="1988" spans="1:120" s="5" customFormat="1" ht="15" hidden="1" customHeight="1" x14ac:dyDescent="0.25">
      <c r="A1988" s="4"/>
      <c r="B1988" s="4"/>
      <c r="C1988" s="576" t="s">
        <v>70</v>
      </c>
      <c r="D1988" s="576"/>
      <c r="E1988" s="576"/>
      <c r="F1988" s="576" t="s">
        <v>87</v>
      </c>
      <c r="G1988" s="61" t="s">
        <v>82</v>
      </c>
      <c r="H1988" s="61"/>
      <c r="I1988" s="179"/>
      <c r="J1988" s="442"/>
      <c r="K1988" s="442"/>
      <c r="L1988" s="442"/>
      <c r="M1988" s="442"/>
      <c r="N1988" s="442"/>
      <c r="O1988" s="442"/>
      <c r="P1988" s="442"/>
      <c r="Q1988" s="442"/>
      <c r="R1988" s="442"/>
      <c r="S1988" s="442"/>
      <c r="T1988" s="442"/>
      <c r="U1988" s="442"/>
      <c r="V1988" s="204" t="e">
        <f>((R1988*$W$13/100*$X$13/100)/(J1988/1000)+(S1988*$X$13/100)/(K1988/1000)+T1988/(L1988/1000))/3*$Y$13/100*$Z$13/100</f>
        <v>#DIV/0!</v>
      </c>
      <c r="W1988" s="4"/>
      <c r="X1988" s="4"/>
      <c r="Y1988" s="4"/>
      <c r="Z1988" s="4"/>
      <c r="AA1988" s="2"/>
      <c r="AB1988" s="441">
        <f>AA1988*$Z$13/100</f>
        <v>0</v>
      </c>
      <c r="AC1988" s="2"/>
    </row>
    <row r="1989" spans="1:120" s="5" customFormat="1" ht="15" hidden="1" customHeight="1" x14ac:dyDescent="0.25">
      <c r="A1989" s="4"/>
      <c r="B1989" s="4"/>
      <c r="C1989" s="576"/>
      <c r="D1989" s="576"/>
      <c r="E1989" s="576"/>
      <c r="F1989" s="576"/>
      <c r="G1989" s="61" t="s">
        <v>83</v>
      </c>
      <c r="H1989" s="61"/>
      <c r="I1989" s="179"/>
      <c r="J1989" s="442"/>
      <c r="K1989" s="442"/>
      <c r="L1989" s="442"/>
      <c r="M1989" s="442"/>
      <c r="N1989" s="442"/>
      <c r="O1989" s="442"/>
      <c r="P1989" s="442"/>
      <c r="Q1989" s="442"/>
      <c r="R1989" s="442"/>
      <c r="S1989" s="442"/>
      <c r="T1989" s="442"/>
      <c r="U1989" s="442"/>
      <c r="V1989" s="204" t="e">
        <f t="shared" ref="V1989:V2027" si="112">((R1989*$W$13/100*$X$13/100)/(J1989/1000)+(S1989*$X$13/100)/(K1989/1000)+T1989/(L1989/1000))/3*$Y$13/100*$Z$13/100</f>
        <v>#DIV/0!</v>
      </c>
      <c r="W1989" s="4"/>
      <c r="X1989" s="4"/>
      <c r="Y1989" s="4"/>
      <c r="Z1989" s="4"/>
      <c r="AA1989" s="2"/>
      <c r="AB1989" s="441">
        <f t="shared" ref="AB1989:AB2027" si="113">AA1989*$Z$13/100</f>
        <v>0</v>
      </c>
      <c r="AC1989" s="2"/>
    </row>
    <row r="1990" spans="1:120" s="5" customFormat="1" hidden="1" x14ac:dyDescent="0.25">
      <c r="A1990" s="4"/>
      <c r="B1990" s="4"/>
      <c r="C1990" s="576"/>
      <c r="D1990" s="576"/>
      <c r="E1990" s="576"/>
      <c r="F1990" s="576"/>
      <c r="G1990" s="61" t="s">
        <v>84</v>
      </c>
      <c r="H1990" s="61"/>
      <c r="I1990" s="179"/>
      <c r="J1990" s="442"/>
      <c r="K1990" s="442"/>
      <c r="L1990" s="442"/>
      <c r="M1990" s="442"/>
      <c r="N1990" s="442"/>
      <c r="O1990" s="442"/>
      <c r="P1990" s="442"/>
      <c r="Q1990" s="442"/>
      <c r="R1990" s="442"/>
      <c r="S1990" s="442"/>
      <c r="T1990" s="442"/>
      <c r="U1990" s="442"/>
      <c r="V1990" s="204" t="e">
        <f t="shared" si="112"/>
        <v>#DIV/0!</v>
      </c>
      <c r="W1990" s="4"/>
      <c r="X1990" s="4"/>
      <c r="Y1990" s="4"/>
      <c r="Z1990" s="4"/>
      <c r="AA1990" s="2"/>
      <c r="AB1990" s="441">
        <f t="shared" si="113"/>
        <v>0</v>
      </c>
      <c r="AC1990" s="2"/>
    </row>
    <row r="1991" spans="1:120" s="5" customFormat="1" hidden="1" x14ac:dyDescent="0.25">
      <c r="A1991" s="4"/>
      <c r="B1991" s="4"/>
      <c r="C1991" s="576"/>
      <c r="D1991" s="576"/>
      <c r="E1991" s="576"/>
      <c r="F1991" s="576"/>
      <c r="G1991" s="6" t="s">
        <v>85</v>
      </c>
      <c r="H1991" s="61"/>
      <c r="I1991" s="179"/>
      <c r="J1991" s="442"/>
      <c r="K1991" s="442"/>
      <c r="L1991" s="442"/>
      <c r="M1991" s="442"/>
      <c r="N1991" s="442"/>
      <c r="O1991" s="442"/>
      <c r="P1991" s="442"/>
      <c r="Q1991" s="442"/>
      <c r="R1991" s="442"/>
      <c r="S1991" s="442"/>
      <c r="T1991" s="442"/>
      <c r="U1991" s="442"/>
      <c r="V1991" s="204" t="e">
        <f t="shared" si="112"/>
        <v>#DIV/0!</v>
      </c>
      <c r="W1991" s="4"/>
      <c r="X1991" s="4"/>
      <c r="Y1991" s="4"/>
      <c r="Z1991" s="4"/>
      <c r="AA1991" s="2"/>
      <c r="AB1991" s="441">
        <f t="shared" si="113"/>
        <v>0</v>
      </c>
      <c r="AC1991" s="2"/>
    </row>
    <row r="1992" spans="1:120" ht="30" hidden="1" x14ac:dyDescent="0.25">
      <c r="A1992" s="2"/>
      <c r="B1992" s="4"/>
      <c r="C1992" s="576"/>
      <c r="D1992" s="576"/>
      <c r="E1992" s="576"/>
      <c r="F1992" s="576"/>
      <c r="G1992" s="61" t="s">
        <v>86</v>
      </c>
      <c r="H1992" s="61"/>
      <c r="I1992" s="179"/>
      <c r="J1992" s="442"/>
      <c r="K1992" s="442"/>
      <c r="L1992" s="442"/>
      <c r="M1992" s="442"/>
      <c r="N1992" s="442"/>
      <c r="O1992" s="442"/>
      <c r="P1992" s="442"/>
      <c r="Q1992" s="442"/>
      <c r="R1992" s="442"/>
      <c r="S1992" s="442"/>
      <c r="T1992" s="442"/>
      <c r="U1992" s="442"/>
      <c r="V1992" s="204" t="e">
        <f t="shared" si="112"/>
        <v>#DIV/0!</v>
      </c>
      <c r="W1992" s="4"/>
      <c r="X1992" s="4"/>
      <c r="Y1992" s="4"/>
      <c r="Z1992" s="4"/>
      <c r="AA1992" s="2"/>
      <c r="AB1992" s="441">
        <f t="shared" si="113"/>
        <v>0</v>
      </c>
      <c r="AC1992" s="2"/>
      <c r="AD1992" s="5"/>
      <c r="AE1992" s="22"/>
      <c r="AF1992" s="22"/>
      <c r="AG1992" s="22"/>
      <c r="AH1992" s="22"/>
      <c r="AI1992" s="22"/>
      <c r="AJ1992" s="22"/>
      <c r="AK1992" s="22"/>
      <c r="AL1992" s="22"/>
      <c r="AM1992" s="22"/>
      <c r="AN1992" s="22"/>
      <c r="AO1992" s="22"/>
      <c r="AP1992" s="22"/>
      <c r="AQ1992" s="22"/>
      <c r="AR1992" s="22"/>
      <c r="AS1992" s="22"/>
      <c r="AT1992" s="22"/>
      <c r="AU1992" s="22"/>
      <c r="AV1992" s="22"/>
      <c r="AW1992" s="22"/>
      <c r="AX1992" s="22"/>
      <c r="AY1992" s="22"/>
      <c r="AZ1992" s="22"/>
      <c r="BA1992" s="22"/>
      <c r="BB1992" s="22"/>
      <c r="BC1992" s="22"/>
      <c r="BD1992" s="22"/>
      <c r="BE1992" s="22"/>
      <c r="BF1992" s="22"/>
      <c r="BG1992" s="22"/>
      <c r="BH1992" s="22"/>
      <c r="BI1992" s="22"/>
      <c r="BJ1992" s="22"/>
      <c r="BK1992" s="22"/>
      <c r="BL1992" s="22"/>
      <c r="BM1992" s="22"/>
      <c r="BN1992" s="22"/>
      <c r="BO1992" s="22"/>
      <c r="BP1992" s="22"/>
      <c r="BQ1992" s="22"/>
      <c r="BR1992" s="22"/>
      <c r="BS1992" s="22"/>
      <c r="BT1992" s="22"/>
      <c r="BU1992" s="22"/>
      <c r="BV1992" s="22"/>
      <c r="BW1992" s="22"/>
      <c r="BX1992" s="22"/>
      <c r="BY1992" s="22"/>
      <c r="BZ1992" s="22"/>
      <c r="CA1992" s="22"/>
      <c r="CB1992" s="22"/>
      <c r="CC1992" s="22"/>
      <c r="CD1992" s="22"/>
      <c r="CE1992" s="22"/>
      <c r="CF1992" s="22"/>
      <c r="CG1992" s="22"/>
      <c r="CH1992" s="22"/>
      <c r="CI1992" s="22"/>
      <c r="CJ1992" s="22"/>
      <c r="CK1992" s="22"/>
      <c r="CL1992" s="22"/>
      <c r="CM1992" s="22"/>
      <c r="CN1992" s="22"/>
      <c r="CO1992" s="22"/>
      <c r="CP1992" s="22"/>
      <c r="CQ1992" s="22"/>
      <c r="CR1992" s="22"/>
      <c r="CS1992" s="22"/>
      <c r="CT1992" s="22"/>
      <c r="CU1992" s="22"/>
      <c r="CV1992" s="22"/>
      <c r="CW1992" s="22"/>
      <c r="CX1992" s="22"/>
      <c r="CY1992" s="22"/>
      <c r="CZ1992" s="22"/>
      <c r="DA1992" s="22"/>
      <c r="DB1992" s="22"/>
      <c r="DC1992" s="22"/>
      <c r="DD1992" s="22"/>
      <c r="DE1992" s="22"/>
      <c r="DF1992" s="22"/>
      <c r="DG1992" s="22"/>
      <c r="DH1992" s="22"/>
      <c r="DI1992" s="22"/>
      <c r="DJ1992" s="22"/>
      <c r="DK1992" s="22"/>
      <c r="DL1992" s="22"/>
      <c r="DM1992" s="22"/>
      <c r="DN1992" s="22"/>
      <c r="DO1992" s="22"/>
      <c r="DP1992" s="22"/>
    </row>
    <row r="1993" spans="1:120" ht="45" hidden="1" x14ac:dyDescent="0.25">
      <c r="A1993" s="2"/>
      <c r="B1993" s="4"/>
      <c r="C1993" s="576"/>
      <c r="D1993" s="576"/>
      <c r="E1993" s="576"/>
      <c r="F1993" s="576" t="s">
        <v>88</v>
      </c>
      <c r="G1993" s="61" t="s">
        <v>82</v>
      </c>
      <c r="H1993" s="61"/>
      <c r="I1993" s="179"/>
      <c r="J1993" s="442"/>
      <c r="K1993" s="442"/>
      <c r="L1993" s="441"/>
      <c r="M1993" s="441"/>
      <c r="N1993" s="442"/>
      <c r="O1993" s="442"/>
      <c r="P1993" s="441"/>
      <c r="Q1993" s="441"/>
      <c r="R1993" s="442"/>
      <c r="S1993" s="442"/>
      <c r="T1993" s="441"/>
      <c r="U1993" s="441"/>
      <c r="V1993" s="204" t="e">
        <f t="shared" si="112"/>
        <v>#DIV/0!</v>
      </c>
      <c r="W1993" s="4"/>
      <c r="X1993" s="4"/>
      <c r="Y1993" s="4"/>
      <c r="Z1993" s="4"/>
      <c r="AA1993" s="2"/>
      <c r="AB1993" s="441">
        <f t="shared" si="113"/>
        <v>0</v>
      </c>
      <c r="AC1993" s="2"/>
      <c r="AD1993" s="5"/>
      <c r="AE1993" s="22"/>
      <c r="AF1993" s="22"/>
      <c r="AG1993" s="22"/>
      <c r="AH1993" s="22"/>
      <c r="AI1993" s="22"/>
      <c r="AJ1993" s="22"/>
      <c r="AK1993" s="22"/>
      <c r="AL1993" s="22"/>
      <c r="AM1993" s="22"/>
      <c r="AN1993" s="22"/>
      <c r="AO1993" s="22"/>
      <c r="AP1993" s="22"/>
      <c r="AQ1993" s="22"/>
      <c r="AR1993" s="22"/>
      <c r="AS1993" s="22"/>
      <c r="AT1993" s="22"/>
      <c r="AU1993" s="22"/>
      <c r="AV1993" s="22"/>
      <c r="AW1993" s="22"/>
      <c r="AX1993" s="22"/>
      <c r="AY1993" s="22"/>
      <c r="AZ1993" s="22"/>
      <c r="BA1993" s="22"/>
      <c r="BB1993" s="22"/>
      <c r="BC1993" s="22"/>
      <c r="BD1993" s="22"/>
      <c r="BE1993" s="22"/>
      <c r="BF1993" s="22"/>
      <c r="BG1993" s="22"/>
      <c r="BH1993" s="22"/>
      <c r="BI1993" s="22"/>
      <c r="BJ1993" s="22"/>
      <c r="BK1993" s="22"/>
      <c r="BL1993" s="22"/>
      <c r="BM1993" s="22"/>
      <c r="BN1993" s="22"/>
      <c r="BO1993" s="22"/>
      <c r="BP1993" s="22"/>
      <c r="BQ1993" s="22"/>
      <c r="BR1993" s="22"/>
      <c r="BS1993" s="22"/>
      <c r="BT1993" s="22"/>
      <c r="BU1993" s="22"/>
      <c r="BV1993" s="22"/>
      <c r="BW1993" s="22"/>
      <c r="BX1993" s="22"/>
      <c r="BY1993" s="22"/>
      <c r="BZ1993" s="22"/>
      <c r="CA1993" s="22"/>
      <c r="CB1993" s="22"/>
      <c r="CC1993" s="22"/>
      <c r="CD1993" s="22"/>
      <c r="CE1993" s="22"/>
      <c r="CF1993" s="22"/>
      <c r="CG1993" s="22"/>
      <c r="CH1993" s="22"/>
      <c r="CI1993" s="22"/>
      <c r="CJ1993" s="22"/>
      <c r="CK1993" s="22"/>
      <c r="CL1993" s="22"/>
      <c r="CM1993" s="22"/>
      <c r="CN1993" s="22"/>
      <c r="CO1993" s="22"/>
      <c r="CP1993" s="22"/>
      <c r="CQ1993" s="22"/>
      <c r="CR1993" s="22"/>
      <c r="CS1993" s="22"/>
      <c r="CT1993" s="22"/>
      <c r="CU1993" s="22"/>
      <c r="CV1993" s="22"/>
      <c r="CW1993" s="22"/>
      <c r="CX1993" s="22"/>
      <c r="CY1993" s="22"/>
      <c r="CZ1993" s="22"/>
      <c r="DA1993" s="22"/>
      <c r="DB1993" s="22"/>
      <c r="DC1993" s="22"/>
      <c r="DD1993" s="22"/>
      <c r="DE1993" s="22"/>
      <c r="DF1993" s="22"/>
      <c r="DG1993" s="22"/>
      <c r="DH1993" s="22"/>
      <c r="DI1993" s="22"/>
      <c r="DJ1993" s="22"/>
      <c r="DK1993" s="22"/>
      <c r="DL1993" s="22"/>
      <c r="DM1993" s="22"/>
      <c r="DN1993" s="22"/>
      <c r="DO1993" s="22"/>
      <c r="DP1993" s="22"/>
    </row>
    <row r="1994" spans="1:120" hidden="1" x14ac:dyDescent="0.25">
      <c r="A1994" s="2"/>
      <c r="B1994" s="4"/>
      <c r="C1994" s="576"/>
      <c r="D1994" s="576"/>
      <c r="E1994" s="576"/>
      <c r="F1994" s="576"/>
      <c r="G1994" s="61" t="s">
        <v>83</v>
      </c>
      <c r="H1994" s="61"/>
      <c r="I1994" s="179"/>
      <c r="J1994" s="442"/>
      <c r="K1994" s="442"/>
      <c r="L1994" s="441"/>
      <c r="M1994" s="441"/>
      <c r="N1994" s="442"/>
      <c r="O1994" s="442"/>
      <c r="P1994" s="441"/>
      <c r="Q1994" s="441"/>
      <c r="R1994" s="442"/>
      <c r="S1994" s="442"/>
      <c r="T1994" s="441"/>
      <c r="U1994" s="441"/>
      <c r="V1994" s="204" t="e">
        <f t="shared" si="112"/>
        <v>#DIV/0!</v>
      </c>
      <c r="W1994" s="4"/>
      <c r="X1994" s="4"/>
      <c r="Y1994" s="4"/>
      <c r="Z1994" s="4"/>
      <c r="AA1994" s="2"/>
      <c r="AB1994" s="441">
        <f t="shared" si="113"/>
        <v>0</v>
      </c>
      <c r="AC1994" s="2"/>
      <c r="AD1994" s="5"/>
      <c r="AE1994" s="22"/>
      <c r="AF1994" s="22"/>
      <c r="AG1994" s="22"/>
      <c r="AH1994" s="22"/>
      <c r="AI1994" s="22"/>
      <c r="AJ1994" s="22"/>
      <c r="AK1994" s="22"/>
      <c r="AL1994" s="22"/>
      <c r="AM1994" s="22"/>
      <c r="AN1994" s="22"/>
      <c r="AO1994" s="22"/>
      <c r="AP1994" s="22"/>
      <c r="AQ1994" s="22"/>
      <c r="AR1994" s="22"/>
      <c r="AS1994" s="22"/>
      <c r="AT1994" s="22"/>
      <c r="AU1994" s="22"/>
      <c r="AV1994" s="22"/>
      <c r="AW1994" s="22"/>
      <c r="AX1994" s="22"/>
      <c r="AY1994" s="22"/>
      <c r="AZ1994" s="22"/>
      <c r="BA1994" s="22"/>
      <c r="BB1994" s="22"/>
      <c r="BC1994" s="22"/>
      <c r="BD1994" s="22"/>
      <c r="BE1994" s="22"/>
      <c r="BF1994" s="22"/>
      <c r="BG1994" s="22"/>
      <c r="BH1994" s="22"/>
      <c r="BI1994" s="22"/>
      <c r="BJ1994" s="22"/>
      <c r="BK1994" s="22"/>
      <c r="BL1994" s="22"/>
      <c r="BM1994" s="22"/>
      <c r="BN1994" s="22"/>
      <c r="BO1994" s="22"/>
      <c r="BP1994" s="22"/>
      <c r="BQ1994" s="22"/>
      <c r="BR1994" s="22"/>
      <c r="BS1994" s="22"/>
      <c r="BT1994" s="22"/>
      <c r="BU1994" s="22"/>
      <c r="BV1994" s="22"/>
      <c r="BW1994" s="22"/>
      <c r="BX1994" s="22"/>
      <c r="BY1994" s="22"/>
      <c r="BZ1994" s="22"/>
      <c r="CA1994" s="22"/>
      <c r="CB1994" s="22"/>
      <c r="CC1994" s="22"/>
      <c r="CD1994" s="22"/>
      <c r="CE1994" s="22"/>
      <c r="CF1994" s="22"/>
      <c r="CG1994" s="22"/>
      <c r="CH1994" s="22"/>
      <c r="CI1994" s="22"/>
      <c r="CJ1994" s="22"/>
      <c r="CK1994" s="22"/>
      <c r="CL1994" s="22"/>
      <c r="CM1994" s="22"/>
      <c r="CN1994" s="22"/>
      <c r="CO1994" s="22"/>
      <c r="CP1994" s="22"/>
      <c r="CQ1994" s="22"/>
      <c r="CR1994" s="22"/>
      <c r="CS1994" s="22"/>
      <c r="CT1994" s="22"/>
      <c r="CU1994" s="22"/>
      <c r="CV1994" s="22"/>
      <c r="CW1994" s="22"/>
      <c r="CX1994" s="22"/>
      <c r="CY1994" s="22"/>
      <c r="CZ1994" s="22"/>
      <c r="DA1994" s="22"/>
      <c r="DB1994" s="22"/>
      <c r="DC1994" s="22"/>
      <c r="DD1994" s="22"/>
      <c r="DE1994" s="22"/>
      <c r="DF1994" s="22"/>
      <c r="DG1994" s="22"/>
      <c r="DH1994" s="22"/>
      <c r="DI1994" s="22"/>
      <c r="DJ1994" s="22"/>
      <c r="DK1994" s="22"/>
      <c r="DL1994" s="22"/>
      <c r="DM1994" s="22"/>
      <c r="DN1994" s="22"/>
      <c r="DO1994" s="22"/>
      <c r="DP1994" s="22"/>
    </row>
    <row r="1995" spans="1:120" hidden="1" x14ac:dyDescent="0.25">
      <c r="A1995" s="2"/>
      <c r="B1995" s="4"/>
      <c r="C1995" s="576"/>
      <c r="D1995" s="576"/>
      <c r="E1995" s="576"/>
      <c r="F1995" s="576"/>
      <c r="G1995" s="61" t="s">
        <v>84</v>
      </c>
      <c r="H1995" s="61"/>
      <c r="I1995" s="179"/>
      <c r="J1995" s="442"/>
      <c r="K1995" s="442"/>
      <c r="L1995" s="441"/>
      <c r="M1995" s="441"/>
      <c r="N1995" s="442"/>
      <c r="O1995" s="442"/>
      <c r="P1995" s="441"/>
      <c r="Q1995" s="441"/>
      <c r="R1995" s="442"/>
      <c r="S1995" s="442"/>
      <c r="T1995" s="441"/>
      <c r="U1995" s="441"/>
      <c r="V1995" s="204" t="e">
        <f t="shared" si="112"/>
        <v>#DIV/0!</v>
      </c>
      <c r="W1995" s="4"/>
      <c r="X1995" s="4"/>
      <c r="Y1995" s="4"/>
      <c r="Z1995" s="4"/>
      <c r="AA1995" s="2"/>
      <c r="AB1995" s="441">
        <f t="shared" si="113"/>
        <v>0</v>
      </c>
      <c r="AC1995" s="2"/>
      <c r="AD1995" s="5"/>
      <c r="AE1995" s="22"/>
      <c r="AF1995" s="22"/>
      <c r="AG1995" s="22"/>
      <c r="AH1995" s="22"/>
      <c r="AI1995" s="22"/>
      <c r="AJ1995" s="22"/>
      <c r="AK1995" s="22"/>
      <c r="AL1995" s="22"/>
      <c r="AM1995" s="22"/>
      <c r="AN1995" s="22"/>
      <c r="AO1995" s="22"/>
      <c r="AP1995" s="22"/>
      <c r="AQ1995" s="22"/>
      <c r="AR1995" s="22"/>
      <c r="AS1995" s="22"/>
      <c r="AT1995" s="22"/>
      <c r="AU1995" s="22"/>
      <c r="AV1995" s="22"/>
      <c r="AW1995" s="22"/>
      <c r="AX1995" s="22"/>
      <c r="AY1995" s="22"/>
      <c r="AZ1995" s="22"/>
      <c r="BA1995" s="22"/>
      <c r="BB1995" s="22"/>
      <c r="BC1995" s="22"/>
      <c r="BD1995" s="22"/>
      <c r="BE1995" s="22"/>
      <c r="BF1995" s="22"/>
      <c r="BG1995" s="22"/>
      <c r="BH1995" s="22"/>
      <c r="BI1995" s="22"/>
      <c r="BJ1995" s="22"/>
      <c r="BK1995" s="22"/>
      <c r="BL1995" s="22"/>
      <c r="BM1995" s="22"/>
      <c r="BN1995" s="22"/>
      <c r="BO1995" s="22"/>
      <c r="BP1995" s="22"/>
      <c r="BQ1995" s="22"/>
      <c r="BR1995" s="22"/>
      <c r="BS1995" s="22"/>
      <c r="BT1995" s="22"/>
      <c r="BU1995" s="22"/>
      <c r="BV1995" s="22"/>
      <c r="BW1995" s="22"/>
      <c r="BX1995" s="22"/>
      <c r="BY1995" s="22"/>
      <c r="BZ1995" s="22"/>
      <c r="CA1995" s="22"/>
      <c r="CB1995" s="22"/>
      <c r="CC1995" s="22"/>
      <c r="CD1995" s="22"/>
      <c r="CE1995" s="22"/>
      <c r="CF1995" s="22"/>
      <c r="CG1995" s="22"/>
      <c r="CH1995" s="22"/>
      <c r="CI1995" s="22"/>
      <c r="CJ1995" s="22"/>
      <c r="CK1995" s="22"/>
      <c r="CL1995" s="22"/>
      <c r="CM1995" s="22"/>
      <c r="CN1995" s="22"/>
      <c r="CO1995" s="22"/>
      <c r="CP1995" s="22"/>
      <c r="CQ1995" s="22"/>
      <c r="CR1995" s="22"/>
      <c r="CS1995" s="22"/>
      <c r="CT1995" s="22"/>
      <c r="CU1995" s="22"/>
      <c r="CV1995" s="22"/>
      <c r="CW1995" s="22"/>
      <c r="CX1995" s="22"/>
      <c r="CY1995" s="22"/>
      <c r="CZ1995" s="22"/>
      <c r="DA1995" s="22"/>
      <c r="DB1995" s="22"/>
      <c r="DC1995" s="22"/>
      <c r="DD1995" s="22"/>
      <c r="DE1995" s="22"/>
      <c r="DF1995" s="22"/>
      <c r="DG1995" s="22"/>
      <c r="DH1995" s="22"/>
      <c r="DI1995" s="22"/>
      <c r="DJ1995" s="22"/>
      <c r="DK1995" s="22"/>
      <c r="DL1995" s="22"/>
      <c r="DM1995" s="22"/>
      <c r="DN1995" s="22"/>
      <c r="DO1995" s="22"/>
      <c r="DP1995" s="22"/>
    </row>
    <row r="1996" spans="1:120" s="115" customFormat="1" ht="14.25" hidden="1" x14ac:dyDescent="0.2">
      <c r="A1996" s="114"/>
      <c r="B1996" s="128"/>
      <c r="C1996" s="576"/>
      <c r="D1996" s="576"/>
      <c r="E1996" s="576"/>
      <c r="F1996" s="576"/>
      <c r="G1996" s="656" t="s">
        <v>85</v>
      </c>
      <c r="H1996" s="287"/>
      <c r="I1996" s="288"/>
      <c r="J1996" s="252">
        <v>0</v>
      </c>
      <c r="K1996" s="281">
        <f>K1997+K1998</f>
        <v>1</v>
      </c>
      <c r="L1996" s="252">
        <f t="shared" ref="L1996:U1996" si="114">SUM(L1997:L1998)</f>
        <v>1</v>
      </c>
      <c r="M1996" s="252">
        <f t="shared" si="114"/>
        <v>0</v>
      </c>
      <c r="N1996" s="252">
        <f t="shared" si="114"/>
        <v>0</v>
      </c>
      <c r="O1996" s="299">
        <f t="shared" si="114"/>
        <v>6036</v>
      </c>
      <c r="P1996" s="299">
        <f t="shared" si="114"/>
        <v>1196</v>
      </c>
      <c r="Q1996" s="252">
        <f t="shared" si="114"/>
        <v>0</v>
      </c>
      <c r="R1996" s="252">
        <f t="shared" si="114"/>
        <v>0</v>
      </c>
      <c r="S1996" s="299">
        <f t="shared" si="114"/>
        <v>16465</v>
      </c>
      <c r="T1996" s="299">
        <f t="shared" si="114"/>
        <v>9483.2080800000003</v>
      </c>
      <c r="U1996" s="252">
        <f t="shared" si="114"/>
        <v>0</v>
      </c>
      <c r="V1996" s="301">
        <f>((S1996*$X$13/100)/(K1996)+T1996/(L1996))/2*$Y$13/100*$Z$13/100</f>
        <v>14801.363297327433</v>
      </c>
      <c r="W1996" s="128"/>
      <c r="X1996" s="128"/>
      <c r="Y1996" s="128"/>
      <c r="Z1996" s="128"/>
      <c r="AA1996" s="298">
        <v>33446.558199999999</v>
      </c>
      <c r="AB1996" s="298">
        <f t="shared" si="113"/>
        <v>35004.425829608801</v>
      </c>
      <c r="AC1996" s="360">
        <f t="shared" ref="AC1996:AC2008" si="115">V1996/AB1996</f>
        <v>0.42284262479767826</v>
      </c>
      <c r="AD1996" s="124"/>
      <c r="AE1996" s="120"/>
      <c r="AF1996" s="120"/>
      <c r="AG1996" s="120"/>
      <c r="AH1996" s="120"/>
      <c r="AI1996" s="120"/>
      <c r="AJ1996" s="120"/>
      <c r="AK1996" s="120"/>
      <c r="AL1996" s="120"/>
      <c r="AM1996" s="120"/>
      <c r="AN1996" s="120"/>
      <c r="AO1996" s="120"/>
      <c r="AP1996" s="120"/>
      <c r="AQ1996" s="120"/>
      <c r="AR1996" s="120"/>
      <c r="AS1996" s="120"/>
      <c r="AT1996" s="120"/>
      <c r="AU1996" s="120"/>
      <c r="AV1996" s="120"/>
      <c r="AW1996" s="120"/>
      <c r="AX1996" s="120"/>
      <c r="AY1996" s="120"/>
      <c r="AZ1996" s="120"/>
      <c r="BA1996" s="120"/>
      <c r="BB1996" s="120"/>
      <c r="BC1996" s="120"/>
      <c r="BD1996" s="120"/>
      <c r="BE1996" s="120"/>
      <c r="BF1996" s="120"/>
      <c r="BG1996" s="120"/>
      <c r="BH1996" s="120"/>
      <c r="BI1996" s="120"/>
      <c r="BJ1996" s="120"/>
      <c r="BK1996" s="120"/>
      <c r="BL1996" s="120"/>
      <c r="BM1996" s="120"/>
      <c r="BN1996" s="120"/>
      <c r="BO1996" s="120"/>
      <c r="BP1996" s="120"/>
      <c r="BQ1996" s="120"/>
      <c r="BR1996" s="120"/>
      <c r="BS1996" s="120"/>
      <c r="BT1996" s="120"/>
      <c r="BU1996" s="120"/>
      <c r="BV1996" s="120"/>
      <c r="BW1996" s="120"/>
      <c r="BX1996" s="120"/>
      <c r="BY1996" s="120"/>
      <c r="BZ1996" s="120"/>
      <c r="CA1996" s="120"/>
      <c r="CB1996" s="120"/>
      <c r="CC1996" s="120"/>
      <c r="CD1996" s="120"/>
      <c r="CE1996" s="120"/>
      <c r="CF1996" s="120"/>
      <c r="CG1996" s="120"/>
      <c r="CH1996" s="120"/>
      <c r="CI1996" s="120"/>
      <c r="CJ1996" s="120"/>
      <c r="CK1996" s="120"/>
      <c r="CL1996" s="120"/>
      <c r="CM1996" s="120"/>
      <c r="CN1996" s="120"/>
      <c r="CO1996" s="120"/>
      <c r="CP1996" s="120"/>
      <c r="CQ1996" s="120"/>
      <c r="CR1996" s="120"/>
      <c r="CS1996" s="120"/>
      <c r="CT1996" s="120"/>
      <c r="CU1996" s="120"/>
      <c r="CV1996" s="120"/>
      <c r="CW1996" s="120"/>
      <c r="CX1996" s="120"/>
      <c r="CY1996" s="120"/>
      <c r="CZ1996" s="120"/>
      <c r="DA1996" s="120"/>
      <c r="DB1996" s="120"/>
      <c r="DC1996" s="120"/>
      <c r="DD1996" s="120"/>
      <c r="DE1996" s="120"/>
      <c r="DF1996" s="120"/>
      <c r="DG1996" s="120"/>
      <c r="DH1996" s="120"/>
      <c r="DI1996" s="120"/>
      <c r="DJ1996" s="120"/>
      <c r="DK1996" s="120"/>
      <c r="DL1996" s="120"/>
      <c r="DM1996" s="120"/>
      <c r="DN1996" s="120"/>
      <c r="DO1996" s="120"/>
      <c r="DP1996" s="120"/>
    </row>
    <row r="1997" spans="1:120" s="22" customFormat="1" hidden="1" x14ac:dyDescent="0.25">
      <c r="A1997" s="430">
        <v>1390</v>
      </c>
      <c r="B1997" s="430"/>
      <c r="C1997" s="576"/>
      <c r="D1997" s="576"/>
      <c r="E1997" s="576"/>
      <c r="F1997" s="576"/>
      <c r="G1997" s="656"/>
      <c r="H1997" s="421"/>
      <c r="I1997" s="259" t="s">
        <v>868</v>
      </c>
      <c r="J1997" s="101"/>
      <c r="K1997" s="430">
        <v>1</v>
      </c>
      <c r="L1997" s="430"/>
      <c r="M1997" s="430"/>
      <c r="N1997" s="67"/>
      <c r="O1997" s="67">
        <v>6036</v>
      </c>
      <c r="P1997" s="67"/>
      <c r="Q1997" s="67"/>
      <c r="R1997" s="67"/>
      <c r="S1997" s="67">
        <v>16465</v>
      </c>
      <c r="T1997" s="67"/>
      <c r="U1997" s="67"/>
      <c r="V1997" s="187"/>
      <c r="W1997" s="100"/>
      <c r="X1997" s="100"/>
      <c r="Y1997" s="100"/>
      <c r="Z1997" s="100"/>
      <c r="AA1997" s="187"/>
      <c r="AB1997" s="187"/>
      <c r="AC1997" s="187"/>
      <c r="AD1997" s="187"/>
      <c r="AE1997" s="64"/>
    </row>
    <row r="1998" spans="1:120" s="22" customFormat="1" ht="75" hidden="1" x14ac:dyDescent="0.25">
      <c r="A1998" s="430"/>
      <c r="B1998" s="66" t="s">
        <v>1650</v>
      </c>
      <c r="C1998" s="576"/>
      <c r="D1998" s="576"/>
      <c r="E1998" s="576"/>
      <c r="F1998" s="576"/>
      <c r="G1998" s="656"/>
      <c r="H1998" s="421"/>
      <c r="I1998" s="305" t="s">
        <v>1158</v>
      </c>
      <c r="J1998" s="101"/>
      <c r="K1998" s="95"/>
      <c r="L1998" s="203">
        <v>1</v>
      </c>
      <c r="M1998" s="430"/>
      <c r="N1998" s="67"/>
      <c r="O1998" s="67"/>
      <c r="P1998" s="67">
        <v>1196</v>
      </c>
      <c r="Q1998" s="67"/>
      <c r="R1998" s="67"/>
      <c r="S1998" s="67"/>
      <c r="T1998" s="95">
        <v>9483.2080800000003</v>
      </c>
      <c r="U1998" s="67"/>
      <c r="V1998" s="187"/>
      <c r="W1998" s="100"/>
      <c r="X1998" s="100"/>
      <c r="Y1998" s="100"/>
      <c r="Z1998" s="100"/>
      <c r="AA1998" s="187"/>
      <c r="AB1998" s="187"/>
      <c r="AC1998" s="99"/>
      <c r="AD1998" s="100"/>
      <c r="AE1998" s="64"/>
    </row>
    <row r="1999" spans="1:120" ht="30" hidden="1" x14ac:dyDescent="0.25">
      <c r="A1999" s="2"/>
      <c r="B1999" s="4"/>
      <c r="C1999" s="576"/>
      <c r="D1999" s="576"/>
      <c r="E1999" s="576"/>
      <c r="F1999" s="576"/>
      <c r="G1999" s="61" t="s">
        <v>86</v>
      </c>
      <c r="H1999" s="61"/>
      <c r="I1999" s="179"/>
      <c r="J1999" s="442"/>
      <c r="K1999" s="442"/>
      <c r="L1999" s="441"/>
      <c r="M1999" s="441"/>
      <c r="N1999" s="442"/>
      <c r="O1999" s="442"/>
      <c r="P1999" s="441"/>
      <c r="Q1999" s="441"/>
      <c r="R1999" s="442"/>
      <c r="S1999" s="442"/>
      <c r="T1999" s="441"/>
      <c r="U1999" s="441"/>
      <c r="V1999" s="204" t="e">
        <f t="shared" si="112"/>
        <v>#DIV/0!</v>
      </c>
      <c r="W1999" s="4"/>
      <c r="X1999" s="4"/>
      <c r="Y1999" s="4"/>
      <c r="Z1999" s="4"/>
      <c r="AA1999" s="2"/>
      <c r="AB1999" s="441">
        <f t="shared" si="113"/>
        <v>0</v>
      </c>
      <c r="AC1999" s="2"/>
      <c r="AD1999" s="5"/>
      <c r="AE1999" s="22"/>
      <c r="AF1999" s="22"/>
      <c r="AG1999" s="22"/>
      <c r="AH1999" s="22"/>
      <c r="AI1999" s="22"/>
      <c r="AJ1999" s="22"/>
      <c r="AK1999" s="22"/>
      <c r="AL1999" s="22"/>
      <c r="AM1999" s="22"/>
      <c r="AN1999" s="22"/>
      <c r="AO1999" s="22"/>
      <c r="AP1999" s="22"/>
      <c r="AQ1999" s="22"/>
      <c r="AR1999" s="22"/>
      <c r="AS1999" s="22"/>
      <c r="AT1999" s="22"/>
      <c r="AU1999" s="22"/>
      <c r="AV1999" s="22"/>
      <c r="AW1999" s="22"/>
      <c r="AX1999" s="22"/>
      <c r="AY1999" s="22"/>
      <c r="AZ1999" s="22"/>
      <c r="BA1999" s="22"/>
      <c r="BB1999" s="22"/>
      <c r="BC1999" s="22"/>
      <c r="BD1999" s="22"/>
      <c r="BE1999" s="22"/>
      <c r="BF1999" s="22"/>
      <c r="BG1999" s="22"/>
      <c r="BH1999" s="22"/>
      <c r="BI1999" s="22"/>
      <c r="BJ1999" s="22"/>
      <c r="BK1999" s="22"/>
      <c r="BL1999" s="22"/>
      <c r="BM1999" s="22"/>
      <c r="BN1999" s="22"/>
      <c r="BO1999" s="22"/>
      <c r="BP1999" s="22"/>
      <c r="BQ1999" s="22"/>
      <c r="BR1999" s="22"/>
      <c r="BS1999" s="22"/>
      <c r="BT1999" s="22"/>
      <c r="BU1999" s="22"/>
      <c r="BV1999" s="22"/>
      <c r="BW1999" s="22"/>
      <c r="BX1999" s="22"/>
      <c r="BY1999" s="22"/>
      <c r="BZ1999" s="22"/>
      <c r="CA1999" s="22"/>
      <c r="CB1999" s="22"/>
      <c r="CC1999" s="22"/>
      <c r="CD1999" s="22"/>
      <c r="CE1999" s="22"/>
      <c r="CF1999" s="22"/>
      <c r="CG1999" s="22"/>
      <c r="CH1999" s="22"/>
      <c r="CI1999" s="22"/>
      <c r="CJ1999" s="22"/>
      <c r="CK1999" s="22"/>
      <c r="CL1999" s="22"/>
      <c r="CM1999" s="22"/>
      <c r="CN1999" s="22"/>
      <c r="CO1999" s="22"/>
      <c r="CP1999" s="22"/>
      <c r="CQ1999" s="22"/>
      <c r="CR1999" s="22"/>
      <c r="CS1999" s="22"/>
      <c r="CT1999" s="22"/>
      <c r="CU1999" s="22"/>
      <c r="CV1999" s="22"/>
      <c r="CW1999" s="22"/>
      <c r="CX1999" s="22"/>
      <c r="CY1999" s="22"/>
      <c r="CZ1999" s="22"/>
      <c r="DA1999" s="22"/>
      <c r="DB1999" s="22"/>
      <c r="DC1999" s="22"/>
      <c r="DD1999" s="22"/>
      <c r="DE1999" s="22"/>
      <c r="DF1999" s="22"/>
      <c r="DG1999" s="22"/>
      <c r="DH1999" s="22"/>
      <c r="DI1999" s="22"/>
      <c r="DJ1999" s="22"/>
      <c r="DK1999" s="22"/>
      <c r="DL1999" s="22"/>
      <c r="DM1999" s="22"/>
      <c r="DN1999" s="22"/>
      <c r="DO1999" s="22"/>
      <c r="DP1999" s="22"/>
    </row>
    <row r="2000" spans="1:120" ht="45" hidden="1" x14ac:dyDescent="0.25">
      <c r="A2000" s="2"/>
      <c r="B2000" s="4"/>
      <c r="C2000" s="576"/>
      <c r="D2000" s="576"/>
      <c r="E2000" s="576"/>
      <c r="F2000" s="576" t="s">
        <v>89</v>
      </c>
      <c r="G2000" s="61" t="s">
        <v>82</v>
      </c>
      <c r="H2000" s="61"/>
      <c r="I2000" s="179"/>
      <c r="J2000" s="442"/>
      <c r="K2000" s="442"/>
      <c r="L2000" s="441"/>
      <c r="M2000" s="441"/>
      <c r="N2000" s="442"/>
      <c r="O2000" s="442"/>
      <c r="P2000" s="441"/>
      <c r="Q2000" s="441"/>
      <c r="R2000" s="442"/>
      <c r="S2000" s="442"/>
      <c r="T2000" s="441"/>
      <c r="U2000" s="441"/>
      <c r="V2000" s="204" t="e">
        <f t="shared" si="112"/>
        <v>#DIV/0!</v>
      </c>
      <c r="W2000" s="4"/>
      <c r="X2000" s="4"/>
      <c r="Y2000" s="4"/>
      <c r="Z2000" s="4"/>
      <c r="AA2000" s="2"/>
      <c r="AB2000" s="441">
        <f t="shared" si="113"/>
        <v>0</v>
      </c>
      <c r="AC2000" s="2"/>
      <c r="AD2000" s="5"/>
      <c r="AE2000" s="22"/>
      <c r="AF2000" s="22"/>
      <c r="AG2000" s="22"/>
      <c r="AH2000" s="22"/>
      <c r="AI2000" s="22"/>
      <c r="AJ2000" s="22"/>
      <c r="AK2000" s="22"/>
      <c r="AL2000" s="22"/>
      <c r="AM2000" s="22"/>
      <c r="AN2000" s="22"/>
      <c r="AO2000" s="22"/>
      <c r="AP2000" s="22"/>
      <c r="AQ2000" s="22"/>
      <c r="AR2000" s="22"/>
      <c r="AS2000" s="22"/>
      <c r="AT2000" s="22"/>
      <c r="AU2000" s="22"/>
      <c r="AV2000" s="22"/>
      <c r="AW2000" s="22"/>
      <c r="AX2000" s="22"/>
      <c r="AY2000" s="22"/>
      <c r="AZ2000" s="22"/>
      <c r="BA2000" s="22"/>
      <c r="BB2000" s="22"/>
      <c r="BC2000" s="22"/>
      <c r="BD2000" s="22"/>
      <c r="BE2000" s="22"/>
      <c r="BF2000" s="22"/>
      <c r="BG2000" s="22"/>
      <c r="BH2000" s="22"/>
      <c r="BI2000" s="22"/>
      <c r="BJ2000" s="22"/>
      <c r="BK2000" s="22"/>
      <c r="BL2000" s="22"/>
      <c r="BM2000" s="22"/>
      <c r="BN2000" s="22"/>
      <c r="BO2000" s="22"/>
      <c r="BP2000" s="22"/>
      <c r="BQ2000" s="22"/>
      <c r="BR2000" s="22"/>
      <c r="BS2000" s="22"/>
      <c r="BT2000" s="22"/>
      <c r="BU2000" s="22"/>
      <c r="BV2000" s="22"/>
      <c r="BW2000" s="22"/>
      <c r="BX2000" s="22"/>
      <c r="BY2000" s="22"/>
      <c r="BZ2000" s="22"/>
      <c r="CA2000" s="22"/>
      <c r="CB2000" s="22"/>
      <c r="CC2000" s="22"/>
      <c r="CD2000" s="22"/>
      <c r="CE2000" s="22"/>
      <c r="CF2000" s="22"/>
      <c r="CG2000" s="22"/>
      <c r="CH2000" s="22"/>
      <c r="CI2000" s="22"/>
      <c r="CJ2000" s="22"/>
      <c r="CK2000" s="22"/>
      <c r="CL2000" s="22"/>
      <c r="CM2000" s="22"/>
      <c r="CN2000" s="22"/>
      <c r="CO2000" s="22"/>
      <c r="CP2000" s="22"/>
      <c r="CQ2000" s="22"/>
      <c r="CR2000" s="22"/>
      <c r="CS2000" s="22"/>
      <c r="CT2000" s="22"/>
      <c r="CU2000" s="22"/>
      <c r="CV2000" s="22"/>
      <c r="CW2000" s="22"/>
      <c r="CX2000" s="22"/>
      <c r="CY2000" s="22"/>
      <c r="CZ2000" s="22"/>
      <c r="DA2000" s="22"/>
      <c r="DB2000" s="22"/>
      <c r="DC2000" s="22"/>
      <c r="DD2000" s="22"/>
      <c r="DE2000" s="22"/>
      <c r="DF2000" s="22"/>
      <c r="DG2000" s="22"/>
      <c r="DH2000" s="22"/>
      <c r="DI2000" s="22"/>
      <c r="DJ2000" s="22"/>
      <c r="DK2000" s="22"/>
      <c r="DL2000" s="22"/>
      <c r="DM2000" s="22"/>
      <c r="DN2000" s="22"/>
      <c r="DO2000" s="22"/>
      <c r="DP2000" s="22"/>
    </row>
    <row r="2001" spans="1:120" hidden="1" x14ac:dyDescent="0.25">
      <c r="A2001" s="2"/>
      <c r="B2001" s="4"/>
      <c r="C2001" s="576"/>
      <c r="D2001" s="576"/>
      <c r="E2001" s="576"/>
      <c r="F2001" s="576"/>
      <c r="G2001" s="61" t="s">
        <v>83</v>
      </c>
      <c r="H2001" s="61"/>
      <c r="I2001" s="179"/>
      <c r="J2001" s="442"/>
      <c r="K2001" s="442"/>
      <c r="L2001" s="441"/>
      <c r="M2001" s="441"/>
      <c r="N2001" s="442"/>
      <c r="O2001" s="442"/>
      <c r="P2001" s="441"/>
      <c r="Q2001" s="441"/>
      <c r="R2001" s="442"/>
      <c r="S2001" s="442"/>
      <c r="T2001" s="441"/>
      <c r="U2001" s="441"/>
      <c r="V2001" s="204" t="e">
        <f t="shared" si="112"/>
        <v>#DIV/0!</v>
      </c>
      <c r="W2001" s="4"/>
      <c r="X2001" s="4"/>
      <c r="Y2001" s="4"/>
      <c r="Z2001" s="4"/>
      <c r="AA2001" s="2"/>
      <c r="AB2001" s="441">
        <f t="shared" si="113"/>
        <v>0</v>
      </c>
      <c r="AC2001" s="2"/>
      <c r="AD2001" s="5"/>
      <c r="AE2001" s="22"/>
      <c r="AF2001" s="22"/>
      <c r="AG2001" s="22"/>
      <c r="AH2001" s="22"/>
      <c r="AI2001" s="22"/>
      <c r="AJ2001" s="22"/>
      <c r="AK2001" s="22"/>
      <c r="AL2001" s="22"/>
      <c r="AM2001" s="22"/>
      <c r="AN2001" s="22"/>
      <c r="AO2001" s="22"/>
      <c r="AP2001" s="22"/>
      <c r="AQ2001" s="22"/>
      <c r="AR2001" s="22"/>
      <c r="AS2001" s="22"/>
      <c r="AT2001" s="22"/>
      <c r="AU2001" s="22"/>
      <c r="AV2001" s="22"/>
      <c r="AW2001" s="22"/>
      <c r="AX2001" s="22"/>
      <c r="AY2001" s="22"/>
      <c r="AZ2001" s="22"/>
      <c r="BA2001" s="22"/>
      <c r="BB2001" s="22"/>
      <c r="BC2001" s="22"/>
      <c r="BD2001" s="22"/>
      <c r="BE2001" s="22"/>
      <c r="BF2001" s="22"/>
      <c r="BG2001" s="22"/>
      <c r="BH2001" s="22"/>
      <c r="BI2001" s="22"/>
      <c r="BJ2001" s="22"/>
      <c r="BK2001" s="22"/>
      <c r="BL2001" s="22"/>
      <c r="BM2001" s="22"/>
      <c r="BN2001" s="22"/>
      <c r="BO2001" s="22"/>
      <c r="BP2001" s="22"/>
      <c r="BQ2001" s="22"/>
      <c r="BR2001" s="22"/>
      <c r="BS2001" s="22"/>
      <c r="BT2001" s="22"/>
      <c r="BU2001" s="22"/>
      <c r="BV2001" s="22"/>
      <c r="BW2001" s="22"/>
      <c r="BX2001" s="22"/>
      <c r="BY2001" s="22"/>
      <c r="BZ2001" s="22"/>
      <c r="CA2001" s="22"/>
      <c r="CB2001" s="22"/>
      <c r="CC2001" s="22"/>
      <c r="CD2001" s="22"/>
      <c r="CE2001" s="22"/>
      <c r="CF2001" s="22"/>
      <c r="CG2001" s="22"/>
      <c r="CH2001" s="22"/>
      <c r="CI2001" s="22"/>
      <c r="CJ2001" s="22"/>
      <c r="CK2001" s="22"/>
      <c r="CL2001" s="22"/>
      <c r="CM2001" s="22"/>
      <c r="CN2001" s="22"/>
      <c r="CO2001" s="22"/>
      <c r="CP2001" s="22"/>
      <c r="CQ2001" s="22"/>
      <c r="CR2001" s="22"/>
      <c r="CS2001" s="22"/>
      <c r="CT2001" s="22"/>
      <c r="CU2001" s="22"/>
      <c r="CV2001" s="22"/>
      <c r="CW2001" s="22"/>
      <c r="CX2001" s="22"/>
      <c r="CY2001" s="22"/>
      <c r="CZ2001" s="22"/>
      <c r="DA2001" s="22"/>
      <c r="DB2001" s="22"/>
      <c r="DC2001" s="22"/>
      <c r="DD2001" s="22"/>
      <c r="DE2001" s="22"/>
      <c r="DF2001" s="22"/>
      <c r="DG2001" s="22"/>
      <c r="DH2001" s="22"/>
      <c r="DI2001" s="22"/>
      <c r="DJ2001" s="22"/>
      <c r="DK2001" s="22"/>
      <c r="DL2001" s="22"/>
      <c r="DM2001" s="22"/>
      <c r="DN2001" s="22"/>
      <c r="DO2001" s="22"/>
      <c r="DP2001" s="22"/>
    </row>
    <row r="2002" spans="1:120" hidden="1" x14ac:dyDescent="0.25">
      <c r="A2002" s="2"/>
      <c r="B2002" s="4"/>
      <c r="C2002" s="576"/>
      <c r="D2002" s="576"/>
      <c r="E2002" s="576"/>
      <c r="F2002" s="576"/>
      <c r="G2002" s="61" t="s">
        <v>84</v>
      </c>
      <c r="H2002" s="61"/>
      <c r="I2002" s="179"/>
      <c r="J2002" s="442"/>
      <c r="K2002" s="442"/>
      <c r="L2002" s="441"/>
      <c r="M2002" s="441"/>
      <c r="N2002" s="442"/>
      <c r="O2002" s="442"/>
      <c r="P2002" s="441"/>
      <c r="Q2002" s="441"/>
      <c r="R2002" s="442"/>
      <c r="S2002" s="442"/>
      <c r="T2002" s="441"/>
      <c r="U2002" s="441"/>
      <c r="V2002" s="204" t="e">
        <f t="shared" si="112"/>
        <v>#DIV/0!</v>
      </c>
      <c r="W2002" s="4"/>
      <c r="X2002" s="4"/>
      <c r="Y2002" s="4"/>
      <c r="Z2002" s="4"/>
      <c r="AA2002" s="2"/>
      <c r="AB2002" s="441">
        <f t="shared" si="113"/>
        <v>0</v>
      </c>
      <c r="AC2002" s="2"/>
      <c r="AD2002" s="5"/>
      <c r="AE2002" s="22"/>
      <c r="AF2002" s="22"/>
      <c r="AG2002" s="22"/>
      <c r="AH2002" s="22"/>
      <c r="AI2002" s="22"/>
      <c r="AJ2002" s="22"/>
      <c r="AK2002" s="22"/>
      <c r="AL2002" s="22"/>
      <c r="AM2002" s="22"/>
      <c r="AN2002" s="22"/>
      <c r="AO2002" s="22"/>
      <c r="AP2002" s="22"/>
      <c r="AQ2002" s="22"/>
      <c r="AR2002" s="22"/>
      <c r="AS2002" s="22"/>
      <c r="AT2002" s="22"/>
      <c r="AU2002" s="22"/>
      <c r="AV2002" s="22"/>
      <c r="AW2002" s="22"/>
      <c r="AX2002" s="22"/>
      <c r="AY2002" s="22"/>
      <c r="AZ2002" s="22"/>
      <c r="BA2002" s="22"/>
      <c r="BB2002" s="22"/>
      <c r="BC2002" s="22"/>
      <c r="BD2002" s="22"/>
      <c r="BE2002" s="22"/>
      <c r="BF2002" s="22"/>
      <c r="BG2002" s="22"/>
      <c r="BH2002" s="22"/>
      <c r="BI2002" s="22"/>
      <c r="BJ2002" s="22"/>
      <c r="BK2002" s="22"/>
      <c r="BL2002" s="22"/>
      <c r="BM2002" s="22"/>
      <c r="BN2002" s="22"/>
      <c r="BO2002" s="22"/>
      <c r="BP2002" s="22"/>
      <c r="BQ2002" s="22"/>
      <c r="BR2002" s="22"/>
      <c r="BS2002" s="22"/>
      <c r="BT2002" s="22"/>
      <c r="BU2002" s="22"/>
      <c r="BV2002" s="22"/>
      <c r="BW2002" s="22"/>
      <c r="BX2002" s="22"/>
      <c r="BY2002" s="22"/>
      <c r="BZ2002" s="22"/>
      <c r="CA2002" s="22"/>
      <c r="CB2002" s="22"/>
      <c r="CC2002" s="22"/>
      <c r="CD2002" s="22"/>
      <c r="CE2002" s="22"/>
      <c r="CF2002" s="22"/>
      <c r="CG2002" s="22"/>
      <c r="CH2002" s="22"/>
      <c r="CI2002" s="22"/>
      <c r="CJ2002" s="22"/>
      <c r="CK2002" s="22"/>
      <c r="CL2002" s="22"/>
      <c r="CM2002" s="22"/>
      <c r="CN2002" s="22"/>
      <c r="CO2002" s="22"/>
      <c r="CP2002" s="22"/>
      <c r="CQ2002" s="22"/>
      <c r="CR2002" s="22"/>
      <c r="CS2002" s="22"/>
      <c r="CT2002" s="22"/>
      <c r="CU2002" s="22"/>
      <c r="CV2002" s="22"/>
      <c r="CW2002" s="22"/>
      <c r="CX2002" s="22"/>
      <c r="CY2002" s="22"/>
      <c r="CZ2002" s="22"/>
      <c r="DA2002" s="22"/>
      <c r="DB2002" s="22"/>
      <c r="DC2002" s="22"/>
      <c r="DD2002" s="22"/>
      <c r="DE2002" s="22"/>
      <c r="DF2002" s="22"/>
      <c r="DG2002" s="22"/>
      <c r="DH2002" s="22"/>
      <c r="DI2002" s="22"/>
      <c r="DJ2002" s="22"/>
      <c r="DK2002" s="22"/>
      <c r="DL2002" s="22"/>
      <c r="DM2002" s="22"/>
      <c r="DN2002" s="22"/>
      <c r="DO2002" s="22"/>
      <c r="DP2002" s="22"/>
    </row>
    <row r="2003" spans="1:120" hidden="1" x14ac:dyDescent="0.25">
      <c r="A2003" s="2"/>
      <c r="B2003" s="4"/>
      <c r="C2003" s="576"/>
      <c r="D2003" s="576"/>
      <c r="E2003" s="576"/>
      <c r="F2003" s="576"/>
      <c r="G2003" s="431" t="s">
        <v>85</v>
      </c>
      <c r="H2003" s="61"/>
      <c r="I2003" s="179"/>
      <c r="J2003" s="442"/>
      <c r="K2003" s="442"/>
      <c r="L2003" s="441"/>
      <c r="M2003" s="441"/>
      <c r="N2003" s="442"/>
      <c r="O2003" s="442"/>
      <c r="P2003" s="441"/>
      <c r="Q2003" s="441"/>
      <c r="R2003" s="442"/>
      <c r="S2003" s="442"/>
      <c r="T2003" s="441"/>
      <c r="U2003" s="441"/>
      <c r="V2003" s="204" t="e">
        <f t="shared" si="112"/>
        <v>#DIV/0!</v>
      </c>
      <c r="W2003" s="4"/>
      <c r="X2003" s="4"/>
      <c r="Y2003" s="4"/>
      <c r="Z2003" s="4"/>
      <c r="AA2003" s="2"/>
      <c r="AB2003" s="441">
        <f t="shared" si="113"/>
        <v>0</v>
      </c>
      <c r="AC2003" s="2"/>
      <c r="AD2003" s="5"/>
      <c r="AE2003" s="22"/>
      <c r="AF2003" s="22"/>
      <c r="AG2003" s="22"/>
      <c r="AH2003" s="22"/>
      <c r="AI2003" s="22"/>
      <c r="AJ2003" s="22"/>
      <c r="AK2003" s="22"/>
      <c r="AL2003" s="22"/>
      <c r="AM2003" s="22"/>
      <c r="AN2003" s="22"/>
      <c r="AO2003" s="22"/>
      <c r="AP2003" s="22"/>
      <c r="AQ2003" s="22"/>
      <c r="AR2003" s="22"/>
      <c r="AS2003" s="22"/>
      <c r="AT2003" s="22"/>
      <c r="AU2003" s="22"/>
      <c r="AV2003" s="22"/>
      <c r="AW2003" s="22"/>
      <c r="AX2003" s="22"/>
      <c r="AY2003" s="22"/>
      <c r="AZ2003" s="22"/>
      <c r="BA2003" s="22"/>
      <c r="BB2003" s="22"/>
      <c r="BC2003" s="22"/>
      <c r="BD2003" s="22"/>
      <c r="BE2003" s="22"/>
      <c r="BF2003" s="22"/>
      <c r="BG2003" s="22"/>
      <c r="BH2003" s="22"/>
      <c r="BI2003" s="22"/>
      <c r="BJ2003" s="22"/>
      <c r="BK2003" s="22"/>
      <c r="BL2003" s="22"/>
      <c r="BM2003" s="22"/>
      <c r="BN2003" s="22"/>
      <c r="BO2003" s="22"/>
      <c r="BP2003" s="22"/>
      <c r="BQ2003" s="22"/>
      <c r="BR2003" s="22"/>
      <c r="BS2003" s="22"/>
      <c r="BT2003" s="22"/>
      <c r="BU2003" s="22"/>
      <c r="BV2003" s="22"/>
      <c r="BW2003" s="22"/>
      <c r="BX2003" s="22"/>
      <c r="BY2003" s="22"/>
      <c r="BZ2003" s="22"/>
      <c r="CA2003" s="22"/>
      <c r="CB2003" s="22"/>
      <c r="CC2003" s="22"/>
      <c r="CD2003" s="22"/>
      <c r="CE2003" s="22"/>
      <c r="CF2003" s="22"/>
      <c r="CG2003" s="22"/>
      <c r="CH2003" s="22"/>
      <c r="CI2003" s="22"/>
      <c r="CJ2003" s="22"/>
      <c r="CK2003" s="22"/>
      <c r="CL2003" s="22"/>
      <c r="CM2003" s="22"/>
      <c r="CN2003" s="22"/>
      <c r="CO2003" s="22"/>
      <c r="CP2003" s="22"/>
      <c r="CQ2003" s="22"/>
      <c r="CR2003" s="22"/>
      <c r="CS2003" s="22"/>
      <c r="CT2003" s="22"/>
      <c r="CU2003" s="22"/>
      <c r="CV2003" s="22"/>
      <c r="CW2003" s="22"/>
      <c r="CX2003" s="22"/>
      <c r="CY2003" s="22"/>
      <c r="CZ2003" s="22"/>
      <c r="DA2003" s="22"/>
      <c r="DB2003" s="22"/>
      <c r="DC2003" s="22"/>
      <c r="DD2003" s="22"/>
      <c r="DE2003" s="22"/>
      <c r="DF2003" s="22"/>
      <c r="DG2003" s="22"/>
      <c r="DH2003" s="22"/>
      <c r="DI2003" s="22"/>
      <c r="DJ2003" s="22"/>
      <c r="DK2003" s="22"/>
      <c r="DL2003" s="22"/>
      <c r="DM2003" s="22"/>
      <c r="DN2003" s="22"/>
      <c r="DO2003" s="22"/>
      <c r="DP2003" s="22"/>
    </row>
    <row r="2004" spans="1:120" ht="30" hidden="1" x14ac:dyDescent="0.25">
      <c r="A2004" s="2"/>
      <c r="B2004" s="4"/>
      <c r="C2004" s="576"/>
      <c r="D2004" s="576"/>
      <c r="E2004" s="576"/>
      <c r="F2004" s="576"/>
      <c r="G2004" s="61" t="s">
        <v>86</v>
      </c>
      <c r="H2004" s="61"/>
      <c r="I2004" s="179"/>
      <c r="J2004" s="442"/>
      <c r="K2004" s="442"/>
      <c r="L2004" s="441"/>
      <c r="M2004" s="441"/>
      <c r="N2004" s="442"/>
      <c r="O2004" s="442"/>
      <c r="P2004" s="441"/>
      <c r="Q2004" s="441"/>
      <c r="R2004" s="442"/>
      <c r="S2004" s="442"/>
      <c r="T2004" s="441"/>
      <c r="U2004" s="441"/>
      <c r="V2004" s="204" t="e">
        <f t="shared" si="112"/>
        <v>#DIV/0!</v>
      </c>
      <c r="W2004" s="4"/>
      <c r="X2004" s="4"/>
      <c r="Y2004" s="4"/>
      <c r="Z2004" s="4"/>
      <c r="AA2004" s="2"/>
      <c r="AB2004" s="441">
        <f t="shared" si="113"/>
        <v>0</v>
      </c>
      <c r="AC2004" s="2"/>
      <c r="AD2004" s="5"/>
      <c r="AE2004" s="22"/>
      <c r="AF2004" s="22"/>
      <c r="AG2004" s="22"/>
      <c r="AH2004" s="22"/>
      <c r="AI2004" s="22"/>
      <c r="AJ2004" s="22"/>
      <c r="AK2004" s="22"/>
      <c r="AL2004" s="22"/>
      <c r="AM2004" s="22"/>
      <c r="AN2004" s="22"/>
      <c r="AO2004" s="22"/>
      <c r="AP2004" s="22"/>
      <c r="AQ2004" s="22"/>
      <c r="AR2004" s="22"/>
      <c r="AS2004" s="22"/>
      <c r="AT2004" s="22"/>
      <c r="AU2004" s="22"/>
      <c r="AV2004" s="22"/>
      <c r="AW2004" s="22"/>
      <c r="AX2004" s="22"/>
      <c r="AY2004" s="22"/>
      <c r="AZ2004" s="22"/>
      <c r="BA2004" s="22"/>
      <c r="BB2004" s="22"/>
      <c r="BC2004" s="22"/>
      <c r="BD2004" s="22"/>
      <c r="BE2004" s="22"/>
      <c r="BF2004" s="22"/>
      <c r="BG2004" s="22"/>
      <c r="BH2004" s="22"/>
      <c r="BI2004" s="22"/>
      <c r="BJ2004" s="22"/>
      <c r="BK2004" s="22"/>
      <c r="BL2004" s="22"/>
      <c r="BM2004" s="22"/>
      <c r="BN2004" s="22"/>
      <c r="BO2004" s="22"/>
      <c r="BP2004" s="22"/>
      <c r="BQ2004" s="22"/>
      <c r="BR2004" s="22"/>
      <c r="BS2004" s="22"/>
      <c r="BT2004" s="22"/>
      <c r="BU2004" s="22"/>
      <c r="BV2004" s="22"/>
      <c r="BW2004" s="22"/>
      <c r="BX2004" s="22"/>
      <c r="BY2004" s="22"/>
      <c r="BZ2004" s="22"/>
      <c r="CA2004" s="22"/>
      <c r="CB2004" s="22"/>
      <c r="CC2004" s="22"/>
      <c r="CD2004" s="22"/>
      <c r="CE2004" s="22"/>
      <c r="CF2004" s="22"/>
      <c r="CG2004" s="22"/>
      <c r="CH2004" s="22"/>
      <c r="CI2004" s="22"/>
      <c r="CJ2004" s="22"/>
      <c r="CK2004" s="22"/>
      <c r="CL2004" s="22"/>
      <c r="CM2004" s="22"/>
      <c r="CN2004" s="22"/>
      <c r="CO2004" s="22"/>
      <c r="CP2004" s="22"/>
      <c r="CQ2004" s="22"/>
      <c r="CR2004" s="22"/>
      <c r="CS2004" s="22"/>
      <c r="CT2004" s="22"/>
      <c r="CU2004" s="22"/>
      <c r="CV2004" s="22"/>
      <c r="CW2004" s="22"/>
      <c r="CX2004" s="22"/>
      <c r="CY2004" s="22"/>
      <c r="CZ2004" s="22"/>
      <c r="DA2004" s="22"/>
      <c r="DB2004" s="22"/>
      <c r="DC2004" s="22"/>
      <c r="DD2004" s="22"/>
      <c r="DE2004" s="22"/>
      <c r="DF2004" s="22"/>
      <c r="DG2004" s="22"/>
      <c r="DH2004" s="22"/>
      <c r="DI2004" s="22"/>
      <c r="DJ2004" s="22"/>
      <c r="DK2004" s="22"/>
      <c r="DL2004" s="22"/>
      <c r="DM2004" s="22"/>
      <c r="DN2004" s="22"/>
      <c r="DO2004" s="22"/>
      <c r="DP2004" s="22"/>
    </row>
    <row r="2005" spans="1:120" ht="45" hidden="1" x14ac:dyDescent="0.25">
      <c r="A2005" s="2"/>
      <c r="B2005" s="4"/>
      <c r="C2005" s="570" t="s">
        <v>79</v>
      </c>
      <c r="D2005" s="570"/>
      <c r="E2005" s="570"/>
      <c r="F2005" s="576" t="s">
        <v>87</v>
      </c>
      <c r="G2005" s="61" t="s">
        <v>82</v>
      </c>
      <c r="H2005" s="61"/>
      <c r="I2005" s="179"/>
      <c r="J2005" s="442"/>
      <c r="K2005" s="442"/>
      <c r="L2005" s="441"/>
      <c r="M2005" s="441"/>
      <c r="N2005" s="442"/>
      <c r="O2005" s="442"/>
      <c r="P2005" s="441"/>
      <c r="Q2005" s="441"/>
      <c r="R2005" s="442"/>
      <c r="S2005" s="442"/>
      <c r="T2005" s="441"/>
      <c r="U2005" s="441"/>
      <c r="V2005" s="204" t="e">
        <f t="shared" si="112"/>
        <v>#DIV/0!</v>
      </c>
      <c r="W2005" s="4"/>
      <c r="X2005" s="4"/>
      <c r="Y2005" s="4"/>
      <c r="Z2005" s="4"/>
      <c r="AA2005" s="2"/>
      <c r="AB2005" s="441">
        <f t="shared" si="113"/>
        <v>0</v>
      </c>
      <c r="AC2005" s="2"/>
      <c r="AD2005" s="5"/>
      <c r="AE2005" s="22"/>
      <c r="AF2005" s="22"/>
      <c r="AG2005" s="22"/>
      <c r="AH2005" s="22"/>
      <c r="AI2005" s="22"/>
      <c r="AJ2005" s="22"/>
      <c r="AK2005" s="22"/>
      <c r="AL2005" s="22"/>
      <c r="AM2005" s="22"/>
      <c r="AN2005" s="22"/>
      <c r="AO2005" s="22"/>
      <c r="AP2005" s="22"/>
      <c r="AQ2005" s="22"/>
      <c r="AR2005" s="22"/>
      <c r="AS2005" s="22"/>
      <c r="AT2005" s="22"/>
      <c r="AU2005" s="22"/>
      <c r="AV2005" s="22"/>
      <c r="AW2005" s="22"/>
      <c r="AX2005" s="22"/>
      <c r="AY2005" s="22"/>
      <c r="AZ2005" s="22"/>
      <c r="BA2005" s="22"/>
      <c r="BB2005" s="22"/>
      <c r="BC2005" s="22"/>
      <c r="BD2005" s="22"/>
      <c r="BE2005" s="22"/>
      <c r="BF2005" s="22"/>
      <c r="BG2005" s="22"/>
      <c r="BH2005" s="22"/>
      <c r="BI2005" s="22"/>
      <c r="BJ2005" s="22"/>
      <c r="BK2005" s="22"/>
      <c r="BL2005" s="22"/>
      <c r="BM2005" s="22"/>
      <c r="BN2005" s="22"/>
      <c r="BO2005" s="22"/>
      <c r="BP2005" s="22"/>
      <c r="BQ2005" s="22"/>
      <c r="BR2005" s="22"/>
      <c r="BS2005" s="22"/>
      <c r="BT2005" s="22"/>
      <c r="BU2005" s="22"/>
      <c r="BV2005" s="22"/>
      <c r="BW2005" s="22"/>
      <c r="BX2005" s="22"/>
      <c r="BY2005" s="22"/>
      <c r="BZ2005" s="22"/>
      <c r="CA2005" s="22"/>
      <c r="CB2005" s="22"/>
      <c r="CC2005" s="22"/>
      <c r="CD2005" s="22"/>
      <c r="CE2005" s="22"/>
      <c r="CF2005" s="22"/>
      <c r="CG2005" s="22"/>
      <c r="CH2005" s="22"/>
      <c r="CI2005" s="22"/>
      <c r="CJ2005" s="22"/>
      <c r="CK2005" s="22"/>
      <c r="CL2005" s="22"/>
      <c r="CM2005" s="22"/>
      <c r="CN2005" s="22"/>
      <c r="CO2005" s="22"/>
      <c r="CP2005" s="22"/>
      <c r="CQ2005" s="22"/>
      <c r="CR2005" s="22"/>
      <c r="CS2005" s="22"/>
      <c r="CT2005" s="22"/>
      <c r="CU2005" s="22"/>
      <c r="CV2005" s="22"/>
      <c r="CW2005" s="22"/>
      <c r="CX2005" s="22"/>
      <c r="CY2005" s="22"/>
      <c r="CZ2005" s="22"/>
      <c r="DA2005" s="22"/>
      <c r="DB2005" s="22"/>
      <c r="DC2005" s="22"/>
      <c r="DD2005" s="22"/>
      <c r="DE2005" s="22"/>
      <c r="DF2005" s="22"/>
      <c r="DG2005" s="22"/>
      <c r="DH2005" s="22"/>
      <c r="DI2005" s="22"/>
      <c r="DJ2005" s="22"/>
      <c r="DK2005" s="22"/>
      <c r="DL2005" s="22"/>
      <c r="DM2005" s="22"/>
      <c r="DN2005" s="22"/>
      <c r="DO2005" s="22"/>
      <c r="DP2005" s="22"/>
    </row>
    <row r="2006" spans="1:120" hidden="1" x14ac:dyDescent="0.25">
      <c r="A2006" s="2"/>
      <c r="B2006" s="4"/>
      <c r="C2006" s="570"/>
      <c r="D2006" s="570"/>
      <c r="E2006" s="570"/>
      <c r="F2006" s="576"/>
      <c r="G2006" s="61" t="s">
        <v>83</v>
      </c>
      <c r="H2006" s="61"/>
      <c r="I2006" s="179"/>
      <c r="J2006" s="442"/>
      <c r="K2006" s="442"/>
      <c r="L2006" s="441"/>
      <c r="M2006" s="441"/>
      <c r="N2006" s="442"/>
      <c r="O2006" s="442"/>
      <c r="P2006" s="441"/>
      <c r="Q2006" s="441"/>
      <c r="R2006" s="442"/>
      <c r="S2006" s="442"/>
      <c r="T2006" s="441"/>
      <c r="U2006" s="441"/>
      <c r="V2006" s="204" t="e">
        <f t="shared" si="112"/>
        <v>#DIV/0!</v>
      </c>
      <c r="W2006" s="4"/>
      <c r="X2006" s="4"/>
      <c r="Y2006" s="4"/>
      <c r="Z2006" s="4"/>
      <c r="AA2006" s="2"/>
      <c r="AB2006" s="441">
        <f t="shared" si="113"/>
        <v>0</v>
      </c>
      <c r="AC2006" s="2"/>
      <c r="AD2006" s="5"/>
      <c r="AE2006" s="22"/>
      <c r="AF2006" s="22"/>
      <c r="AG2006" s="22"/>
      <c r="AH2006" s="22"/>
      <c r="AI2006" s="22"/>
      <c r="AJ2006" s="22"/>
      <c r="AK2006" s="22"/>
      <c r="AL2006" s="22"/>
      <c r="AM2006" s="22"/>
      <c r="AN2006" s="22"/>
      <c r="AO2006" s="22"/>
      <c r="AP2006" s="22"/>
      <c r="AQ2006" s="22"/>
      <c r="AR2006" s="22"/>
      <c r="AS2006" s="22"/>
      <c r="AT2006" s="22"/>
      <c r="AU2006" s="22"/>
      <c r="AV2006" s="22"/>
      <c r="AW2006" s="22"/>
      <c r="AX2006" s="22"/>
      <c r="AY2006" s="22"/>
      <c r="AZ2006" s="22"/>
      <c r="BA2006" s="22"/>
      <c r="BB2006" s="22"/>
      <c r="BC2006" s="22"/>
      <c r="BD2006" s="22"/>
      <c r="BE2006" s="22"/>
      <c r="BF2006" s="22"/>
      <c r="BG2006" s="22"/>
      <c r="BH2006" s="22"/>
      <c r="BI2006" s="22"/>
      <c r="BJ2006" s="22"/>
      <c r="BK2006" s="22"/>
      <c r="BL2006" s="22"/>
      <c r="BM2006" s="22"/>
      <c r="BN2006" s="22"/>
      <c r="BO2006" s="22"/>
      <c r="BP2006" s="22"/>
      <c r="BQ2006" s="22"/>
      <c r="BR2006" s="22"/>
      <c r="BS2006" s="22"/>
      <c r="BT2006" s="22"/>
      <c r="BU2006" s="22"/>
      <c r="BV2006" s="22"/>
      <c r="BW2006" s="22"/>
      <c r="BX2006" s="22"/>
      <c r="BY2006" s="22"/>
      <c r="BZ2006" s="22"/>
      <c r="CA2006" s="22"/>
      <c r="CB2006" s="22"/>
      <c r="CC2006" s="22"/>
      <c r="CD2006" s="22"/>
      <c r="CE2006" s="22"/>
      <c r="CF2006" s="22"/>
      <c r="CG2006" s="22"/>
      <c r="CH2006" s="22"/>
      <c r="CI2006" s="22"/>
      <c r="CJ2006" s="22"/>
      <c r="CK2006" s="22"/>
      <c r="CL2006" s="22"/>
      <c r="CM2006" s="22"/>
      <c r="CN2006" s="22"/>
      <c r="CO2006" s="22"/>
      <c r="CP2006" s="22"/>
      <c r="CQ2006" s="22"/>
      <c r="CR2006" s="22"/>
      <c r="CS2006" s="22"/>
      <c r="CT2006" s="22"/>
      <c r="CU2006" s="22"/>
      <c r="CV2006" s="22"/>
      <c r="CW2006" s="22"/>
      <c r="CX2006" s="22"/>
      <c r="CY2006" s="22"/>
      <c r="CZ2006" s="22"/>
      <c r="DA2006" s="22"/>
      <c r="DB2006" s="22"/>
      <c r="DC2006" s="22"/>
      <c r="DD2006" s="22"/>
      <c r="DE2006" s="22"/>
      <c r="DF2006" s="22"/>
      <c r="DG2006" s="22"/>
      <c r="DH2006" s="22"/>
      <c r="DI2006" s="22"/>
      <c r="DJ2006" s="22"/>
      <c r="DK2006" s="22"/>
      <c r="DL2006" s="22"/>
      <c r="DM2006" s="22"/>
      <c r="DN2006" s="22"/>
      <c r="DO2006" s="22"/>
      <c r="DP2006" s="22"/>
    </row>
    <row r="2007" spans="1:120" hidden="1" x14ac:dyDescent="0.25">
      <c r="A2007" s="2"/>
      <c r="B2007" s="4"/>
      <c r="C2007" s="570"/>
      <c r="D2007" s="570"/>
      <c r="E2007" s="570"/>
      <c r="F2007" s="576"/>
      <c r="G2007" s="61" t="s">
        <v>84</v>
      </c>
      <c r="H2007" s="61"/>
      <c r="I2007" s="179"/>
      <c r="J2007" s="442"/>
      <c r="K2007" s="442"/>
      <c r="L2007" s="441"/>
      <c r="M2007" s="441"/>
      <c r="N2007" s="442"/>
      <c r="O2007" s="442"/>
      <c r="P2007" s="441"/>
      <c r="Q2007" s="441"/>
      <c r="R2007" s="442"/>
      <c r="S2007" s="442"/>
      <c r="T2007" s="441"/>
      <c r="U2007" s="441"/>
      <c r="V2007" s="204" t="e">
        <f t="shared" si="112"/>
        <v>#DIV/0!</v>
      </c>
      <c r="W2007" s="4"/>
      <c r="X2007" s="4"/>
      <c r="Y2007" s="4"/>
      <c r="Z2007" s="4"/>
      <c r="AA2007" s="2"/>
      <c r="AB2007" s="441">
        <f t="shared" si="113"/>
        <v>0</v>
      </c>
      <c r="AC2007" s="2"/>
      <c r="AD2007" s="5"/>
      <c r="AE2007" s="22"/>
      <c r="AF2007" s="22"/>
      <c r="AG2007" s="22"/>
      <c r="AH2007" s="22"/>
      <c r="AI2007" s="22"/>
      <c r="AJ2007" s="22"/>
      <c r="AK2007" s="22"/>
      <c r="AL2007" s="22"/>
      <c r="AM2007" s="22"/>
      <c r="AN2007" s="22"/>
      <c r="AO2007" s="22"/>
      <c r="AP2007" s="22"/>
      <c r="AQ2007" s="22"/>
      <c r="AR2007" s="22"/>
      <c r="AS2007" s="22"/>
      <c r="AT2007" s="22"/>
      <c r="AU2007" s="22"/>
      <c r="AV2007" s="22"/>
      <c r="AW2007" s="22"/>
      <c r="AX2007" s="22"/>
      <c r="AY2007" s="22"/>
      <c r="AZ2007" s="22"/>
      <c r="BA2007" s="22"/>
      <c r="BB2007" s="22"/>
      <c r="BC2007" s="22"/>
      <c r="BD2007" s="22"/>
      <c r="BE2007" s="22"/>
      <c r="BF2007" s="22"/>
      <c r="BG2007" s="22"/>
      <c r="BH2007" s="22"/>
      <c r="BI2007" s="22"/>
      <c r="BJ2007" s="22"/>
      <c r="BK2007" s="22"/>
      <c r="BL2007" s="22"/>
      <c r="BM2007" s="22"/>
      <c r="BN2007" s="22"/>
      <c r="BO2007" s="22"/>
      <c r="BP2007" s="22"/>
      <c r="BQ2007" s="22"/>
      <c r="BR2007" s="22"/>
      <c r="BS2007" s="22"/>
      <c r="BT2007" s="22"/>
      <c r="BU2007" s="22"/>
      <c r="BV2007" s="22"/>
      <c r="BW2007" s="22"/>
      <c r="BX2007" s="22"/>
      <c r="BY2007" s="22"/>
      <c r="BZ2007" s="22"/>
      <c r="CA2007" s="22"/>
      <c r="CB2007" s="22"/>
      <c r="CC2007" s="22"/>
      <c r="CD2007" s="22"/>
      <c r="CE2007" s="22"/>
      <c r="CF2007" s="22"/>
      <c r="CG2007" s="22"/>
      <c r="CH2007" s="22"/>
      <c r="CI2007" s="22"/>
      <c r="CJ2007" s="22"/>
      <c r="CK2007" s="22"/>
      <c r="CL2007" s="22"/>
      <c r="CM2007" s="22"/>
      <c r="CN2007" s="22"/>
      <c r="CO2007" s="22"/>
      <c r="CP2007" s="22"/>
      <c r="CQ2007" s="22"/>
      <c r="CR2007" s="22"/>
      <c r="CS2007" s="22"/>
      <c r="CT2007" s="22"/>
      <c r="CU2007" s="22"/>
      <c r="CV2007" s="22"/>
      <c r="CW2007" s="22"/>
      <c r="CX2007" s="22"/>
      <c r="CY2007" s="22"/>
      <c r="CZ2007" s="22"/>
      <c r="DA2007" s="22"/>
      <c r="DB2007" s="22"/>
      <c r="DC2007" s="22"/>
      <c r="DD2007" s="22"/>
      <c r="DE2007" s="22"/>
      <c r="DF2007" s="22"/>
      <c r="DG2007" s="22"/>
      <c r="DH2007" s="22"/>
      <c r="DI2007" s="22"/>
      <c r="DJ2007" s="22"/>
      <c r="DK2007" s="22"/>
      <c r="DL2007" s="22"/>
      <c r="DM2007" s="22"/>
      <c r="DN2007" s="22"/>
      <c r="DO2007" s="22"/>
      <c r="DP2007" s="22"/>
    </row>
    <row r="2008" spans="1:120" s="103" customFormat="1" ht="14.25" hidden="1" customHeight="1" x14ac:dyDescent="0.2">
      <c r="A2008" s="126"/>
      <c r="B2008" s="111"/>
      <c r="C2008" s="570"/>
      <c r="D2008" s="570"/>
      <c r="E2008" s="570"/>
      <c r="F2008" s="576"/>
      <c r="G2008" s="656" t="s">
        <v>85</v>
      </c>
      <c r="H2008" s="440"/>
      <c r="I2008" s="245"/>
      <c r="J2008" s="296">
        <v>0</v>
      </c>
      <c r="K2008" s="296">
        <v>0</v>
      </c>
      <c r="L2008" s="296">
        <f>L2009+L2010+L2011+L2012+L2013</f>
        <v>6</v>
      </c>
      <c r="M2008" s="296">
        <f t="shared" ref="M2008:U2008" si="116">M2009+M2010+M2011+M2012+M2013</f>
        <v>0</v>
      </c>
      <c r="N2008" s="296">
        <f t="shared" si="116"/>
        <v>0</v>
      </c>
      <c r="O2008" s="296">
        <f t="shared" si="116"/>
        <v>0</v>
      </c>
      <c r="P2008" s="274">
        <f t="shared" si="116"/>
        <v>2687</v>
      </c>
      <c r="Q2008" s="296">
        <f t="shared" si="116"/>
        <v>0</v>
      </c>
      <c r="R2008" s="296">
        <f t="shared" si="116"/>
        <v>0</v>
      </c>
      <c r="S2008" s="296">
        <f t="shared" si="116"/>
        <v>0</v>
      </c>
      <c r="T2008" s="274">
        <f t="shared" si="116"/>
        <v>5098.6698999999999</v>
      </c>
      <c r="U2008" s="296">
        <f t="shared" si="116"/>
        <v>0</v>
      </c>
      <c r="V2008" s="300">
        <f>(T2008/L2008)/1*$Y$13/100*$Z$13/100</f>
        <v>934.53296569032318</v>
      </c>
      <c r="W2008" s="111"/>
      <c r="X2008" s="111"/>
      <c r="Y2008" s="111"/>
      <c r="Z2008" s="111"/>
      <c r="AA2008" s="298">
        <v>861.90895</v>
      </c>
      <c r="AB2008" s="298">
        <f t="shared" si="113"/>
        <v>902.0547863771227</v>
      </c>
      <c r="AC2008" s="360">
        <f t="shared" si="115"/>
        <v>1.0360046638005669</v>
      </c>
      <c r="AD2008" s="163"/>
      <c r="AE2008" s="104"/>
      <c r="AF2008" s="104"/>
      <c r="AG2008" s="104"/>
      <c r="AH2008" s="104"/>
      <c r="AI2008" s="104"/>
      <c r="AJ2008" s="104"/>
      <c r="AK2008" s="104"/>
      <c r="AL2008" s="104"/>
      <c r="AM2008" s="104"/>
      <c r="AN2008" s="104"/>
      <c r="AO2008" s="104"/>
      <c r="AP2008" s="104"/>
      <c r="AQ2008" s="104"/>
      <c r="AR2008" s="104"/>
      <c r="AS2008" s="104"/>
      <c r="AT2008" s="104"/>
      <c r="AU2008" s="104"/>
      <c r="AV2008" s="104"/>
      <c r="AW2008" s="104"/>
      <c r="AX2008" s="104"/>
      <c r="AY2008" s="104"/>
      <c r="AZ2008" s="104"/>
      <c r="BA2008" s="104"/>
      <c r="BB2008" s="104"/>
      <c r="BC2008" s="104"/>
      <c r="BD2008" s="104"/>
      <c r="BE2008" s="104"/>
      <c r="BF2008" s="104"/>
      <c r="BG2008" s="104"/>
      <c r="BH2008" s="104"/>
      <c r="BI2008" s="104"/>
      <c r="BJ2008" s="104"/>
      <c r="BK2008" s="104"/>
      <c r="BL2008" s="104"/>
      <c r="BM2008" s="104"/>
      <c r="BN2008" s="104"/>
      <c r="BO2008" s="104"/>
      <c r="BP2008" s="104"/>
      <c r="BQ2008" s="104"/>
      <c r="BR2008" s="104"/>
      <c r="BS2008" s="104"/>
      <c r="BT2008" s="104"/>
      <c r="BU2008" s="104"/>
      <c r="BV2008" s="104"/>
      <c r="BW2008" s="104"/>
      <c r="BX2008" s="104"/>
      <c r="BY2008" s="104"/>
      <c r="BZ2008" s="104"/>
      <c r="CA2008" s="104"/>
      <c r="CB2008" s="104"/>
      <c r="CC2008" s="104"/>
      <c r="CD2008" s="104"/>
      <c r="CE2008" s="104"/>
      <c r="CF2008" s="104"/>
      <c r="CG2008" s="104"/>
      <c r="CH2008" s="104"/>
      <c r="CI2008" s="104"/>
      <c r="CJ2008" s="104"/>
      <c r="CK2008" s="104"/>
      <c r="CL2008" s="104"/>
      <c r="CM2008" s="104"/>
      <c r="CN2008" s="104"/>
      <c r="CO2008" s="104"/>
      <c r="CP2008" s="104"/>
      <c r="CQ2008" s="104"/>
      <c r="CR2008" s="104"/>
      <c r="CS2008" s="104"/>
      <c r="CT2008" s="104"/>
      <c r="CU2008" s="104"/>
      <c r="CV2008" s="104"/>
      <c r="CW2008" s="104"/>
      <c r="CX2008" s="104"/>
      <c r="CY2008" s="104"/>
      <c r="CZ2008" s="104"/>
      <c r="DA2008" s="104"/>
      <c r="DB2008" s="104"/>
      <c r="DC2008" s="104"/>
      <c r="DD2008" s="104"/>
      <c r="DE2008" s="104"/>
      <c r="DF2008" s="104"/>
      <c r="DG2008" s="104"/>
      <c r="DH2008" s="104"/>
      <c r="DI2008" s="104"/>
      <c r="DJ2008" s="104"/>
      <c r="DK2008" s="104"/>
      <c r="DL2008" s="104"/>
      <c r="DM2008" s="104"/>
      <c r="DN2008" s="104"/>
      <c r="DO2008" s="104"/>
      <c r="DP2008" s="104"/>
    </row>
    <row r="2009" spans="1:120" s="22" customFormat="1" ht="30" hidden="1" x14ac:dyDescent="0.25">
      <c r="A2009" s="430"/>
      <c r="B2009" s="66" t="s">
        <v>1609</v>
      </c>
      <c r="C2009" s="570"/>
      <c r="D2009" s="570"/>
      <c r="E2009" s="570"/>
      <c r="F2009" s="576"/>
      <c r="G2009" s="656"/>
      <c r="H2009" s="421"/>
      <c r="I2009" s="304" t="s">
        <v>1163</v>
      </c>
      <c r="J2009" s="430"/>
      <c r="K2009" s="95"/>
      <c r="L2009" s="430">
        <v>1</v>
      </c>
      <c r="M2009" s="430"/>
      <c r="N2009" s="67"/>
      <c r="O2009" s="67"/>
      <c r="P2009" s="67"/>
      <c r="Q2009" s="67"/>
      <c r="R2009" s="67"/>
      <c r="S2009" s="67"/>
      <c r="T2009" s="95">
        <v>865.43389999999999</v>
      </c>
      <c r="U2009" s="67"/>
      <c r="V2009" s="187"/>
      <c r="W2009" s="100"/>
      <c r="X2009" s="100"/>
      <c r="Y2009" s="100"/>
      <c r="Z2009" s="100"/>
      <c r="AA2009" s="187"/>
      <c r="AB2009" s="187"/>
      <c r="AC2009" s="99"/>
      <c r="AD2009" s="100"/>
      <c r="AE2009" s="64"/>
    </row>
    <row r="2010" spans="1:120" s="22" customFormat="1" ht="45" hidden="1" x14ac:dyDescent="0.25">
      <c r="A2010" s="430"/>
      <c r="B2010" s="430" t="s">
        <v>1703</v>
      </c>
      <c r="C2010" s="570"/>
      <c r="D2010" s="570"/>
      <c r="E2010" s="570"/>
      <c r="F2010" s="576"/>
      <c r="G2010" s="656"/>
      <c r="H2010" s="421"/>
      <c r="I2010" s="304" t="s">
        <v>1153</v>
      </c>
      <c r="J2010" s="430"/>
      <c r="K2010" s="95"/>
      <c r="L2010" s="430">
        <v>1</v>
      </c>
      <c r="M2010" s="430"/>
      <c r="N2010" s="67"/>
      <c r="O2010" s="67"/>
      <c r="P2010" s="67">
        <v>2280</v>
      </c>
      <c r="Q2010" s="67"/>
      <c r="R2010" s="67"/>
      <c r="S2010" s="67"/>
      <c r="T2010" s="95">
        <v>824.54</v>
      </c>
      <c r="U2010" s="67"/>
      <c r="V2010" s="99"/>
      <c r="W2010" s="100"/>
      <c r="X2010" s="100"/>
      <c r="Y2010" s="100"/>
      <c r="Z2010" s="100"/>
      <c r="AA2010" s="187"/>
      <c r="AB2010" s="187"/>
      <c r="AC2010" s="99"/>
      <c r="AD2010" s="100"/>
      <c r="AE2010" s="64"/>
    </row>
    <row r="2011" spans="1:120" s="22" customFormat="1" ht="30" hidden="1" x14ac:dyDescent="0.25">
      <c r="A2011" s="430"/>
      <c r="B2011" s="66" t="s">
        <v>1651</v>
      </c>
      <c r="C2011" s="570"/>
      <c r="D2011" s="570"/>
      <c r="E2011" s="570"/>
      <c r="F2011" s="576"/>
      <c r="G2011" s="656"/>
      <c r="H2011" s="421"/>
      <c r="I2011" s="304" t="s">
        <v>1164</v>
      </c>
      <c r="J2011" s="430"/>
      <c r="K2011" s="95"/>
      <c r="L2011" s="430">
        <v>1</v>
      </c>
      <c r="M2011" s="430"/>
      <c r="N2011" s="67"/>
      <c r="O2011" s="67"/>
      <c r="P2011" s="67"/>
      <c r="Q2011" s="67"/>
      <c r="R2011" s="67"/>
      <c r="S2011" s="67"/>
      <c r="T2011" s="95">
        <v>772.61599999999999</v>
      </c>
      <c r="U2011" s="67"/>
      <c r="V2011" s="187"/>
      <c r="W2011" s="100"/>
      <c r="X2011" s="100"/>
      <c r="Y2011" s="100"/>
      <c r="Z2011" s="100"/>
      <c r="AA2011" s="187"/>
      <c r="AB2011" s="187"/>
      <c r="AC2011" s="99"/>
      <c r="AD2011" s="100"/>
      <c r="AE2011" s="64"/>
    </row>
    <row r="2012" spans="1:120" s="22" customFormat="1" ht="45" hidden="1" x14ac:dyDescent="0.25">
      <c r="A2012" s="430"/>
      <c r="B2012" s="66" t="s">
        <v>1598</v>
      </c>
      <c r="C2012" s="570"/>
      <c r="D2012" s="570"/>
      <c r="E2012" s="570"/>
      <c r="F2012" s="576"/>
      <c r="G2012" s="656"/>
      <c r="H2012" s="421"/>
      <c r="I2012" s="158" t="s">
        <v>1440</v>
      </c>
      <c r="J2012" s="430"/>
      <c r="K2012" s="430"/>
      <c r="L2012" s="430">
        <v>2</v>
      </c>
      <c r="M2012" s="430"/>
      <c r="N2012" s="67"/>
      <c r="O2012" s="67"/>
      <c r="P2012" s="67">
        <v>7</v>
      </c>
      <c r="Q2012" s="67"/>
      <c r="R2012" s="67"/>
      <c r="S2012" s="67"/>
      <c r="T2012" s="67">
        <v>1393.29</v>
      </c>
      <c r="U2012" s="67"/>
      <c r="V2012" s="187"/>
      <c r="W2012" s="100"/>
      <c r="X2012" s="100"/>
      <c r="Y2012" s="100"/>
      <c r="Z2012" s="100"/>
      <c r="AA2012" s="187"/>
      <c r="AB2012" s="187"/>
      <c r="AC2012" s="99"/>
      <c r="AD2012" s="100"/>
      <c r="AE2012" s="64"/>
    </row>
    <row r="2013" spans="1:120" s="22" customFormat="1" ht="57" hidden="1" customHeight="1" x14ac:dyDescent="0.25">
      <c r="A2013" s="430"/>
      <c r="B2013" s="430">
        <v>5747</v>
      </c>
      <c r="C2013" s="570"/>
      <c r="D2013" s="570"/>
      <c r="E2013" s="570"/>
      <c r="F2013" s="576"/>
      <c r="G2013" s="656"/>
      <c r="H2013" s="430"/>
      <c r="I2013" s="323" t="s">
        <v>1702</v>
      </c>
      <c r="J2013" s="430"/>
      <c r="K2013" s="430"/>
      <c r="L2013" s="430">
        <v>1</v>
      </c>
      <c r="M2013" s="67"/>
      <c r="N2013" s="67"/>
      <c r="O2013" s="67"/>
      <c r="P2013" s="67">
        <v>400</v>
      </c>
      <c r="Q2013" s="67"/>
      <c r="R2013" s="67"/>
      <c r="S2013" s="67"/>
      <c r="T2013" s="67">
        <v>1242.79</v>
      </c>
      <c r="U2013" s="67"/>
      <c r="V2013" s="205"/>
      <c r="W2013" s="187"/>
      <c r="X2013" s="100"/>
      <c r="Y2013" s="100"/>
      <c r="Z2013" s="100"/>
      <c r="AA2013" s="100"/>
      <c r="AB2013" s="187"/>
      <c r="AC2013" s="187"/>
      <c r="AD2013" s="187"/>
      <c r="AE2013" s="187"/>
      <c r="AF2013" s="64"/>
    </row>
    <row r="2014" spans="1:120" ht="30" hidden="1" x14ac:dyDescent="0.25">
      <c r="A2014" s="2"/>
      <c r="B2014" s="4"/>
      <c r="C2014" s="570"/>
      <c r="D2014" s="570"/>
      <c r="E2014" s="570"/>
      <c r="F2014" s="576"/>
      <c r="G2014" s="61" t="s">
        <v>86</v>
      </c>
      <c r="H2014" s="61"/>
      <c r="I2014" s="179"/>
      <c r="J2014" s="442"/>
      <c r="K2014" s="442"/>
      <c r="L2014" s="441"/>
      <c r="M2014" s="441"/>
      <c r="N2014" s="442"/>
      <c r="O2014" s="442"/>
      <c r="P2014" s="441"/>
      <c r="Q2014" s="441"/>
      <c r="R2014" s="442"/>
      <c r="S2014" s="442"/>
      <c r="T2014" s="441"/>
      <c r="U2014" s="441"/>
      <c r="V2014" s="204" t="e">
        <f t="shared" si="112"/>
        <v>#DIV/0!</v>
      </c>
      <c r="W2014" s="4"/>
      <c r="X2014" s="4"/>
      <c r="Y2014" s="4"/>
      <c r="Z2014" s="4"/>
      <c r="AA2014" s="2"/>
      <c r="AB2014" s="441">
        <f t="shared" si="113"/>
        <v>0</v>
      </c>
      <c r="AC2014" s="2"/>
      <c r="AD2014" s="5"/>
      <c r="AE2014" s="22"/>
      <c r="AF2014" s="22"/>
      <c r="AG2014" s="22"/>
      <c r="AH2014" s="22"/>
      <c r="AI2014" s="22"/>
      <c r="AJ2014" s="22"/>
      <c r="AK2014" s="22"/>
      <c r="AL2014" s="22"/>
      <c r="AM2014" s="22"/>
      <c r="AN2014" s="22"/>
      <c r="AO2014" s="22"/>
      <c r="AP2014" s="22"/>
      <c r="AQ2014" s="22"/>
      <c r="AR2014" s="22"/>
      <c r="AS2014" s="22"/>
      <c r="AT2014" s="22"/>
      <c r="AU2014" s="22"/>
      <c r="AV2014" s="22"/>
      <c r="AW2014" s="22"/>
      <c r="AX2014" s="22"/>
      <c r="AY2014" s="22"/>
      <c r="AZ2014" s="22"/>
      <c r="BA2014" s="22"/>
      <c r="BB2014" s="22"/>
      <c r="BC2014" s="22"/>
      <c r="BD2014" s="22"/>
      <c r="BE2014" s="22"/>
      <c r="BF2014" s="22"/>
      <c r="BG2014" s="22"/>
      <c r="BH2014" s="22"/>
      <c r="BI2014" s="22"/>
      <c r="BJ2014" s="22"/>
      <c r="BK2014" s="22"/>
      <c r="BL2014" s="22"/>
      <c r="BM2014" s="22"/>
      <c r="BN2014" s="22"/>
      <c r="BO2014" s="22"/>
      <c r="BP2014" s="22"/>
      <c r="BQ2014" s="22"/>
      <c r="BR2014" s="22"/>
      <c r="BS2014" s="22"/>
      <c r="BT2014" s="22"/>
      <c r="BU2014" s="22"/>
      <c r="BV2014" s="22"/>
      <c r="BW2014" s="22"/>
      <c r="BX2014" s="22"/>
      <c r="BY2014" s="22"/>
      <c r="BZ2014" s="22"/>
      <c r="CA2014" s="22"/>
      <c r="CB2014" s="22"/>
      <c r="CC2014" s="22"/>
      <c r="CD2014" s="22"/>
      <c r="CE2014" s="22"/>
      <c r="CF2014" s="22"/>
      <c r="CG2014" s="22"/>
      <c r="CH2014" s="22"/>
      <c r="CI2014" s="22"/>
      <c r="CJ2014" s="22"/>
      <c r="CK2014" s="22"/>
      <c r="CL2014" s="22"/>
      <c r="CM2014" s="22"/>
      <c r="CN2014" s="22"/>
      <c r="CO2014" s="22"/>
      <c r="CP2014" s="22"/>
      <c r="CQ2014" s="22"/>
      <c r="CR2014" s="22"/>
      <c r="CS2014" s="22"/>
      <c r="CT2014" s="22"/>
      <c r="CU2014" s="22"/>
      <c r="CV2014" s="22"/>
      <c r="CW2014" s="22"/>
      <c r="CX2014" s="22"/>
      <c r="CY2014" s="22"/>
      <c r="CZ2014" s="22"/>
      <c r="DA2014" s="22"/>
      <c r="DB2014" s="22"/>
      <c r="DC2014" s="22"/>
      <c r="DD2014" s="22"/>
      <c r="DE2014" s="22"/>
      <c r="DF2014" s="22"/>
      <c r="DG2014" s="22"/>
      <c r="DH2014" s="22"/>
      <c r="DI2014" s="22"/>
      <c r="DJ2014" s="22"/>
      <c r="DK2014" s="22"/>
      <c r="DL2014" s="22"/>
      <c r="DM2014" s="22"/>
      <c r="DN2014" s="22"/>
      <c r="DO2014" s="22"/>
      <c r="DP2014" s="22"/>
    </row>
    <row r="2015" spans="1:120" ht="45" hidden="1" x14ac:dyDescent="0.25">
      <c r="A2015" s="2"/>
      <c r="B2015" s="4"/>
      <c r="C2015" s="570"/>
      <c r="D2015" s="570"/>
      <c r="E2015" s="570"/>
      <c r="F2015" s="576" t="s">
        <v>88</v>
      </c>
      <c r="G2015" s="61" t="s">
        <v>82</v>
      </c>
      <c r="H2015" s="61"/>
      <c r="I2015" s="179"/>
      <c r="J2015" s="442"/>
      <c r="K2015" s="442"/>
      <c r="L2015" s="441"/>
      <c r="M2015" s="441"/>
      <c r="N2015" s="442"/>
      <c r="O2015" s="442"/>
      <c r="P2015" s="441"/>
      <c r="Q2015" s="441"/>
      <c r="R2015" s="442"/>
      <c r="S2015" s="442"/>
      <c r="T2015" s="441"/>
      <c r="U2015" s="441"/>
      <c r="V2015" s="204" t="e">
        <f t="shared" si="112"/>
        <v>#DIV/0!</v>
      </c>
      <c r="W2015" s="4"/>
      <c r="X2015" s="4"/>
      <c r="Y2015" s="4"/>
      <c r="Z2015" s="4"/>
      <c r="AA2015" s="2"/>
      <c r="AB2015" s="441">
        <f t="shared" si="113"/>
        <v>0</v>
      </c>
      <c r="AC2015" s="2"/>
      <c r="AD2015" s="5"/>
      <c r="AE2015" s="22"/>
      <c r="AF2015" s="22"/>
      <c r="AG2015" s="22"/>
      <c r="AH2015" s="22"/>
      <c r="AI2015" s="22"/>
      <c r="AJ2015" s="22"/>
      <c r="AK2015" s="22"/>
      <c r="AL2015" s="22"/>
      <c r="AM2015" s="22"/>
      <c r="AN2015" s="22"/>
      <c r="AO2015" s="22"/>
      <c r="AP2015" s="22"/>
      <c r="AQ2015" s="22"/>
      <c r="AR2015" s="22"/>
      <c r="AS2015" s="22"/>
      <c r="AT2015" s="22"/>
      <c r="AU2015" s="22"/>
      <c r="AV2015" s="22"/>
      <c r="AW2015" s="22"/>
      <c r="AX2015" s="22"/>
      <c r="AY2015" s="22"/>
      <c r="AZ2015" s="22"/>
      <c r="BA2015" s="22"/>
      <c r="BB2015" s="22"/>
      <c r="BC2015" s="22"/>
      <c r="BD2015" s="22"/>
      <c r="BE2015" s="22"/>
      <c r="BF2015" s="22"/>
      <c r="BG2015" s="22"/>
      <c r="BH2015" s="22"/>
      <c r="BI2015" s="22"/>
      <c r="BJ2015" s="22"/>
      <c r="BK2015" s="22"/>
      <c r="BL2015" s="22"/>
      <c r="BM2015" s="22"/>
      <c r="BN2015" s="22"/>
      <c r="BO2015" s="22"/>
      <c r="BP2015" s="22"/>
      <c r="BQ2015" s="22"/>
      <c r="BR2015" s="22"/>
      <c r="BS2015" s="22"/>
      <c r="BT2015" s="22"/>
      <c r="BU2015" s="22"/>
      <c r="BV2015" s="22"/>
      <c r="BW2015" s="22"/>
      <c r="BX2015" s="22"/>
      <c r="BY2015" s="22"/>
      <c r="BZ2015" s="22"/>
      <c r="CA2015" s="22"/>
      <c r="CB2015" s="22"/>
      <c r="CC2015" s="22"/>
      <c r="CD2015" s="22"/>
      <c r="CE2015" s="22"/>
      <c r="CF2015" s="22"/>
      <c r="CG2015" s="22"/>
      <c r="CH2015" s="22"/>
      <c r="CI2015" s="22"/>
      <c r="CJ2015" s="22"/>
      <c r="CK2015" s="22"/>
      <c r="CL2015" s="22"/>
      <c r="CM2015" s="22"/>
      <c r="CN2015" s="22"/>
      <c r="CO2015" s="22"/>
      <c r="CP2015" s="22"/>
      <c r="CQ2015" s="22"/>
      <c r="CR2015" s="22"/>
      <c r="CS2015" s="22"/>
      <c r="CT2015" s="22"/>
      <c r="CU2015" s="22"/>
      <c r="CV2015" s="22"/>
      <c r="CW2015" s="22"/>
      <c r="CX2015" s="22"/>
      <c r="CY2015" s="22"/>
      <c r="CZ2015" s="22"/>
      <c r="DA2015" s="22"/>
      <c r="DB2015" s="22"/>
      <c r="DC2015" s="22"/>
      <c r="DD2015" s="22"/>
      <c r="DE2015" s="22"/>
      <c r="DF2015" s="22"/>
      <c r="DG2015" s="22"/>
      <c r="DH2015" s="22"/>
      <c r="DI2015" s="22"/>
      <c r="DJ2015" s="22"/>
      <c r="DK2015" s="22"/>
      <c r="DL2015" s="22"/>
      <c r="DM2015" s="22"/>
      <c r="DN2015" s="22"/>
      <c r="DO2015" s="22"/>
      <c r="DP2015" s="22"/>
    </row>
    <row r="2016" spans="1:120" hidden="1" x14ac:dyDescent="0.25">
      <c r="A2016" s="2"/>
      <c r="B2016" s="4"/>
      <c r="C2016" s="570"/>
      <c r="D2016" s="570"/>
      <c r="E2016" s="570"/>
      <c r="F2016" s="576"/>
      <c r="G2016" s="61" t="s">
        <v>83</v>
      </c>
      <c r="H2016" s="61"/>
      <c r="I2016" s="179"/>
      <c r="J2016" s="442"/>
      <c r="K2016" s="442"/>
      <c r="L2016" s="441"/>
      <c r="M2016" s="441"/>
      <c r="N2016" s="442"/>
      <c r="O2016" s="442"/>
      <c r="P2016" s="441"/>
      <c r="Q2016" s="441"/>
      <c r="R2016" s="442"/>
      <c r="S2016" s="442"/>
      <c r="T2016" s="441"/>
      <c r="U2016" s="441"/>
      <c r="V2016" s="204" t="e">
        <f t="shared" si="112"/>
        <v>#DIV/0!</v>
      </c>
      <c r="W2016" s="4"/>
      <c r="X2016" s="4"/>
      <c r="Y2016" s="4"/>
      <c r="Z2016" s="4"/>
      <c r="AA2016" s="2"/>
      <c r="AB2016" s="441">
        <f t="shared" si="113"/>
        <v>0</v>
      </c>
      <c r="AC2016" s="2"/>
      <c r="AD2016" s="5"/>
      <c r="AE2016" s="22"/>
      <c r="AF2016" s="22"/>
      <c r="AG2016" s="22"/>
      <c r="AH2016" s="22"/>
      <c r="AI2016" s="22"/>
      <c r="AJ2016" s="22"/>
      <c r="AK2016" s="22"/>
      <c r="AL2016" s="22"/>
      <c r="AM2016" s="22"/>
      <c r="AN2016" s="22"/>
      <c r="AO2016" s="22"/>
      <c r="AP2016" s="22"/>
      <c r="AQ2016" s="22"/>
      <c r="AR2016" s="22"/>
      <c r="AS2016" s="22"/>
      <c r="AT2016" s="22"/>
      <c r="AU2016" s="22"/>
      <c r="AV2016" s="22"/>
      <c r="AW2016" s="22"/>
      <c r="AX2016" s="22"/>
      <c r="AY2016" s="22"/>
      <c r="AZ2016" s="22"/>
      <c r="BA2016" s="22"/>
      <c r="BB2016" s="22"/>
      <c r="BC2016" s="22"/>
      <c r="BD2016" s="22"/>
      <c r="BE2016" s="22"/>
      <c r="BF2016" s="22"/>
      <c r="BG2016" s="22"/>
      <c r="BH2016" s="22"/>
      <c r="BI2016" s="22"/>
      <c r="BJ2016" s="22"/>
      <c r="BK2016" s="22"/>
      <c r="BL2016" s="22"/>
      <c r="BM2016" s="22"/>
      <c r="BN2016" s="22"/>
      <c r="BO2016" s="22"/>
      <c r="BP2016" s="22"/>
      <c r="BQ2016" s="22"/>
      <c r="BR2016" s="22"/>
      <c r="BS2016" s="22"/>
      <c r="BT2016" s="22"/>
      <c r="BU2016" s="22"/>
      <c r="BV2016" s="22"/>
      <c r="BW2016" s="22"/>
      <c r="BX2016" s="22"/>
      <c r="BY2016" s="22"/>
      <c r="BZ2016" s="22"/>
      <c r="CA2016" s="22"/>
      <c r="CB2016" s="22"/>
      <c r="CC2016" s="22"/>
      <c r="CD2016" s="22"/>
      <c r="CE2016" s="22"/>
      <c r="CF2016" s="22"/>
      <c r="CG2016" s="22"/>
      <c r="CH2016" s="22"/>
      <c r="CI2016" s="22"/>
      <c r="CJ2016" s="22"/>
      <c r="CK2016" s="22"/>
      <c r="CL2016" s="22"/>
      <c r="CM2016" s="22"/>
      <c r="CN2016" s="22"/>
      <c r="CO2016" s="22"/>
      <c r="CP2016" s="22"/>
      <c r="CQ2016" s="22"/>
      <c r="CR2016" s="22"/>
      <c r="CS2016" s="22"/>
      <c r="CT2016" s="22"/>
      <c r="CU2016" s="22"/>
      <c r="CV2016" s="22"/>
      <c r="CW2016" s="22"/>
      <c r="CX2016" s="22"/>
      <c r="CY2016" s="22"/>
      <c r="CZ2016" s="22"/>
      <c r="DA2016" s="22"/>
      <c r="DB2016" s="22"/>
      <c r="DC2016" s="22"/>
      <c r="DD2016" s="22"/>
      <c r="DE2016" s="22"/>
      <c r="DF2016" s="22"/>
      <c r="DG2016" s="22"/>
      <c r="DH2016" s="22"/>
      <c r="DI2016" s="22"/>
      <c r="DJ2016" s="22"/>
      <c r="DK2016" s="22"/>
      <c r="DL2016" s="22"/>
      <c r="DM2016" s="22"/>
      <c r="DN2016" s="22"/>
      <c r="DO2016" s="22"/>
      <c r="DP2016" s="22"/>
    </row>
    <row r="2017" spans="1:121" hidden="1" x14ac:dyDescent="0.25">
      <c r="A2017" s="2"/>
      <c r="B2017" s="4"/>
      <c r="C2017" s="570"/>
      <c r="D2017" s="570"/>
      <c r="E2017" s="570"/>
      <c r="F2017" s="576"/>
      <c r="G2017" s="61" t="s">
        <v>84</v>
      </c>
      <c r="H2017" s="61"/>
      <c r="I2017" s="179"/>
      <c r="J2017" s="442"/>
      <c r="K2017" s="442"/>
      <c r="L2017" s="441"/>
      <c r="M2017" s="441"/>
      <c r="N2017" s="442"/>
      <c r="O2017" s="442"/>
      <c r="P2017" s="441"/>
      <c r="Q2017" s="441"/>
      <c r="R2017" s="442"/>
      <c r="S2017" s="442"/>
      <c r="T2017" s="441"/>
      <c r="U2017" s="441"/>
      <c r="V2017" s="204" t="e">
        <f t="shared" si="112"/>
        <v>#DIV/0!</v>
      </c>
      <c r="W2017" s="4"/>
      <c r="X2017" s="4"/>
      <c r="Y2017" s="4"/>
      <c r="Z2017" s="4"/>
      <c r="AA2017" s="2"/>
      <c r="AB2017" s="441">
        <f t="shared" si="113"/>
        <v>0</v>
      </c>
      <c r="AC2017" s="2"/>
      <c r="AD2017" s="5"/>
      <c r="AE2017" s="22"/>
      <c r="AF2017" s="22"/>
      <c r="AG2017" s="22"/>
      <c r="AH2017" s="22"/>
      <c r="AI2017" s="22"/>
      <c r="AJ2017" s="22"/>
      <c r="AK2017" s="22"/>
      <c r="AL2017" s="22"/>
      <c r="AM2017" s="22"/>
      <c r="AN2017" s="22"/>
      <c r="AO2017" s="22"/>
      <c r="AP2017" s="22"/>
      <c r="AQ2017" s="22"/>
      <c r="AR2017" s="22"/>
      <c r="AS2017" s="22"/>
      <c r="AT2017" s="22"/>
      <c r="AU2017" s="22"/>
      <c r="AV2017" s="22"/>
      <c r="AW2017" s="22"/>
      <c r="AX2017" s="22"/>
      <c r="AY2017" s="22"/>
      <c r="AZ2017" s="22"/>
      <c r="BA2017" s="22"/>
      <c r="BB2017" s="22"/>
      <c r="BC2017" s="22"/>
      <c r="BD2017" s="22"/>
      <c r="BE2017" s="22"/>
      <c r="BF2017" s="22"/>
      <c r="BG2017" s="22"/>
      <c r="BH2017" s="22"/>
      <c r="BI2017" s="22"/>
      <c r="BJ2017" s="22"/>
      <c r="BK2017" s="22"/>
      <c r="BL2017" s="22"/>
      <c r="BM2017" s="22"/>
      <c r="BN2017" s="22"/>
      <c r="BO2017" s="22"/>
      <c r="BP2017" s="22"/>
      <c r="BQ2017" s="22"/>
      <c r="BR2017" s="22"/>
      <c r="BS2017" s="22"/>
      <c r="BT2017" s="22"/>
      <c r="BU2017" s="22"/>
      <c r="BV2017" s="22"/>
      <c r="BW2017" s="22"/>
      <c r="BX2017" s="22"/>
      <c r="BY2017" s="22"/>
      <c r="BZ2017" s="22"/>
      <c r="CA2017" s="22"/>
      <c r="CB2017" s="22"/>
      <c r="CC2017" s="22"/>
      <c r="CD2017" s="22"/>
      <c r="CE2017" s="22"/>
      <c r="CF2017" s="22"/>
      <c r="CG2017" s="22"/>
      <c r="CH2017" s="22"/>
      <c r="CI2017" s="22"/>
      <c r="CJ2017" s="22"/>
      <c r="CK2017" s="22"/>
      <c r="CL2017" s="22"/>
      <c r="CM2017" s="22"/>
      <c r="CN2017" s="22"/>
      <c r="CO2017" s="22"/>
      <c r="CP2017" s="22"/>
      <c r="CQ2017" s="22"/>
      <c r="CR2017" s="22"/>
      <c r="CS2017" s="22"/>
      <c r="CT2017" s="22"/>
      <c r="CU2017" s="22"/>
      <c r="CV2017" s="22"/>
      <c r="CW2017" s="22"/>
      <c r="CX2017" s="22"/>
      <c r="CY2017" s="22"/>
      <c r="CZ2017" s="22"/>
      <c r="DA2017" s="22"/>
      <c r="DB2017" s="22"/>
      <c r="DC2017" s="22"/>
      <c r="DD2017" s="22"/>
      <c r="DE2017" s="22"/>
      <c r="DF2017" s="22"/>
      <c r="DG2017" s="22"/>
      <c r="DH2017" s="22"/>
      <c r="DI2017" s="22"/>
      <c r="DJ2017" s="22"/>
      <c r="DK2017" s="22"/>
      <c r="DL2017" s="22"/>
      <c r="DM2017" s="22"/>
      <c r="DN2017" s="22"/>
      <c r="DO2017" s="22"/>
      <c r="DP2017" s="22"/>
    </row>
    <row r="2018" spans="1:121" hidden="1" x14ac:dyDescent="0.25">
      <c r="A2018" s="2"/>
      <c r="B2018" s="4"/>
      <c r="C2018" s="570"/>
      <c r="D2018" s="570"/>
      <c r="E2018" s="570"/>
      <c r="F2018" s="576"/>
      <c r="G2018" s="570" t="s">
        <v>85</v>
      </c>
      <c r="H2018" s="302"/>
      <c r="I2018" s="303"/>
      <c r="J2018" s="122">
        <f>J2019+J2020</f>
        <v>0</v>
      </c>
      <c r="K2018" s="122">
        <f>K2021</f>
        <v>0</v>
      </c>
      <c r="L2018" s="122"/>
      <c r="M2018" s="122"/>
      <c r="N2018" s="272">
        <f>SUM(N2019:N2021)</f>
        <v>0</v>
      </c>
      <c r="O2018" s="272">
        <f t="shared" ref="O2018:U2018" si="117">SUM(O2019:O2021)</f>
        <v>0</v>
      </c>
      <c r="P2018" s="272">
        <f t="shared" si="117"/>
        <v>0</v>
      </c>
      <c r="Q2018" s="272">
        <f t="shared" si="117"/>
        <v>0</v>
      </c>
      <c r="R2018" s="272">
        <f t="shared" si="117"/>
        <v>0</v>
      </c>
      <c r="S2018" s="272">
        <f t="shared" si="117"/>
        <v>0</v>
      </c>
      <c r="T2018" s="272">
        <f t="shared" si="117"/>
        <v>0</v>
      </c>
      <c r="U2018" s="272">
        <f t="shared" si="117"/>
        <v>0</v>
      </c>
      <c r="V2018" s="204" t="e">
        <f>((R2018*$W$13/100*$X$13/100)/(J2018)+(S2018*$X$13/100)/(K2018))/2*$Y$13/100*$Z$13/100</f>
        <v>#DIV/0!</v>
      </c>
      <c r="W2018" s="4"/>
      <c r="X2018" s="4"/>
      <c r="Y2018" s="4"/>
      <c r="Z2018" s="4"/>
      <c r="AA2018" s="2"/>
      <c r="AB2018" s="441">
        <f t="shared" si="113"/>
        <v>0</v>
      </c>
      <c r="AC2018" s="2"/>
      <c r="AD2018" s="5"/>
      <c r="AE2018" s="22"/>
      <c r="AF2018" s="22"/>
      <c r="AG2018" s="22"/>
      <c r="AH2018" s="22"/>
      <c r="AI2018" s="22"/>
      <c r="AJ2018" s="22"/>
      <c r="AK2018" s="22"/>
      <c r="AL2018" s="22"/>
      <c r="AM2018" s="22"/>
      <c r="AN2018" s="22"/>
      <c r="AO2018" s="22"/>
      <c r="AP2018" s="22"/>
      <c r="AQ2018" s="22"/>
      <c r="AR2018" s="22"/>
      <c r="AS2018" s="22"/>
      <c r="AT2018" s="22"/>
      <c r="AU2018" s="22"/>
      <c r="AV2018" s="22"/>
      <c r="AW2018" s="22"/>
      <c r="AX2018" s="22"/>
      <c r="AY2018" s="22"/>
      <c r="AZ2018" s="22"/>
      <c r="BA2018" s="22"/>
      <c r="BB2018" s="22"/>
      <c r="BC2018" s="22"/>
      <c r="BD2018" s="22"/>
      <c r="BE2018" s="22"/>
      <c r="BF2018" s="22"/>
      <c r="BG2018" s="22"/>
      <c r="BH2018" s="22"/>
      <c r="BI2018" s="22"/>
      <c r="BJ2018" s="22"/>
      <c r="BK2018" s="22"/>
      <c r="BL2018" s="22"/>
      <c r="BM2018" s="22"/>
      <c r="BN2018" s="22"/>
      <c r="BO2018" s="22"/>
      <c r="BP2018" s="22"/>
      <c r="BQ2018" s="22"/>
      <c r="BR2018" s="22"/>
      <c r="BS2018" s="22"/>
      <c r="BT2018" s="22"/>
      <c r="BU2018" s="22"/>
      <c r="BV2018" s="22"/>
      <c r="BW2018" s="22"/>
      <c r="BX2018" s="22"/>
      <c r="BY2018" s="22"/>
      <c r="BZ2018" s="22"/>
      <c r="CA2018" s="22"/>
      <c r="CB2018" s="22"/>
      <c r="CC2018" s="22"/>
      <c r="CD2018" s="22"/>
      <c r="CE2018" s="22"/>
      <c r="CF2018" s="22"/>
      <c r="CG2018" s="22"/>
      <c r="CH2018" s="22"/>
      <c r="CI2018" s="22"/>
      <c r="CJ2018" s="22"/>
      <c r="CK2018" s="22"/>
      <c r="CL2018" s="22"/>
      <c r="CM2018" s="22"/>
      <c r="CN2018" s="22"/>
      <c r="CO2018" s="22"/>
      <c r="CP2018" s="22"/>
      <c r="CQ2018" s="22"/>
      <c r="CR2018" s="22"/>
      <c r="CS2018" s="22"/>
      <c r="CT2018" s="22"/>
      <c r="CU2018" s="22"/>
      <c r="CV2018" s="22"/>
      <c r="CW2018" s="22"/>
      <c r="CX2018" s="22"/>
      <c r="CY2018" s="22"/>
      <c r="CZ2018" s="22"/>
      <c r="DA2018" s="22"/>
      <c r="DB2018" s="22"/>
      <c r="DC2018" s="22"/>
      <c r="DD2018" s="22"/>
      <c r="DE2018" s="22"/>
      <c r="DF2018" s="22"/>
      <c r="DG2018" s="22"/>
      <c r="DH2018" s="22"/>
      <c r="DI2018" s="22"/>
      <c r="DJ2018" s="22"/>
      <c r="DK2018" s="22"/>
      <c r="DL2018" s="22"/>
      <c r="DM2018" s="22"/>
      <c r="DN2018" s="22"/>
      <c r="DO2018" s="22"/>
      <c r="DP2018" s="22"/>
    </row>
    <row r="2019" spans="1:121" hidden="1" x14ac:dyDescent="0.25">
      <c r="A2019" s="430" t="s">
        <v>170</v>
      </c>
      <c r="B2019" s="430"/>
      <c r="C2019" s="570"/>
      <c r="D2019" s="570"/>
      <c r="E2019" s="570"/>
      <c r="F2019" s="576"/>
      <c r="G2019" s="570"/>
      <c r="H2019" s="421"/>
      <c r="I2019" s="140"/>
      <c r="J2019" s="430"/>
      <c r="K2019" s="430"/>
      <c r="L2019" s="430"/>
      <c r="M2019" s="430"/>
      <c r="N2019" s="67"/>
      <c r="O2019" s="67"/>
      <c r="P2019" s="67"/>
      <c r="Q2019" s="67"/>
      <c r="R2019" s="67"/>
      <c r="S2019" s="67"/>
      <c r="T2019" s="67"/>
      <c r="U2019" s="67"/>
      <c r="V2019" s="188"/>
      <c r="W2019" s="69"/>
      <c r="X2019" s="69"/>
      <c r="Y2019" s="69"/>
      <c r="Z2019" s="69"/>
      <c r="AA2019" s="188"/>
      <c r="AB2019" s="188"/>
      <c r="AC2019" s="188"/>
      <c r="AD2019" s="188"/>
      <c r="AE2019" s="64"/>
      <c r="AF2019" s="22"/>
      <c r="AG2019" s="22"/>
      <c r="AH2019" s="22"/>
      <c r="AI2019" s="22"/>
      <c r="AJ2019" s="22"/>
      <c r="AK2019" s="22"/>
      <c r="AL2019" s="22"/>
      <c r="AM2019" s="22"/>
      <c r="AN2019" s="22"/>
      <c r="AO2019" s="22"/>
      <c r="AP2019" s="22"/>
      <c r="AQ2019" s="22"/>
      <c r="AR2019" s="22"/>
      <c r="AS2019" s="22"/>
      <c r="AT2019" s="22"/>
      <c r="AU2019" s="22"/>
      <c r="AV2019" s="22"/>
      <c r="AW2019" s="22"/>
      <c r="AX2019" s="22"/>
      <c r="AY2019" s="22"/>
      <c r="AZ2019" s="22"/>
      <c r="BA2019" s="22"/>
      <c r="BB2019" s="22"/>
      <c r="BC2019" s="22"/>
      <c r="BD2019" s="22"/>
      <c r="BE2019" s="22"/>
      <c r="BF2019" s="22"/>
      <c r="BG2019" s="22"/>
      <c r="BH2019" s="22"/>
      <c r="BI2019" s="22"/>
      <c r="BJ2019" s="22"/>
      <c r="BK2019" s="22"/>
      <c r="BL2019" s="22"/>
      <c r="BM2019" s="22"/>
      <c r="BN2019" s="22"/>
      <c r="BO2019" s="22"/>
      <c r="BP2019" s="22"/>
      <c r="BQ2019" s="22"/>
      <c r="BR2019" s="22"/>
      <c r="BS2019" s="22"/>
      <c r="BT2019" s="22"/>
      <c r="BU2019" s="22"/>
      <c r="BV2019" s="22"/>
      <c r="BW2019" s="22"/>
      <c r="BX2019" s="22"/>
      <c r="BY2019" s="22"/>
      <c r="BZ2019" s="22"/>
      <c r="CA2019" s="22"/>
      <c r="CB2019" s="22"/>
      <c r="CC2019" s="22"/>
      <c r="CD2019" s="22"/>
      <c r="CE2019" s="22"/>
      <c r="CF2019" s="22"/>
      <c r="CG2019" s="22"/>
      <c r="CH2019" s="22"/>
      <c r="CI2019" s="22"/>
      <c r="CJ2019" s="22"/>
      <c r="CK2019" s="22"/>
      <c r="CL2019" s="22"/>
      <c r="CM2019" s="22"/>
      <c r="CN2019" s="22"/>
      <c r="CO2019" s="22"/>
      <c r="CP2019" s="22"/>
      <c r="CQ2019" s="22"/>
      <c r="CR2019" s="22"/>
      <c r="CS2019" s="22"/>
      <c r="CT2019" s="22"/>
      <c r="CU2019" s="22"/>
      <c r="CV2019" s="22"/>
      <c r="CW2019" s="22"/>
      <c r="CX2019" s="22"/>
      <c r="CY2019" s="22"/>
      <c r="CZ2019" s="22"/>
      <c r="DA2019" s="22"/>
      <c r="DB2019" s="22"/>
      <c r="DC2019" s="22"/>
      <c r="DD2019" s="22"/>
      <c r="DE2019" s="22"/>
      <c r="DF2019" s="22"/>
      <c r="DG2019" s="22"/>
      <c r="DH2019" s="22"/>
      <c r="DI2019" s="22"/>
      <c r="DJ2019" s="22"/>
      <c r="DK2019" s="22"/>
      <c r="DL2019" s="22"/>
      <c r="DM2019" s="22"/>
      <c r="DN2019" s="22"/>
      <c r="DO2019" s="22"/>
      <c r="DP2019" s="22"/>
      <c r="DQ2019" s="22"/>
    </row>
    <row r="2020" spans="1:121" ht="18" hidden="1" customHeight="1" x14ac:dyDescent="0.25">
      <c r="A2020" s="430" t="s">
        <v>170</v>
      </c>
      <c r="B2020" s="430"/>
      <c r="C2020" s="570"/>
      <c r="D2020" s="570"/>
      <c r="E2020" s="570"/>
      <c r="F2020" s="576"/>
      <c r="G2020" s="570"/>
      <c r="H2020" s="421"/>
      <c r="I2020" s="140"/>
      <c r="J2020" s="430"/>
      <c r="K2020" s="430"/>
      <c r="L2020" s="430"/>
      <c r="M2020" s="430"/>
      <c r="N2020" s="67"/>
      <c r="O2020" s="67"/>
      <c r="P2020" s="67"/>
      <c r="Q2020" s="67"/>
      <c r="R2020" s="67"/>
      <c r="S2020" s="67"/>
      <c r="T2020" s="67"/>
      <c r="U2020" s="67"/>
      <c r="V2020" s="188"/>
      <c r="W2020" s="69"/>
      <c r="X2020" s="69"/>
      <c r="Y2020" s="69"/>
      <c r="Z2020" s="69"/>
      <c r="AA2020" s="188"/>
      <c r="AB2020" s="188"/>
      <c r="AC2020" s="188"/>
      <c r="AD2020" s="188"/>
      <c r="AE2020" s="64"/>
      <c r="AF2020" s="22"/>
      <c r="AG2020" s="22"/>
      <c r="AH2020" s="22"/>
      <c r="AI2020" s="22"/>
      <c r="AJ2020" s="22"/>
      <c r="AK2020" s="22"/>
      <c r="AL2020" s="22"/>
      <c r="AM2020" s="22"/>
      <c r="AN2020" s="22"/>
      <c r="AO2020" s="22"/>
      <c r="AP2020" s="22"/>
      <c r="AQ2020" s="22"/>
      <c r="AR2020" s="22"/>
      <c r="AS2020" s="22"/>
      <c r="AT2020" s="22"/>
      <c r="AU2020" s="22"/>
      <c r="AV2020" s="22"/>
      <c r="AW2020" s="22"/>
      <c r="AX2020" s="22"/>
      <c r="AY2020" s="22"/>
      <c r="AZ2020" s="22"/>
      <c r="BA2020" s="22"/>
      <c r="BB2020" s="22"/>
      <c r="BC2020" s="22"/>
      <c r="BD2020" s="22"/>
      <c r="BE2020" s="22"/>
      <c r="BF2020" s="22"/>
      <c r="BG2020" s="22"/>
      <c r="BH2020" s="22"/>
      <c r="BI2020" s="22"/>
      <c r="BJ2020" s="22"/>
      <c r="BK2020" s="22"/>
      <c r="BL2020" s="22"/>
      <c r="BM2020" s="22"/>
      <c r="BN2020" s="22"/>
      <c r="BO2020" s="22"/>
      <c r="BP2020" s="22"/>
      <c r="BQ2020" s="22"/>
      <c r="BR2020" s="22"/>
      <c r="BS2020" s="22"/>
      <c r="BT2020" s="22"/>
      <c r="BU2020" s="22"/>
      <c r="BV2020" s="22"/>
      <c r="BW2020" s="22"/>
      <c r="BX2020" s="22"/>
      <c r="BY2020" s="22"/>
      <c r="BZ2020" s="22"/>
      <c r="CA2020" s="22"/>
      <c r="CB2020" s="22"/>
      <c r="CC2020" s="22"/>
      <c r="CD2020" s="22"/>
      <c r="CE2020" s="22"/>
      <c r="CF2020" s="22"/>
      <c r="CG2020" s="22"/>
      <c r="CH2020" s="22"/>
      <c r="CI2020" s="22"/>
      <c r="CJ2020" s="22"/>
      <c r="CK2020" s="22"/>
      <c r="CL2020" s="22"/>
      <c r="CM2020" s="22"/>
      <c r="CN2020" s="22"/>
      <c r="CO2020" s="22"/>
      <c r="CP2020" s="22"/>
      <c r="CQ2020" s="22"/>
      <c r="CR2020" s="22"/>
      <c r="CS2020" s="22"/>
      <c r="CT2020" s="22"/>
      <c r="CU2020" s="22"/>
      <c r="CV2020" s="22"/>
      <c r="CW2020" s="22"/>
      <c r="CX2020" s="22"/>
      <c r="CY2020" s="22"/>
      <c r="CZ2020" s="22"/>
      <c r="DA2020" s="22"/>
      <c r="DB2020" s="22"/>
      <c r="DC2020" s="22"/>
      <c r="DD2020" s="22"/>
      <c r="DE2020" s="22"/>
      <c r="DF2020" s="22"/>
      <c r="DG2020" s="22"/>
      <c r="DH2020" s="22"/>
      <c r="DI2020" s="22"/>
      <c r="DJ2020" s="22"/>
      <c r="DK2020" s="22"/>
      <c r="DL2020" s="22"/>
      <c r="DM2020" s="22"/>
      <c r="DN2020" s="22"/>
      <c r="DO2020" s="22"/>
      <c r="DP2020" s="22"/>
      <c r="DQ2020" s="22"/>
    </row>
    <row r="2021" spans="1:121" ht="12.75" hidden="1" customHeight="1" x14ac:dyDescent="0.25">
      <c r="A2021" s="430">
        <v>1425</v>
      </c>
      <c r="B2021" s="430"/>
      <c r="C2021" s="570"/>
      <c r="D2021" s="570"/>
      <c r="E2021" s="570"/>
      <c r="F2021" s="576"/>
      <c r="G2021" s="570"/>
      <c r="H2021" s="421"/>
      <c r="I2021" s="140"/>
      <c r="J2021" s="430"/>
      <c r="K2021" s="430"/>
      <c r="L2021" s="430"/>
      <c r="M2021" s="430"/>
      <c r="N2021" s="67"/>
      <c r="O2021" s="67"/>
      <c r="P2021" s="67"/>
      <c r="Q2021" s="67"/>
      <c r="R2021" s="67"/>
      <c r="S2021" s="67"/>
      <c r="T2021" s="67"/>
      <c r="U2021" s="67"/>
      <c r="V2021" s="188"/>
      <c r="W2021" s="69"/>
      <c r="X2021" s="69"/>
      <c r="Y2021" s="69"/>
      <c r="Z2021" s="69"/>
      <c r="AA2021" s="188"/>
      <c r="AB2021" s="188"/>
      <c r="AC2021" s="188"/>
      <c r="AD2021" s="188"/>
      <c r="AE2021" s="64"/>
      <c r="AF2021" s="22"/>
      <c r="AG2021" s="22"/>
      <c r="AH2021" s="22"/>
      <c r="AI2021" s="22"/>
      <c r="AJ2021" s="22"/>
      <c r="AK2021" s="22"/>
      <c r="AL2021" s="22"/>
      <c r="AM2021" s="22"/>
      <c r="AN2021" s="22"/>
      <c r="AO2021" s="22"/>
      <c r="AP2021" s="22"/>
      <c r="AQ2021" s="22"/>
      <c r="AR2021" s="22"/>
      <c r="AS2021" s="22"/>
      <c r="AT2021" s="22"/>
      <c r="AU2021" s="22"/>
      <c r="AV2021" s="22"/>
      <c r="AW2021" s="22"/>
      <c r="AX2021" s="22"/>
      <c r="AY2021" s="22"/>
      <c r="AZ2021" s="22"/>
      <c r="BA2021" s="22"/>
      <c r="BB2021" s="22"/>
      <c r="BC2021" s="22"/>
      <c r="BD2021" s="22"/>
      <c r="BE2021" s="22"/>
      <c r="BF2021" s="22"/>
      <c r="BG2021" s="22"/>
      <c r="BH2021" s="22"/>
      <c r="BI2021" s="22"/>
      <c r="BJ2021" s="22"/>
      <c r="BK2021" s="22"/>
      <c r="BL2021" s="22"/>
      <c r="BM2021" s="22"/>
      <c r="BN2021" s="22"/>
      <c r="BO2021" s="22"/>
      <c r="BP2021" s="22"/>
      <c r="BQ2021" s="22"/>
      <c r="BR2021" s="22"/>
      <c r="BS2021" s="22"/>
      <c r="BT2021" s="22"/>
      <c r="BU2021" s="22"/>
      <c r="BV2021" s="22"/>
      <c r="BW2021" s="22"/>
      <c r="BX2021" s="22"/>
      <c r="BY2021" s="22"/>
      <c r="BZ2021" s="22"/>
      <c r="CA2021" s="22"/>
      <c r="CB2021" s="22"/>
      <c r="CC2021" s="22"/>
      <c r="CD2021" s="22"/>
      <c r="CE2021" s="22"/>
      <c r="CF2021" s="22"/>
      <c r="CG2021" s="22"/>
      <c r="CH2021" s="22"/>
      <c r="CI2021" s="22"/>
      <c r="CJ2021" s="22"/>
      <c r="CK2021" s="22"/>
      <c r="CL2021" s="22"/>
      <c r="CM2021" s="22"/>
      <c r="CN2021" s="22"/>
      <c r="CO2021" s="22"/>
      <c r="CP2021" s="22"/>
      <c r="CQ2021" s="22"/>
      <c r="CR2021" s="22"/>
      <c r="CS2021" s="22"/>
      <c r="CT2021" s="22"/>
      <c r="CU2021" s="22"/>
      <c r="CV2021" s="22"/>
      <c r="CW2021" s="22"/>
      <c r="CX2021" s="22"/>
      <c r="CY2021" s="22"/>
      <c r="CZ2021" s="22"/>
      <c r="DA2021" s="22"/>
      <c r="DB2021" s="22"/>
      <c r="DC2021" s="22"/>
      <c r="DD2021" s="22"/>
      <c r="DE2021" s="22"/>
      <c r="DF2021" s="22"/>
      <c r="DG2021" s="22"/>
      <c r="DH2021" s="22"/>
      <c r="DI2021" s="22"/>
      <c r="DJ2021" s="22"/>
      <c r="DK2021" s="22"/>
      <c r="DL2021" s="22"/>
      <c r="DM2021" s="22"/>
      <c r="DN2021" s="22"/>
      <c r="DO2021" s="22"/>
      <c r="DP2021" s="22"/>
      <c r="DQ2021" s="22"/>
    </row>
    <row r="2022" spans="1:121" ht="30" hidden="1" x14ac:dyDescent="0.25">
      <c r="A2022" s="2"/>
      <c r="B2022" s="4"/>
      <c r="C2022" s="570"/>
      <c r="D2022" s="570"/>
      <c r="E2022" s="570"/>
      <c r="F2022" s="576"/>
      <c r="G2022" s="61" t="s">
        <v>86</v>
      </c>
      <c r="H2022" s="61"/>
      <c r="I2022" s="179"/>
      <c r="J2022" s="442"/>
      <c r="K2022" s="442"/>
      <c r="L2022" s="441"/>
      <c r="M2022" s="441"/>
      <c r="N2022" s="442"/>
      <c r="O2022" s="442"/>
      <c r="P2022" s="441"/>
      <c r="Q2022" s="441"/>
      <c r="R2022" s="442"/>
      <c r="S2022" s="442"/>
      <c r="T2022" s="441"/>
      <c r="U2022" s="441"/>
      <c r="V2022" s="204" t="e">
        <f t="shared" si="112"/>
        <v>#DIV/0!</v>
      </c>
      <c r="W2022" s="4"/>
      <c r="X2022" s="4"/>
      <c r="Y2022" s="4"/>
      <c r="Z2022" s="4"/>
      <c r="AA2022" s="2"/>
      <c r="AB2022" s="441">
        <f t="shared" si="113"/>
        <v>0</v>
      </c>
      <c r="AC2022" s="2"/>
      <c r="AD2022" s="5"/>
      <c r="AE2022" s="22"/>
      <c r="AF2022" s="22"/>
      <c r="AG2022" s="22"/>
      <c r="AH2022" s="22"/>
      <c r="AI2022" s="22"/>
      <c r="AJ2022" s="22"/>
      <c r="AK2022" s="22"/>
      <c r="AL2022" s="22"/>
      <c r="AM2022" s="22"/>
      <c r="AN2022" s="22"/>
      <c r="AO2022" s="22"/>
      <c r="AP2022" s="22"/>
      <c r="AQ2022" s="22"/>
      <c r="AR2022" s="22"/>
      <c r="AS2022" s="22"/>
      <c r="AT2022" s="22"/>
      <c r="AU2022" s="22"/>
      <c r="AV2022" s="22"/>
      <c r="AW2022" s="22"/>
      <c r="AX2022" s="22"/>
      <c r="AY2022" s="22"/>
      <c r="AZ2022" s="22"/>
      <c r="BA2022" s="22"/>
      <c r="BB2022" s="22"/>
      <c r="BC2022" s="22"/>
      <c r="BD2022" s="22"/>
      <c r="BE2022" s="22"/>
      <c r="BF2022" s="22"/>
      <c r="BG2022" s="22"/>
      <c r="BH2022" s="22"/>
      <c r="BI2022" s="22"/>
      <c r="BJ2022" s="22"/>
      <c r="BK2022" s="22"/>
      <c r="BL2022" s="22"/>
      <c r="BM2022" s="22"/>
      <c r="BN2022" s="22"/>
      <c r="BO2022" s="22"/>
      <c r="BP2022" s="22"/>
      <c r="BQ2022" s="22"/>
      <c r="BR2022" s="22"/>
      <c r="BS2022" s="22"/>
      <c r="BT2022" s="22"/>
      <c r="BU2022" s="22"/>
      <c r="BV2022" s="22"/>
      <c r="BW2022" s="22"/>
      <c r="BX2022" s="22"/>
      <c r="BY2022" s="22"/>
      <c r="BZ2022" s="22"/>
      <c r="CA2022" s="22"/>
      <c r="CB2022" s="22"/>
      <c r="CC2022" s="22"/>
      <c r="CD2022" s="22"/>
      <c r="CE2022" s="22"/>
      <c r="CF2022" s="22"/>
      <c r="CG2022" s="22"/>
      <c r="CH2022" s="22"/>
      <c r="CI2022" s="22"/>
      <c r="CJ2022" s="22"/>
      <c r="CK2022" s="22"/>
      <c r="CL2022" s="22"/>
      <c r="CM2022" s="22"/>
      <c r="CN2022" s="22"/>
      <c r="CO2022" s="22"/>
      <c r="CP2022" s="22"/>
      <c r="CQ2022" s="22"/>
      <c r="CR2022" s="22"/>
      <c r="CS2022" s="22"/>
      <c r="CT2022" s="22"/>
      <c r="CU2022" s="22"/>
      <c r="CV2022" s="22"/>
      <c r="CW2022" s="22"/>
      <c r="CX2022" s="22"/>
      <c r="CY2022" s="22"/>
      <c r="CZ2022" s="22"/>
      <c r="DA2022" s="22"/>
      <c r="DB2022" s="22"/>
      <c r="DC2022" s="22"/>
      <c r="DD2022" s="22"/>
      <c r="DE2022" s="22"/>
      <c r="DF2022" s="22"/>
      <c r="DG2022" s="22"/>
      <c r="DH2022" s="22"/>
      <c r="DI2022" s="22"/>
      <c r="DJ2022" s="22"/>
      <c r="DK2022" s="22"/>
      <c r="DL2022" s="22"/>
      <c r="DM2022" s="22"/>
      <c r="DN2022" s="22"/>
      <c r="DO2022" s="22"/>
      <c r="DP2022" s="22"/>
    </row>
    <row r="2023" spans="1:121" ht="45" hidden="1" x14ac:dyDescent="0.25">
      <c r="A2023" s="2"/>
      <c r="B2023" s="4"/>
      <c r="C2023" s="570"/>
      <c r="D2023" s="570"/>
      <c r="E2023" s="570"/>
      <c r="F2023" s="576" t="s">
        <v>89</v>
      </c>
      <c r="G2023" s="195" t="s">
        <v>82</v>
      </c>
      <c r="H2023" s="61"/>
      <c r="I2023" s="179"/>
      <c r="J2023" s="442"/>
      <c r="K2023" s="442"/>
      <c r="L2023" s="441"/>
      <c r="M2023" s="441"/>
      <c r="N2023" s="442"/>
      <c r="O2023" s="442"/>
      <c r="P2023" s="652"/>
      <c r="Q2023" s="652"/>
      <c r="R2023" s="653"/>
      <c r="S2023" s="442"/>
      <c r="T2023" s="441"/>
      <c r="U2023" s="441"/>
      <c r="V2023" s="204" t="e">
        <f t="shared" si="112"/>
        <v>#DIV/0!</v>
      </c>
      <c r="W2023" s="4"/>
      <c r="X2023" s="4"/>
      <c r="Y2023" s="4"/>
      <c r="Z2023" s="4"/>
      <c r="AA2023" s="2"/>
      <c r="AB2023" s="441">
        <f t="shared" si="113"/>
        <v>0</v>
      </c>
      <c r="AC2023" s="2"/>
      <c r="AD2023" s="5"/>
      <c r="AE2023" s="22"/>
      <c r="AF2023" s="22"/>
      <c r="AG2023" s="22"/>
      <c r="AH2023" s="22"/>
      <c r="AI2023" s="22"/>
      <c r="AJ2023" s="22"/>
      <c r="AK2023" s="22"/>
      <c r="AL2023" s="22"/>
      <c r="AM2023" s="22"/>
      <c r="AN2023" s="22"/>
      <c r="AO2023" s="22"/>
      <c r="AP2023" s="22"/>
      <c r="AQ2023" s="22"/>
      <c r="AR2023" s="22"/>
      <c r="AS2023" s="22"/>
      <c r="AT2023" s="22"/>
      <c r="AU2023" s="22"/>
      <c r="AV2023" s="22"/>
      <c r="AW2023" s="22"/>
      <c r="AX2023" s="22"/>
      <c r="AY2023" s="22"/>
      <c r="AZ2023" s="22"/>
      <c r="BA2023" s="22"/>
      <c r="BB2023" s="22"/>
      <c r="BC2023" s="22"/>
      <c r="BD2023" s="22"/>
      <c r="BE2023" s="22"/>
      <c r="BF2023" s="22"/>
      <c r="BG2023" s="22"/>
      <c r="BH2023" s="22"/>
      <c r="BI2023" s="22"/>
      <c r="BJ2023" s="22"/>
      <c r="BK2023" s="22"/>
      <c r="BL2023" s="22"/>
      <c r="BM2023" s="22"/>
      <c r="BN2023" s="22"/>
      <c r="BO2023" s="22"/>
      <c r="BP2023" s="22"/>
      <c r="BQ2023" s="22"/>
      <c r="BR2023" s="22"/>
      <c r="BS2023" s="22"/>
      <c r="BT2023" s="22"/>
      <c r="BU2023" s="22"/>
      <c r="BV2023" s="22"/>
      <c r="BW2023" s="22"/>
      <c r="BX2023" s="22"/>
      <c r="BY2023" s="22"/>
      <c r="BZ2023" s="22"/>
      <c r="CA2023" s="22"/>
      <c r="CB2023" s="22"/>
      <c r="CC2023" s="22"/>
      <c r="CD2023" s="22"/>
      <c r="CE2023" s="22"/>
      <c r="CF2023" s="22"/>
      <c r="CG2023" s="22"/>
      <c r="CH2023" s="22"/>
      <c r="CI2023" s="22"/>
      <c r="CJ2023" s="22"/>
      <c r="CK2023" s="22"/>
      <c r="CL2023" s="22"/>
      <c r="CM2023" s="22"/>
      <c r="CN2023" s="22"/>
      <c r="CO2023" s="22"/>
      <c r="CP2023" s="22"/>
      <c r="CQ2023" s="22"/>
      <c r="CR2023" s="22"/>
      <c r="CS2023" s="22"/>
      <c r="CT2023" s="22"/>
      <c r="CU2023" s="22"/>
      <c r="CV2023" s="22"/>
      <c r="CW2023" s="22"/>
      <c r="CX2023" s="22"/>
      <c r="CY2023" s="22"/>
      <c r="CZ2023" s="22"/>
      <c r="DA2023" s="22"/>
      <c r="DB2023" s="22"/>
      <c r="DC2023" s="22"/>
      <c r="DD2023" s="22"/>
      <c r="DE2023" s="22"/>
      <c r="DF2023" s="22"/>
      <c r="DG2023" s="22"/>
      <c r="DH2023" s="22"/>
      <c r="DI2023" s="22"/>
      <c r="DJ2023" s="22"/>
      <c r="DK2023" s="22"/>
      <c r="DL2023" s="22"/>
      <c r="DM2023" s="22"/>
      <c r="DN2023" s="22"/>
      <c r="DO2023" s="22"/>
      <c r="DP2023" s="22"/>
    </row>
    <row r="2024" spans="1:121" hidden="1" x14ac:dyDescent="0.25">
      <c r="A2024" s="2"/>
      <c r="B2024" s="4"/>
      <c r="C2024" s="570"/>
      <c r="D2024" s="570"/>
      <c r="E2024" s="570"/>
      <c r="F2024" s="576"/>
      <c r="G2024" s="195" t="s">
        <v>83</v>
      </c>
      <c r="H2024" s="61"/>
      <c r="I2024" s="179"/>
      <c r="J2024" s="442"/>
      <c r="K2024" s="442"/>
      <c r="L2024" s="441"/>
      <c r="M2024" s="441"/>
      <c r="N2024" s="442"/>
      <c r="O2024" s="442"/>
      <c r="P2024" s="441"/>
      <c r="Q2024" s="441"/>
      <c r="R2024" s="442"/>
      <c r="S2024" s="442"/>
      <c r="T2024" s="441"/>
      <c r="U2024" s="441"/>
      <c r="V2024" s="204" t="e">
        <f t="shared" si="112"/>
        <v>#DIV/0!</v>
      </c>
      <c r="W2024" s="4"/>
      <c r="X2024" s="4"/>
      <c r="Y2024" s="4"/>
      <c r="Z2024" s="4"/>
      <c r="AA2024" s="2"/>
      <c r="AB2024" s="441">
        <f t="shared" si="113"/>
        <v>0</v>
      </c>
      <c r="AC2024" s="2"/>
      <c r="AD2024" s="5"/>
      <c r="AE2024" s="22"/>
      <c r="AF2024" s="22"/>
      <c r="AG2024" s="22"/>
      <c r="AH2024" s="22"/>
      <c r="AI2024" s="22"/>
      <c r="AJ2024" s="22"/>
      <c r="AK2024" s="22"/>
      <c r="AL2024" s="22"/>
      <c r="AM2024" s="22"/>
      <c r="AN2024" s="22"/>
      <c r="AO2024" s="22"/>
      <c r="AP2024" s="22"/>
      <c r="AQ2024" s="22"/>
      <c r="AR2024" s="22"/>
      <c r="AS2024" s="22"/>
      <c r="AT2024" s="22"/>
      <c r="AU2024" s="22"/>
      <c r="AV2024" s="22"/>
      <c r="AW2024" s="22"/>
      <c r="AX2024" s="22"/>
      <c r="AY2024" s="22"/>
      <c r="AZ2024" s="22"/>
      <c r="BA2024" s="22"/>
      <c r="BB2024" s="22"/>
      <c r="BC2024" s="22"/>
      <c r="BD2024" s="22"/>
      <c r="BE2024" s="22"/>
      <c r="BF2024" s="22"/>
      <c r="BG2024" s="22"/>
      <c r="BH2024" s="22"/>
      <c r="BI2024" s="22"/>
      <c r="BJ2024" s="22"/>
      <c r="BK2024" s="22"/>
      <c r="BL2024" s="22"/>
      <c r="BM2024" s="22"/>
      <c r="BN2024" s="22"/>
      <c r="BO2024" s="22"/>
      <c r="BP2024" s="22"/>
      <c r="BQ2024" s="22"/>
      <c r="BR2024" s="22"/>
      <c r="BS2024" s="22"/>
      <c r="BT2024" s="22"/>
      <c r="BU2024" s="22"/>
      <c r="BV2024" s="22"/>
      <c r="BW2024" s="22"/>
      <c r="BX2024" s="22"/>
      <c r="BY2024" s="22"/>
      <c r="BZ2024" s="22"/>
      <c r="CA2024" s="22"/>
      <c r="CB2024" s="22"/>
      <c r="CC2024" s="22"/>
      <c r="CD2024" s="22"/>
      <c r="CE2024" s="22"/>
      <c r="CF2024" s="22"/>
      <c r="CG2024" s="22"/>
      <c r="CH2024" s="22"/>
      <c r="CI2024" s="22"/>
      <c r="CJ2024" s="22"/>
      <c r="CK2024" s="22"/>
      <c r="CL2024" s="22"/>
      <c r="CM2024" s="22"/>
      <c r="CN2024" s="22"/>
      <c r="CO2024" s="22"/>
      <c r="CP2024" s="22"/>
      <c r="CQ2024" s="22"/>
      <c r="CR2024" s="22"/>
      <c r="CS2024" s="22"/>
      <c r="CT2024" s="22"/>
      <c r="CU2024" s="22"/>
      <c r="CV2024" s="22"/>
      <c r="CW2024" s="22"/>
      <c r="CX2024" s="22"/>
      <c r="CY2024" s="22"/>
      <c r="CZ2024" s="22"/>
      <c r="DA2024" s="22"/>
      <c r="DB2024" s="22"/>
      <c r="DC2024" s="22"/>
      <c r="DD2024" s="22"/>
      <c r="DE2024" s="22"/>
      <c r="DF2024" s="22"/>
      <c r="DG2024" s="22"/>
      <c r="DH2024" s="22"/>
      <c r="DI2024" s="22"/>
      <c r="DJ2024" s="22"/>
      <c r="DK2024" s="22"/>
      <c r="DL2024" s="22"/>
      <c r="DM2024" s="22"/>
      <c r="DN2024" s="22"/>
      <c r="DO2024" s="22"/>
      <c r="DP2024" s="22"/>
    </row>
    <row r="2025" spans="1:121" hidden="1" x14ac:dyDescent="0.25">
      <c r="A2025" s="2"/>
      <c r="B2025" s="4"/>
      <c r="C2025" s="570"/>
      <c r="D2025" s="570"/>
      <c r="E2025" s="570"/>
      <c r="F2025" s="576"/>
      <c r="G2025" s="220" t="s">
        <v>84</v>
      </c>
      <c r="H2025" s="61"/>
      <c r="I2025" s="179"/>
      <c r="J2025" s="442"/>
      <c r="K2025" s="442"/>
      <c r="L2025" s="441"/>
      <c r="M2025" s="441"/>
      <c r="N2025" s="442"/>
      <c r="O2025" s="442"/>
      <c r="P2025" s="441"/>
      <c r="Q2025" s="441"/>
      <c r="R2025" s="442"/>
      <c r="S2025" s="442"/>
      <c r="T2025" s="441"/>
      <c r="U2025" s="441"/>
      <c r="V2025" s="204" t="e">
        <f t="shared" si="112"/>
        <v>#DIV/0!</v>
      </c>
      <c r="W2025" s="4"/>
      <c r="X2025" s="4"/>
      <c r="Y2025" s="4"/>
      <c r="Z2025" s="4"/>
      <c r="AA2025" s="2"/>
      <c r="AB2025" s="441">
        <f t="shared" si="113"/>
        <v>0</v>
      </c>
      <c r="AC2025" s="2"/>
      <c r="AD2025" s="5"/>
      <c r="AE2025" s="22"/>
      <c r="AF2025" s="22"/>
      <c r="AG2025" s="22"/>
      <c r="AH2025" s="22"/>
      <c r="AI2025" s="22"/>
      <c r="AJ2025" s="22"/>
      <c r="AK2025" s="22"/>
      <c r="AL2025" s="22"/>
      <c r="AM2025" s="22"/>
      <c r="AN2025" s="22"/>
      <c r="AO2025" s="22"/>
      <c r="AP2025" s="22"/>
      <c r="AQ2025" s="22"/>
      <c r="AR2025" s="22"/>
      <c r="AS2025" s="22"/>
      <c r="AT2025" s="22"/>
      <c r="AU2025" s="22"/>
      <c r="AV2025" s="22"/>
      <c r="AW2025" s="22"/>
      <c r="AX2025" s="22"/>
      <c r="AY2025" s="22"/>
      <c r="AZ2025" s="22"/>
      <c r="BA2025" s="22"/>
      <c r="BB2025" s="22"/>
      <c r="BC2025" s="22"/>
      <c r="BD2025" s="22"/>
      <c r="BE2025" s="22"/>
      <c r="BF2025" s="22"/>
      <c r="BG2025" s="22"/>
      <c r="BH2025" s="22"/>
      <c r="BI2025" s="22"/>
      <c r="BJ2025" s="22"/>
      <c r="BK2025" s="22"/>
      <c r="BL2025" s="22"/>
      <c r="BM2025" s="22"/>
      <c r="BN2025" s="22"/>
      <c r="BO2025" s="22"/>
      <c r="BP2025" s="22"/>
      <c r="BQ2025" s="22"/>
      <c r="BR2025" s="22"/>
      <c r="BS2025" s="22"/>
      <c r="BT2025" s="22"/>
      <c r="BU2025" s="22"/>
      <c r="BV2025" s="22"/>
      <c r="BW2025" s="22"/>
      <c r="BX2025" s="22"/>
      <c r="BY2025" s="22"/>
      <c r="BZ2025" s="22"/>
      <c r="CA2025" s="22"/>
      <c r="CB2025" s="22"/>
      <c r="CC2025" s="22"/>
      <c r="CD2025" s="22"/>
      <c r="CE2025" s="22"/>
      <c r="CF2025" s="22"/>
      <c r="CG2025" s="22"/>
      <c r="CH2025" s="22"/>
      <c r="CI2025" s="22"/>
      <c r="CJ2025" s="22"/>
      <c r="CK2025" s="22"/>
      <c r="CL2025" s="22"/>
      <c r="CM2025" s="22"/>
      <c r="CN2025" s="22"/>
      <c r="CO2025" s="22"/>
      <c r="CP2025" s="22"/>
      <c r="CQ2025" s="22"/>
      <c r="CR2025" s="22"/>
      <c r="CS2025" s="22"/>
      <c r="CT2025" s="22"/>
      <c r="CU2025" s="22"/>
      <c r="CV2025" s="22"/>
      <c r="CW2025" s="22"/>
      <c r="CX2025" s="22"/>
      <c r="CY2025" s="22"/>
      <c r="CZ2025" s="22"/>
      <c r="DA2025" s="22"/>
      <c r="DB2025" s="22"/>
      <c r="DC2025" s="22"/>
      <c r="DD2025" s="22"/>
      <c r="DE2025" s="22"/>
      <c r="DF2025" s="22"/>
      <c r="DG2025" s="22"/>
      <c r="DH2025" s="22"/>
      <c r="DI2025" s="22"/>
      <c r="DJ2025" s="22"/>
      <c r="DK2025" s="22"/>
      <c r="DL2025" s="22"/>
      <c r="DM2025" s="22"/>
      <c r="DN2025" s="22"/>
      <c r="DO2025" s="22"/>
      <c r="DP2025" s="22"/>
    </row>
    <row r="2026" spans="1:121" hidden="1" x14ac:dyDescent="0.25">
      <c r="A2026" s="2"/>
      <c r="B2026" s="4"/>
      <c r="C2026" s="570"/>
      <c r="D2026" s="570"/>
      <c r="E2026" s="570"/>
      <c r="F2026" s="576"/>
      <c r="G2026" s="195" t="s">
        <v>85</v>
      </c>
      <c r="H2026" s="61"/>
      <c r="I2026" s="179"/>
      <c r="J2026" s="442"/>
      <c r="K2026" s="442"/>
      <c r="L2026" s="441"/>
      <c r="M2026" s="441"/>
      <c r="N2026" s="442"/>
      <c r="O2026" s="442"/>
      <c r="P2026" s="441"/>
      <c r="Q2026" s="441"/>
      <c r="R2026" s="442"/>
      <c r="S2026" s="442"/>
      <c r="T2026" s="441"/>
      <c r="U2026" s="441"/>
      <c r="V2026" s="204" t="e">
        <f t="shared" si="112"/>
        <v>#DIV/0!</v>
      </c>
      <c r="W2026" s="4"/>
      <c r="X2026" s="4"/>
      <c r="Y2026" s="4"/>
      <c r="Z2026" s="4"/>
      <c r="AA2026" s="2"/>
      <c r="AB2026" s="441">
        <f t="shared" si="113"/>
        <v>0</v>
      </c>
      <c r="AC2026" s="2"/>
      <c r="AD2026" s="5"/>
      <c r="AE2026" s="22"/>
      <c r="AF2026" s="22"/>
      <c r="AG2026" s="22"/>
      <c r="AH2026" s="22"/>
      <c r="AI2026" s="22"/>
      <c r="AJ2026" s="22"/>
      <c r="AK2026" s="22"/>
      <c r="AL2026" s="22"/>
      <c r="AM2026" s="22"/>
      <c r="AN2026" s="22"/>
      <c r="AO2026" s="22"/>
      <c r="AP2026" s="22"/>
      <c r="AQ2026" s="22"/>
      <c r="AR2026" s="22"/>
      <c r="AS2026" s="22"/>
      <c r="AT2026" s="22"/>
      <c r="AU2026" s="22"/>
      <c r="AV2026" s="22"/>
      <c r="AW2026" s="22"/>
      <c r="AX2026" s="22"/>
      <c r="AY2026" s="22"/>
      <c r="AZ2026" s="22"/>
      <c r="BA2026" s="22"/>
      <c r="BB2026" s="22"/>
      <c r="BC2026" s="22"/>
      <c r="BD2026" s="22"/>
      <c r="BE2026" s="22"/>
      <c r="BF2026" s="22"/>
      <c r="BG2026" s="22"/>
      <c r="BH2026" s="22"/>
      <c r="BI2026" s="22"/>
      <c r="BJ2026" s="22"/>
      <c r="BK2026" s="22"/>
      <c r="BL2026" s="22"/>
      <c r="BM2026" s="22"/>
      <c r="BN2026" s="22"/>
      <c r="BO2026" s="22"/>
      <c r="BP2026" s="22"/>
      <c r="BQ2026" s="22"/>
      <c r="BR2026" s="22"/>
      <c r="BS2026" s="22"/>
      <c r="BT2026" s="22"/>
      <c r="BU2026" s="22"/>
      <c r="BV2026" s="22"/>
      <c r="BW2026" s="22"/>
      <c r="BX2026" s="22"/>
      <c r="BY2026" s="22"/>
      <c r="BZ2026" s="22"/>
      <c r="CA2026" s="22"/>
      <c r="CB2026" s="22"/>
      <c r="CC2026" s="22"/>
      <c r="CD2026" s="22"/>
      <c r="CE2026" s="22"/>
      <c r="CF2026" s="22"/>
      <c r="CG2026" s="22"/>
      <c r="CH2026" s="22"/>
      <c r="CI2026" s="22"/>
      <c r="CJ2026" s="22"/>
      <c r="CK2026" s="22"/>
      <c r="CL2026" s="22"/>
      <c r="CM2026" s="22"/>
      <c r="CN2026" s="22"/>
      <c r="CO2026" s="22"/>
      <c r="CP2026" s="22"/>
      <c r="CQ2026" s="22"/>
      <c r="CR2026" s="22"/>
      <c r="CS2026" s="22"/>
      <c r="CT2026" s="22"/>
      <c r="CU2026" s="22"/>
      <c r="CV2026" s="22"/>
      <c r="CW2026" s="22"/>
      <c r="CX2026" s="22"/>
      <c r="CY2026" s="22"/>
      <c r="CZ2026" s="22"/>
      <c r="DA2026" s="22"/>
      <c r="DB2026" s="22"/>
      <c r="DC2026" s="22"/>
      <c r="DD2026" s="22"/>
      <c r="DE2026" s="22"/>
      <c r="DF2026" s="22"/>
      <c r="DG2026" s="22"/>
      <c r="DH2026" s="22"/>
      <c r="DI2026" s="22"/>
      <c r="DJ2026" s="22"/>
      <c r="DK2026" s="22"/>
      <c r="DL2026" s="22"/>
      <c r="DM2026" s="22"/>
      <c r="DN2026" s="22"/>
      <c r="DO2026" s="22"/>
      <c r="DP2026" s="22"/>
    </row>
    <row r="2027" spans="1:121" ht="30" hidden="1" x14ac:dyDescent="0.25">
      <c r="A2027" s="468"/>
      <c r="B2027" s="463"/>
      <c r="C2027" s="570"/>
      <c r="D2027" s="570"/>
      <c r="E2027" s="570"/>
      <c r="F2027" s="576"/>
      <c r="G2027" s="220" t="s">
        <v>86</v>
      </c>
      <c r="H2027" s="477"/>
      <c r="I2027" s="478"/>
      <c r="J2027" s="470"/>
      <c r="K2027" s="470"/>
      <c r="L2027" s="471"/>
      <c r="M2027" s="471"/>
      <c r="N2027" s="470"/>
      <c r="O2027" s="470"/>
      <c r="P2027" s="471"/>
      <c r="Q2027" s="471"/>
      <c r="R2027" s="470"/>
      <c r="S2027" s="470"/>
      <c r="T2027" s="471"/>
      <c r="U2027" s="471"/>
      <c r="V2027" s="479" t="e">
        <f t="shared" si="112"/>
        <v>#DIV/0!</v>
      </c>
      <c r="W2027" s="463"/>
      <c r="X2027" s="463"/>
      <c r="Y2027" s="463"/>
      <c r="Z2027" s="463"/>
      <c r="AA2027" s="468"/>
      <c r="AB2027" s="471">
        <f t="shared" si="113"/>
        <v>0</v>
      </c>
      <c r="AC2027" s="468"/>
      <c r="AD2027" s="5"/>
      <c r="AE2027" s="22"/>
      <c r="AF2027" s="22"/>
      <c r="AG2027" s="22"/>
      <c r="AH2027" s="22"/>
      <c r="AI2027" s="22"/>
      <c r="AJ2027" s="22"/>
      <c r="AK2027" s="22"/>
      <c r="AL2027" s="22"/>
      <c r="AM2027" s="22"/>
      <c r="AN2027" s="22"/>
      <c r="AO2027" s="22"/>
      <c r="AP2027" s="22"/>
      <c r="AQ2027" s="22"/>
      <c r="AR2027" s="22"/>
      <c r="AS2027" s="22"/>
      <c r="AT2027" s="22"/>
      <c r="AU2027" s="22"/>
      <c r="AV2027" s="22"/>
      <c r="AW2027" s="22"/>
      <c r="AX2027" s="22"/>
      <c r="AY2027" s="22"/>
      <c r="AZ2027" s="22"/>
      <c r="BA2027" s="22"/>
      <c r="BB2027" s="22"/>
      <c r="BC2027" s="22"/>
      <c r="BD2027" s="22"/>
      <c r="BE2027" s="22"/>
      <c r="BF2027" s="22"/>
      <c r="BG2027" s="22"/>
      <c r="BH2027" s="22"/>
      <c r="BI2027" s="22"/>
      <c r="BJ2027" s="22"/>
      <c r="BK2027" s="22"/>
      <c r="BL2027" s="22"/>
      <c r="BM2027" s="22"/>
      <c r="BN2027" s="22"/>
      <c r="BO2027" s="22"/>
      <c r="BP2027" s="22"/>
      <c r="BQ2027" s="22"/>
      <c r="BR2027" s="22"/>
      <c r="BS2027" s="22"/>
      <c r="BT2027" s="22"/>
      <c r="BU2027" s="22"/>
      <c r="BV2027" s="22"/>
      <c r="BW2027" s="22"/>
      <c r="BX2027" s="22"/>
      <c r="BY2027" s="22"/>
      <c r="BZ2027" s="22"/>
      <c r="CA2027" s="22"/>
      <c r="CB2027" s="22"/>
      <c r="CC2027" s="22"/>
      <c r="CD2027" s="22"/>
      <c r="CE2027" s="22"/>
      <c r="CF2027" s="22"/>
      <c r="CG2027" s="22"/>
      <c r="CH2027" s="22"/>
      <c r="CI2027" s="22"/>
      <c r="CJ2027" s="22"/>
      <c r="CK2027" s="22"/>
      <c r="CL2027" s="22"/>
      <c r="CM2027" s="22"/>
      <c r="CN2027" s="22"/>
      <c r="CO2027" s="22"/>
      <c r="CP2027" s="22"/>
      <c r="CQ2027" s="22"/>
      <c r="CR2027" s="22"/>
      <c r="CS2027" s="22"/>
      <c r="CT2027" s="22"/>
      <c r="CU2027" s="22"/>
      <c r="CV2027" s="22"/>
      <c r="CW2027" s="22"/>
      <c r="CX2027" s="22"/>
      <c r="CY2027" s="22"/>
      <c r="CZ2027" s="22"/>
      <c r="DA2027" s="22"/>
      <c r="DB2027" s="22"/>
      <c r="DC2027" s="22"/>
      <c r="DD2027" s="22"/>
      <c r="DE2027" s="22"/>
      <c r="DF2027" s="22"/>
      <c r="DG2027" s="22"/>
      <c r="DH2027" s="22"/>
      <c r="DI2027" s="22"/>
      <c r="DJ2027" s="22"/>
      <c r="DK2027" s="22"/>
      <c r="DL2027" s="22"/>
      <c r="DM2027" s="22"/>
      <c r="DN2027" s="22"/>
      <c r="DO2027" s="22"/>
      <c r="DP2027" s="22"/>
    </row>
    <row r="2028" spans="1:121" s="495" customFormat="1" ht="14.25" x14ac:dyDescent="0.2">
      <c r="A2028" s="631" t="s">
        <v>1781</v>
      </c>
      <c r="B2028" s="632"/>
      <c r="C2028" s="504"/>
      <c r="D2028" s="504"/>
      <c r="E2028" s="504"/>
      <c r="F2028" s="505"/>
      <c r="G2028" s="501"/>
      <c r="H2028" s="501"/>
      <c r="I2028" s="501"/>
      <c r="J2028" s="376">
        <f t="shared" ref="J2028" si="118">J1996+J2008+J2018+J2025</f>
        <v>0</v>
      </c>
      <c r="K2028" s="376">
        <f t="shared" ref="K2028:U2028" si="119">K1996+K2008</f>
        <v>1</v>
      </c>
      <c r="L2028" s="376">
        <f t="shared" si="119"/>
        <v>7</v>
      </c>
      <c r="M2028" s="376">
        <f t="shared" si="119"/>
        <v>0</v>
      </c>
      <c r="N2028" s="376">
        <f t="shared" si="119"/>
        <v>0</v>
      </c>
      <c r="O2028" s="376">
        <f t="shared" si="119"/>
        <v>6036</v>
      </c>
      <c r="P2028" s="376">
        <f t="shared" si="119"/>
        <v>3883</v>
      </c>
      <c r="Q2028" s="376">
        <f t="shared" si="119"/>
        <v>0</v>
      </c>
      <c r="R2028" s="376">
        <f t="shared" si="119"/>
        <v>0</v>
      </c>
      <c r="S2028" s="376">
        <f t="shared" si="119"/>
        <v>16465</v>
      </c>
      <c r="T2028" s="376">
        <f t="shared" si="119"/>
        <v>14581.877980000001</v>
      </c>
      <c r="U2028" s="376">
        <f t="shared" si="119"/>
        <v>0</v>
      </c>
      <c r="V2028" s="376">
        <f>((S2028*$X$13/100)/(K2028)+T2028/(L2028))/2*$Y$13/100*$Z$13/100</f>
        <v>10732.289602678278</v>
      </c>
    </row>
    <row r="2029" spans="1:121" ht="15.75" thickBot="1" x14ac:dyDescent="0.3">
      <c r="V2029" s="461"/>
      <c r="W2029" s="5"/>
      <c r="X2029" s="5"/>
      <c r="Y2029" s="5"/>
      <c r="Z2029" s="5"/>
      <c r="AA2029" s="5"/>
      <c r="AB2029" s="5"/>
      <c r="AC2029" s="5"/>
      <c r="AD2029" s="5"/>
      <c r="AE2029" s="22"/>
      <c r="AF2029" s="22"/>
      <c r="AG2029" s="22"/>
      <c r="AH2029" s="22"/>
      <c r="AI2029" s="22"/>
      <c r="AJ2029" s="22"/>
      <c r="AK2029" s="22"/>
      <c r="AL2029" s="22"/>
      <c r="AM2029" s="22"/>
      <c r="AN2029" s="22"/>
      <c r="AO2029" s="22"/>
      <c r="AP2029" s="22"/>
      <c r="AQ2029" s="22"/>
      <c r="AR2029" s="22"/>
      <c r="AS2029" s="22"/>
      <c r="AT2029" s="22"/>
      <c r="AU2029" s="22"/>
      <c r="AV2029" s="22"/>
      <c r="AW2029" s="22"/>
      <c r="AX2029" s="22"/>
      <c r="AY2029" s="22"/>
      <c r="AZ2029" s="22"/>
      <c r="BA2029" s="22"/>
      <c r="BB2029" s="22"/>
      <c r="BC2029" s="22"/>
      <c r="BD2029" s="22"/>
      <c r="BE2029" s="22"/>
      <c r="BF2029" s="22"/>
      <c r="BG2029" s="22"/>
      <c r="BH2029" s="22"/>
      <c r="BI2029" s="22"/>
      <c r="BJ2029" s="22"/>
      <c r="BK2029" s="22"/>
      <c r="BL2029" s="22"/>
      <c r="BM2029" s="22"/>
      <c r="BN2029" s="22"/>
      <c r="BO2029" s="22"/>
      <c r="BP2029" s="22"/>
      <c r="BQ2029" s="22"/>
      <c r="BR2029" s="22"/>
      <c r="BS2029" s="22"/>
      <c r="BT2029" s="22"/>
      <c r="BU2029" s="22"/>
      <c r="BV2029" s="22"/>
      <c r="BW2029" s="22"/>
      <c r="BX2029" s="22"/>
      <c r="BY2029" s="22"/>
      <c r="BZ2029" s="22"/>
      <c r="CA2029" s="22"/>
      <c r="CB2029" s="22"/>
      <c r="CC2029" s="22"/>
      <c r="CD2029" s="22"/>
      <c r="CE2029" s="22"/>
      <c r="CF2029" s="22"/>
      <c r="CG2029" s="22"/>
      <c r="CH2029" s="22"/>
      <c r="CI2029" s="22"/>
      <c r="CJ2029" s="22"/>
      <c r="CK2029" s="22"/>
      <c r="CL2029" s="22"/>
      <c r="CM2029" s="22"/>
      <c r="CN2029" s="22"/>
      <c r="CO2029" s="22"/>
      <c r="CP2029" s="22"/>
      <c r="CQ2029" s="22"/>
      <c r="CR2029" s="22"/>
      <c r="CS2029" s="22"/>
      <c r="CT2029" s="22"/>
      <c r="CU2029" s="22"/>
      <c r="CV2029" s="22"/>
      <c r="CW2029" s="22"/>
      <c r="CX2029" s="22"/>
      <c r="CY2029" s="22"/>
      <c r="CZ2029" s="22"/>
      <c r="DA2029" s="22"/>
      <c r="DB2029" s="22"/>
      <c r="DC2029" s="22"/>
      <c r="DD2029" s="22"/>
      <c r="DE2029" s="22"/>
      <c r="DF2029" s="22"/>
      <c r="DG2029" s="22"/>
      <c r="DH2029" s="22"/>
      <c r="DI2029" s="22"/>
      <c r="DJ2029" s="22"/>
      <c r="DK2029" s="22"/>
      <c r="DL2029" s="22"/>
      <c r="DM2029" s="22"/>
      <c r="DN2029" s="22"/>
      <c r="DO2029" s="22"/>
      <c r="DP2029" s="22"/>
    </row>
    <row r="2030" spans="1:121" ht="15.75" customHeight="1" x14ac:dyDescent="0.25">
      <c r="A2030" s="654" t="s">
        <v>90</v>
      </c>
      <c r="B2030" s="655"/>
      <c r="C2030" s="655"/>
      <c r="D2030" s="655"/>
      <c r="E2030" s="655"/>
      <c r="F2030" s="655"/>
      <c r="G2030" s="655"/>
      <c r="H2030" s="655"/>
      <c r="I2030" s="655"/>
      <c r="J2030" s="655"/>
      <c r="K2030" s="655"/>
      <c r="L2030" s="655"/>
      <c r="M2030" s="655"/>
      <c r="N2030" s="655"/>
      <c r="O2030" s="655"/>
      <c r="P2030" s="655"/>
      <c r="Q2030" s="655"/>
      <c r="R2030" s="655"/>
      <c r="S2030" s="655"/>
      <c r="T2030" s="655"/>
      <c r="U2030" s="655"/>
      <c r="V2030" s="638" t="s">
        <v>1749</v>
      </c>
      <c r="W2030" s="614" t="s">
        <v>130</v>
      </c>
      <c r="X2030" s="614"/>
      <c r="Y2030" s="614"/>
      <c r="Z2030" s="614"/>
      <c r="AA2030" s="634" t="s">
        <v>140</v>
      </c>
      <c r="AB2030" s="634" t="s">
        <v>138</v>
      </c>
      <c r="AC2030" s="634" t="s">
        <v>131</v>
      </c>
      <c r="AD2030" s="5"/>
      <c r="AE2030" s="22"/>
      <c r="AF2030" s="22"/>
      <c r="AG2030" s="22"/>
      <c r="AH2030" s="22"/>
      <c r="AI2030" s="22"/>
      <c r="AJ2030" s="22"/>
      <c r="AK2030" s="22"/>
      <c r="AL2030" s="22"/>
      <c r="AM2030" s="22"/>
      <c r="AN2030" s="22"/>
      <c r="AO2030" s="22"/>
      <c r="AP2030" s="22"/>
      <c r="AQ2030" s="22"/>
      <c r="AR2030" s="22"/>
      <c r="AS2030" s="22"/>
      <c r="AT2030" s="22"/>
      <c r="AU2030" s="22"/>
      <c r="AV2030" s="22"/>
      <c r="AW2030" s="22"/>
      <c r="AX2030" s="22"/>
      <c r="AY2030" s="22"/>
      <c r="AZ2030" s="22"/>
      <c r="BA2030" s="22"/>
      <c r="BB2030" s="22"/>
      <c r="BC2030" s="22"/>
      <c r="BD2030" s="22"/>
      <c r="BE2030" s="22"/>
      <c r="BF2030" s="22"/>
      <c r="BG2030" s="22"/>
      <c r="BH2030" s="22"/>
      <c r="BI2030" s="22"/>
      <c r="BJ2030" s="22"/>
      <c r="BK2030" s="22"/>
      <c r="BL2030" s="22"/>
      <c r="BM2030" s="22"/>
      <c r="BN2030" s="22"/>
      <c r="BO2030" s="22"/>
      <c r="BP2030" s="22"/>
      <c r="BQ2030" s="22"/>
      <c r="BR2030" s="22"/>
      <c r="BS2030" s="22"/>
      <c r="BT2030" s="22"/>
      <c r="BU2030" s="22"/>
      <c r="BV2030" s="22"/>
      <c r="BW2030" s="22"/>
      <c r="BX2030" s="22"/>
      <c r="BY2030" s="22"/>
      <c r="BZ2030" s="22"/>
      <c r="CA2030" s="22"/>
      <c r="CB2030" s="22"/>
      <c r="CC2030" s="22"/>
      <c r="CD2030" s="22"/>
      <c r="CE2030" s="22"/>
      <c r="CF2030" s="22"/>
      <c r="CG2030" s="22"/>
      <c r="CH2030" s="22"/>
      <c r="CI2030" s="22"/>
      <c r="CJ2030" s="22"/>
      <c r="CK2030" s="22"/>
      <c r="CL2030" s="22"/>
      <c r="CM2030" s="22"/>
      <c r="CN2030" s="22"/>
      <c r="CO2030" s="22"/>
      <c r="CP2030" s="22"/>
      <c r="CQ2030" s="22"/>
      <c r="CR2030" s="22"/>
      <c r="CS2030" s="22"/>
      <c r="CT2030" s="22"/>
      <c r="CU2030" s="22"/>
      <c r="CV2030" s="22"/>
      <c r="CW2030" s="22"/>
      <c r="CX2030" s="22"/>
      <c r="CY2030" s="22"/>
      <c r="CZ2030" s="22"/>
      <c r="DA2030" s="22"/>
      <c r="DB2030" s="22"/>
      <c r="DC2030" s="22"/>
      <c r="DD2030" s="22"/>
      <c r="DE2030" s="22"/>
      <c r="DF2030" s="22"/>
      <c r="DG2030" s="22"/>
      <c r="DH2030" s="22"/>
      <c r="DI2030" s="22"/>
      <c r="DJ2030" s="22"/>
      <c r="DK2030" s="22"/>
      <c r="DL2030" s="22"/>
      <c r="DM2030" s="22"/>
      <c r="DN2030" s="22"/>
      <c r="DO2030" s="22"/>
      <c r="DP2030" s="22"/>
    </row>
    <row r="2031" spans="1:121" ht="30" customHeight="1" x14ac:dyDescent="0.25">
      <c r="A2031" s="575" t="s">
        <v>112</v>
      </c>
      <c r="B2031" s="430"/>
      <c r="C2031" s="576" t="s">
        <v>119</v>
      </c>
      <c r="D2031" s="576"/>
      <c r="E2031" s="576"/>
      <c r="F2031" s="573" t="s">
        <v>123</v>
      </c>
      <c r="G2031" s="570" t="s">
        <v>93</v>
      </c>
      <c r="H2031" s="570"/>
      <c r="I2031" s="587" t="s">
        <v>1780</v>
      </c>
      <c r="J2031" s="573" t="s">
        <v>56</v>
      </c>
      <c r="K2031" s="573"/>
      <c r="L2031" s="573"/>
      <c r="M2031" s="573"/>
      <c r="N2031" s="573" t="s">
        <v>129</v>
      </c>
      <c r="O2031" s="573"/>
      <c r="P2031" s="573"/>
      <c r="Q2031" s="573"/>
      <c r="R2031" s="575" t="s">
        <v>46</v>
      </c>
      <c r="S2031" s="575"/>
      <c r="T2031" s="575"/>
      <c r="U2031" s="651"/>
      <c r="V2031" s="638"/>
      <c r="W2031" s="614"/>
      <c r="X2031" s="614"/>
      <c r="Y2031" s="614"/>
      <c r="Z2031" s="614"/>
      <c r="AA2031" s="634"/>
      <c r="AB2031" s="634"/>
      <c r="AC2031" s="634"/>
      <c r="AD2031" s="5"/>
      <c r="AE2031" s="22"/>
      <c r="AF2031" s="22"/>
      <c r="AG2031" s="22"/>
      <c r="AH2031" s="22"/>
      <c r="AI2031" s="22"/>
      <c r="AJ2031" s="22"/>
      <c r="AK2031" s="22"/>
      <c r="AL2031" s="22"/>
      <c r="AM2031" s="22"/>
      <c r="AN2031" s="22"/>
      <c r="AO2031" s="22"/>
      <c r="AP2031" s="22"/>
      <c r="AQ2031" s="22"/>
      <c r="AR2031" s="22"/>
      <c r="AS2031" s="22"/>
      <c r="AT2031" s="22"/>
      <c r="AU2031" s="22"/>
      <c r="AV2031" s="22"/>
      <c r="AW2031" s="22"/>
      <c r="AX2031" s="22"/>
      <c r="AY2031" s="22"/>
      <c r="AZ2031" s="22"/>
      <c r="BA2031" s="22"/>
      <c r="BB2031" s="22"/>
      <c r="BC2031" s="22"/>
      <c r="BD2031" s="22"/>
      <c r="BE2031" s="22"/>
      <c r="BF2031" s="22"/>
      <c r="BG2031" s="22"/>
      <c r="BH2031" s="22"/>
      <c r="BI2031" s="22"/>
      <c r="BJ2031" s="22"/>
      <c r="BK2031" s="22"/>
      <c r="BL2031" s="22"/>
      <c r="BM2031" s="22"/>
      <c r="BN2031" s="22"/>
      <c r="BO2031" s="22"/>
      <c r="BP2031" s="22"/>
      <c r="BQ2031" s="22"/>
      <c r="BR2031" s="22"/>
      <c r="BS2031" s="22"/>
      <c r="BT2031" s="22"/>
      <c r="BU2031" s="22"/>
      <c r="BV2031" s="22"/>
      <c r="BW2031" s="22"/>
      <c r="BX2031" s="22"/>
      <c r="BY2031" s="22"/>
      <c r="BZ2031" s="22"/>
      <c r="CA2031" s="22"/>
      <c r="CB2031" s="22"/>
      <c r="CC2031" s="22"/>
      <c r="CD2031" s="22"/>
      <c r="CE2031" s="22"/>
      <c r="CF2031" s="22"/>
      <c r="CG2031" s="22"/>
      <c r="CH2031" s="22"/>
      <c r="CI2031" s="22"/>
      <c r="CJ2031" s="22"/>
      <c r="CK2031" s="22"/>
      <c r="CL2031" s="22"/>
      <c r="CM2031" s="22"/>
      <c r="CN2031" s="22"/>
      <c r="CO2031" s="22"/>
      <c r="CP2031" s="22"/>
      <c r="CQ2031" s="22"/>
      <c r="CR2031" s="22"/>
      <c r="CS2031" s="22"/>
      <c r="CT2031" s="22"/>
      <c r="CU2031" s="22"/>
      <c r="CV2031" s="22"/>
      <c r="CW2031" s="22"/>
      <c r="CX2031" s="22"/>
      <c r="CY2031" s="22"/>
      <c r="CZ2031" s="22"/>
      <c r="DA2031" s="22"/>
      <c r="DB2031" s="22"/>
      <c r="DC2031" s="22"/>
      <c r="DD2031" s="22"/>
      <c r="DE2031" s="22"/>
      <c r="DF2031" s="22"/>
      <c r="DG2031" s="22"/>
      <c r="DH2031" s="22"/>
      <c r="DI2031" s="22"/>
      <c r="DJ2031" s="22"/>
      <c r="DK2031" s="22"/>
      <c r="DL2031" s="22"/>
      <c r="DM2031" s="22"/>
      <c r="DN2031" s="22"/>
      <c r="DO2031" s="22"/>
      <c r="DP2031" s="22"/>
    </row>
    <row r="2032" spans="1:121" ht="60.75" customHeight="1" x14ac:dyDescent="0.25">
      <c r="A2032" s="575"/>
      <c r="B2032" s="430"/>
      <c r="C2032" s="576"/>
      <c r="D2032" s="576"/>
      <c r="E2032" s="576"/>
      <c r="F2032" s="573"/>
      <c r="G2032" s="570"/>
      <c r="H2032" s="570"/>
      <c r="I2032" s="587"/>
      <c r="J2032" s="435">
        <v>2015</v>
      </c>
      <c r="K2032" s="435">
        <v>2016</v>
      </c>
      <c r="L2032" s="435">
        <v>2017</v>
      </c>
      <c r="M2032" s="435" t="str">
        <f>M1986</f>
        <v>План (в случае отсутствия фактических значений)</v>
      </c>
      <c r="N2032" s="435">
        <f>J2032</f>
        <v>2015</v>
      </c>
      <c r="O2032" s="435">
        <f>K2032</f>
        <v>2016</v>
      </c>
      <c r="P2032" s="435">
        <f>L2032</f>
        <v>2017</v>
      </c>
      <c r="Q2032" s="435" t="str">
        <f>Q1986</f>
        <v>План (в случае отсутствия фактических значений)</v>
      </c>
      <c r="R2032" s="435">
        <f>J2032</f>
        <v>2015</v>
      </c>
      <c r="S2032" s="435">
        <f>K2032</f>
        <v>2016</v>
      </c>
      <c r="T2032" s="435">
        <f>L2032</f>
        <v>2017</v>
      </c>
      <c r="U2032" s="418" t="str">
        <f>U1986</f>
        <v>План (в случае отсутствия фактических значений)</v>
      </c>
      <c r="V2032" s="24" t="s">
        <v>137</v>
      </c>
      <c r="W2032" s="432">
        <v>2016</v>
      </c>
      <c r="X2032" s="432">
        <v>2017</v>
      </c>
      <c r="Y2032" s="432">
        <v>2018</v>
      </c>
      <c r="Z2032" s="432">
        <v>2019</v>
      </c>
      <c r="AA2032" s="432">
        <v>2018</v>
      </c>
      <c r="AB2032" s="432" t="s">
        <v>139</v>
      </c>
      <c r="AC2032" s="420" t="s">
        <v>131</v>
      </c>
      <c r="AD2032" s="5"/>
      <c r="AE2032" s="22"/>
      <c r="AF2032" s="22"/>
      <c r="AG2032" s="22"/>
      <c r="AH2032" s="22"/>
      <c r="AI2032" s="22"/>
      <c r="AJ2032" s="22"/>
      <c r="AK2032" s="22"/>
      <c r="AL2032" s="22"/>
      <c r="AM2032" s="22"/>
      <c r="AN2032" s="22"/>
      <c r="AO2032" s="22"/>
      <c r="AP2032" s="22"/>
      <c r="AQ2032" s="22"/>
      <c r="AR2032" s="22"/>
      <c r="AS2032" s="22"/>
      <c r="AT2032" s="22"/>
      <c r="AU2032" s="22"/>
      <c r="AV2032" s="22"/>
      <c r="AW2032" s="22"/>
      <c r="AX2032" s="22"/>
      <c r="AY2032" s="22"/>
      <c r="AZ2032" s="22"/>
      <c r="BA2032" s="22"/>
      <c r="BB2032" s="22"/>
      <c r="BC2032" s="22"/>
      <c r="BD2032" s="22"/>
      <c r="BE2032" s="22"/>
      <c r="BF2032" s="22"/>
      <c r="BG2032" s="22"/>
      <c r="BH2032" s="22"/>
      <c r="BI2032" s="22"/>
      <c r="BJ2032" s="22"/>
      <c r="BK2032" s="22"/>
      <c r="BL2032" s="22"/>
      <c r="BM2032" s="22"/>
      <c r="BN2032" s="22"/>
      <c r="BO2032" s="22"/>
      <c r="BP2032" s="22"/>
      <c r="BQ2032" s="22"/>
      <c r="BR2032" s="22"/>
      <c r="BS2032" s="22"/>
      <c r="BT2032" s="22"/>
      <c r="BU2032" s="22"/>
      <c r="BV2032" s="22"/>
      <c r="BW2032" s="22"/>
      <c r="BX2032" s="22"/>
      <c r="BY2032" s="22"/>
      <c r="BZ2032" s="22"/>
      <c r="CA2032" s="22"/>
      <c r="CB2032" s="22"/>
      <c r="CC2032" s="22"/>
      <c r="CD2032" s="22"/>
      <c r="CE2032" s="22"/>
      <c r="CF2032" s="22"/>
      <c r="CG2032" s="22"/>
      <c r="CH2032" s="22"/>
      <c r="CI2032" s="22"/>
      <c r="CJ2032" s="22"/>
      <c r="CK2032" s="22"/>
      <c r="CL2032" s="22"/>
      <c r="CM2032" s="22"/>
      <c r="CN2032" s="22"/>
      <c r="CO2032" s="22"/>
      <c r="CP2032" s="22"/>
      <c r="CQ2032" s="22"/>
      <c r="CR2032" s="22"/>
      <c r="CS2032" s="22"/>
      <c r="CT2032" s="22"/>
      <c r="CU2032" s="22"/>
      <c r="CV2032" s="22"/>
      <c r="CW2032" s="22"/>
      <c r="CX2032" s="22"/>
      <c r="CY2032" s="22"/>
      <c r="CZ2032" s="22"/>
      <c r="DA2032" s="22"/>
      <c r="DB2032" s="22"/>
      <c r="DC2032" s="22"/>
      <c r="DD2032" s="22"/>
      <c r="DE2032" s="22"/>
      <c r="DF2032" s="22"/>
      <c r="DG2032" s="22"/>
      <c r="DH2032" s="22"/>
      <c r="DI2032" s="22"/>
      <c r="DJ2032" s="22"/>
      <c r="DK2032" s="22"/>
      <c r="DL2032" s="22"/>
      <c r="DM2032" s="22"/>
      <c r="DN2032" s="22"/>
      <c r="DO2032" s="22"/>
      <c r="DP2032" s="22"/>
    </row>
    <row r="2033" spans="1:120" x14ac:dyDescent="0.25">
      <c r="A2033" s="422">
        <v>1</v>
      </c>
      <c r="B2033" s="430"/>
      <c r="C2033" s="574">
        <v>2</v>
      </c>
      <c r="D2033" s="574"/>
      <c r="E2033" s="574"/>
      <c r="F2033" s="574">
        <v>3</v>
      </c>
      <c r="G2033" s="574"/>
      <c r="H2033" s="574"/>
      <c r="I2033" s="196">
        <v>4</v>
      </c>
      <c r="J2033" s="572">
        <v>5</v>
      </c>
      <c r="K2033" s="572"/>
      <c r="L2033" s="572"/>
      <c r="M2033" s="572"/>
      <c r="N2033" s="572">
        <v>6</v>
      </c>
      <c r="O2033" s="572"/>
      <c r="P2033" s="572"/>
      <c r="Q2033" s="572"/>
      <c r="R2033" s="572">
        <v>7</v>
      </c>
      <c r="S2033" s="572"/>
      <c r="T2033" s="572"/>
      <c r="U2033" s="572"/>
      <c r="V2033" s="457">
        <v>8</v>
      </c>
      <c r="W2033" s="5"/>
      <c r="X2033" s="5"/>
      <c r="Y2033" s="5"/>
      <c r="Z2033" s="5"/>
      <c r="AA2033" s="457">
        <v>10</v>
      </c>
      <c r="AB2033" s="457">
        <v>11</v>
      </c>
      <c r="AC2033" s="457">
        <v>12</v>
      </c>
      <c r="AD2033" s="5"/>
      <c r="AE2033" s="22"/>
      <c r="AF2033" s="22"/>
      <c r="AG2033" s="22"/>
      <c r="AH2033" s="22"/>
      <c r="AI2033" s="22"/>
      <c r="AJ2033" s="22"/>
      <c r="AK2033" s="22"/>
      <c r="AL2033" s="22"/>
      <c r="AM2033" s="22"/>
      <c r="AN2033" s="22"/>
      <c r="AO2033" s="22"/>
      <c r="AP2033" s="22"/>
      <c r="AQ2033" s="22"/>
      <c r="AR2033" s="22"/>
      <c r="AS2033" s="22"/>
      <c r="AT2033" s="22"/>
      <c r="AU2033" s="22"/>
      <c r="AV2033" s="22"/>
      <c r="AW2033" s="22"/>
      <c r="AX2033" s="22"/>
      <c r="AY2033" s="22"/>
      <c r="AZ2033" s="22"/>
      <c r="BA2033" s="22"/>
      <c r="BB2033" s="22"/>
      <c r="BC2033" s="22"/>
      <c r="BD2033" s="22"/>
      <c r="BE2033" s="22"/>
      <c r="BF2033" s="22"/>
      <c r="BG2033" s="22"/>
      <c r="BH2033" s="22"/>
      <c r="BI2033" s="22"/>
      <c r="BJ2033" s="22"/>
      <c r="BK2033" s="22"/>
      <c r="BL2033" s="22"/>
      <c r="BM2033" s="22"/>
      <c r="BN2033" s="22"/>
      <c r="BO2033" s="22"/>
      <c r="BP2033" s="22"/>
      <c r="BQ2033" s="22"/>
      <c r="BR2033" s="22"/>
      <c r="BS2033" s="22"/>
      <c r="BT2033" s="22"/>
      <c r="BU2033" s="22"/>
      <c r="BV2033" s="22"/>
      <c r="BW2033" s="22"/>
      <c r="BX2033" s="22"/>
      <c r="BY2033" s="22"/>
      <c r="BZ2033" s="22"/>
      <c r="CA2033" s="22"/>
      <c r="CB2033" s="22"/>
      <c r="CC2033" s="22"/>
      <c r="CD2033" s="22"/>
      <c r="CE2033" s="22"/>
      <c r="CF2033" s="22"/>
      <c r="CG2033" s="22"/>
      <c r="CH2033" s="22"/>
      <c r="CI2033" s="22"/>
      <c r="CJ2033" s="22"/>
      <c r="CK2033" s="22"/>
      <c r="CL2033" s="22"/>
      <c r="CM2033" s="22"/>
      <c r="CN2033" s="22"/>
      <c r="CO2033" s="22"/>
      <c r="CP2033" s="22"/>
      <c r="CQ2033" s="22"/>
      <c r="CR2033" s="22"/>
      <c r="CS2033" s="22"/>
      <c r="CT2033" s="22"/>
      <c r="CU2033" s="22"/>
      <c r="CV2033" s="22"/>
      <c r="CW2033" s="22"/>
      <c r="CX2033" s="22"/>
      <c r="CY2033" s="22"/>
      <c r="CZ2033" s="22"/>
      <c r="DA2033" s="22"/>
      <c r="DB2033" s="22"/>
      <c r="DC2033" s="22"/>
      <c r="DD2033" s="22"/>
      <c r="DE2033" s="22"/>
      <c r="DF2033" s="22"/>
      <c r="DG2033" s="22"/>
      <c r="DH2033" s="22"/>
      <c r="DI2033" s="22"/>
      <c r="DJ2033" s="22"/>
      <c r="DK2033" s="22"/>
      <c r="DL2033" s="22"/>
      <c r="DM2033" s="22"/>
      <c r="DN2033" s="22"/>
      <c r="DO2033" s="22"/>
      <c r="DP2033" s="22"/>
    </row>
    <row r="2034" spans="1:120" s="115" customFormat="1" ht="15" hidden="1" customHeight="1" x14ac:dyDescent="0.2">
      <c r="A2034" s="114"/>
      <c r="B2034" s="128"/>
      <c r="C2034" s="575" t="s">
        <v>70</v>
      </c>
      <c r="D2034" s="575"/>
      <c r="E2034" s="575"/>
      <c r="F2034" s="573" t="s">
        <v>57</v>
      </c>
      <c r="G2034" s="635" t="s">
        <v>50</v>
      </c>
      <c r="H2034" s="246"/>
      <c r="I2034" s="309"/>
      <c r="J2034" s="252">
        <f>SUM(J2035:J2047)</f>
        <v>4</v>
      </c>
      <c r="K2034" s="252">
        <v>1</v>
      </c>
      <c r="L2034" s="252">
        <f>SUM(L2035:L2047)</f>
        <v>8</v>
      </c>
      <c r="M2034" s="252">
        <f t="shared" ref="M2034:U2034" si="120">SUM(M2035:M2047)</f>
        <v>0</v>
      </c>
      <c r="N2034" s="252">
        <f t="shared" si="120"/>
        <v>41</v>
      </c>
      <c r="O2034" s="252">
        <f t="shared" si="120"/>
        <v>15</v>
      </c>
      <c r="P2034" s="252">
        <f t="shared" si="120"/>
        <v>95</v>
      </c>
      <c r="Q2034" s="252">
        <f t="shared" si="120"/>
        <v>0</v>
      </c>
      <c r="R2034" s="299">
        <f t="shared" si="120"/>
        <v>1067.51</v>
      </c>
      <c r="S2034" s="299">
        <f t="shared" si="120"/>
        <v>326</v>
      </c>
      <c r="T2034" s="299">
        <f t="shared" si="120"/>
        <v>2437.9868000000001</v>
      </c>
      <c r="U2034" s="252">
        <f t="shared" si="120"/>
        <v>0</v>
      </c>
      <c r="V2034" s="298">
        <f>((R2034*$W$13/100*$X$13/100)/N2034+(S2034*$X$13/100)/O2034+T2034/P2034)/3*$Y$13/100*$Z$13/100</f>
        <v>28.484136590117441</v>
      </c>
      <c r="W2034" s="128"/>
      <c r="X2034" s="128"/>
      <c r="Y2034" s="128"/>
      <c r="Z2034" s="128"/>
      <c r="AA2034" s="298">
        <v>2.1279400000000002</v>
      </c>
      <c r="AB2034" s="298">
        <f>AA2034*$Z$13/100</f>
        <v>2.227054797520474</v>
      </c>
      <c r="AC2034" s="349">
        <f t="shared" ref="AC2034:AC2206" si="121">V2034/AB2034</f>
        <v>12.790047475181435</v>
      </c>
      <c r="AD2034" s="124"/>
      <c r="AE2034" s="120"/>
      <c r="AF2034" s="120"/>
      <c r="AG2034" s="120"/>
      <c r="AH2034" s="120"/>
      <c r="AI2034" s="120"/>
      <c r="AJ2034" s="120"/>
      <c r="AK2034" s="120"/>
      <c r="AL2034" s="120"/>
      <c r="AM2034" s="120"/>
      <c r="AN2034" s="120"/>
      <c r="AO2034" s="120"/>
      <c r="AP2034" s="120"/>
      <c r="AQ2034" s="120"/>
      <c r="AR2034" s="120"/>
      <c r="AS2034" s="120"/>
      <c r="AT2034" s="120"/>
      <c r="AU2034" s="120"/>
      <c r="AV2034" s="120"/>
      <c r="AW2034" s="120"/>
      <c r="AX2034" s="120"/>
      <c r="AY2034" s="120"/>
      <c r="AZ2034" s="120"/>
      <c r="BA2034" s="120"/>
      <c r="BB2034" s="120"/>
      <c r="BC2034" s="120"/>
      <c r="BD2034" s="120"/>
      <c r="BE2034" s="120"/>
      <c r="BF2034" s="120"/>
      <c r="BG2034" s="120"/>
      <c r="BH2034" s="120"/>
      <c r="BI2034" s="120"/>
      <c r="BJ2034" s="120"/>
      <c r="BK2034" s="120"/>
      <c r="BL2034" s="120"/>
      <c r="BM2034" s="120"/>
      <c r="BN2034" s="120"/>
      <c r="BO2034" s="120"/>
      <c r="BP2034" s="120"/>
      <c r="BQ2034" s="120"/>
      <c r="BR2034" s="120"/>
      <c r="BS2034" s="120"/>
      <c r="BT2034" s="120"/>
      <c r="BU2034" s="120"/>
      <c r="BV2034" s="120"/>
      <c r="BW2034" s="120"/>
      <c r="BX2034" s="120"/>
      <c r="BY2034" s="120"/>
      <c r="BZ2034" s="120"/>
      <c r="CA2034" s="120"/>
      <c r="CB2034" s="120"/>
      <c r="CC2034" s="120"/>
      <c r="CD2034" s="120"/>
      <c r="CE2034" s="120"/>
      <c r="CF2034" s="120"/>
      <c r="CG2034" s="120"/>
      <c r="CH2034" s="120"/>
      <c r="CI2034" s="120"/>
      <c r="CJ2034" s="120"/>
      <c r="CK2034" s="120"/>
      <c r="CL2034" s="120"/>
      <c r="CM2034" s="120"/>
      <c r="CN2034" s="120"/>
      <c r="CO2034" s="120"/>
      <c r="CP2034" s="120"/>
      <c r="CQ2034" s="120"/>
      <c r="CR2034" s="120"/>
      <c r="CS2034" s="120"/>
      <c r="CT2034" s="120"/>
      <c r="CU2034" s="120"/>
      <c r="CV2034" s="120"/>
      <c r="CW2034" s="120"/>
      <c r="CX2034" s="120"/>
      <c r="CY2034" s="120"/>
      <c r="CZ2034" s="120"/>
      <c r="DA2034" s="120"/>
      <c r="DB2034" s="120"/>
      <c r="DC2034" s="120"/>
      <c r="DD2034" s="120"/>
      <c r="DE2034" s="120"/>
      <c r="DF2034" s="120"/>
      <c r="DG2034" s="120"/>
      <c r="DH2034" s="120"/>
      <c r="DI2034" s="120"/>
      <c r="DJ2034" s="120"/>
      <c r="DK2034" s="120"/>
      <c r="DL2034" s="120"/>
      <c r="DM2034" s="120"/>
      <c r="DN2034" s="120"/>
      <c r="DO2034" s="120"/>
      <c r="DP2034" s="120"/>
    </row>
    <row r="2035" spans="1:120" s="22" customFormat="1" ht="30.75" hidden="1" customHeight="1" x14ac:dyDescent="0.25">
      <c r="A2035" s="430" t="s">
        <v>170</v>
      </c>
      <c r="B2035" s="430"/>
      <c r="C2035" s="575"/>
      <c r="D2035" s="575"/>
      <c r="E2035" s="575"/>
      <c r="F2035" s="573"/>
      <c r="G2035" s="635"/>
      <c r="H2035" s="428"/>
      <c r="I2035" s="158" t="s">
        <v>828</v>
      </c>
      <c r="J2035" s="95">
        <v>1</v>
      </c>
      <c r="K2035" s="95"/>
      <c r="L2035" s="95"/>
      <c r="M2035" s="430"/>
      <c r="N2035" s="67">
        <v>5</v>
      </c>
      <c r="O2035" s="67"/>
      <c r="P2035" s="67"/>
      <c r="Q2035" s="67"/>
      <c r="R2035" s="67">
        <v>211.92</v>
      </c>
      <c r="S2035" s="67"/>
      <c r="T2035" s="67"/>
      <c r="U2035" s="67"/>
      <c r="V2035" s="187"/>
      <c r="W2035" s="100"/>
      <c r="X2035" s="100"/>
      <c r="Y2035" s="100"/>
      <c r="Z2035" s="100"/>
      <c r="AA2035" s="187"/>
      <c r="AB2035" s="116"/>
      <c r="AC2035" s="350"/>
      <c r="AD2035" s="187"/>
      <c r="AE2035" s="64"/>
    </row>
    <row r="2036" spans="1:120" s="22" customFormat="1" ht="75" hidden="1" x14ac:dyDescent="0.25">
      <c r="A2036" s="430" t="s">
        <v>170</v>
      </c>
      <c r="B2036" s="430"/>
      <c r="C2036" s="575"/>
      <c r="D2036" s="575"/>
      <c r="E2036" s="575"/>
      <c r="F2036" s="573"/>
      <c r="G2036" s="635"/>
      <c r="H2036" s="428"/>
      <c r="I2036" s="158" t="s">
        <v>847</v>
      </c>
      <c r="J2036" s="95">
        <v>1</v>
      </c>
      <c r="K2036" s="95"/>
      <c r="L2036" s="95"/>
      <c r="M2036" s="430"/>
      <c r="N2036" s="67">
        <v>15</v>
      </c>
      <c r="O2036" s="67"/>
      <c r="P2036" s="67"/>
      <c r="Q2036" s="67"/>
      <c r="R2036" s="67">
        <v>206.12</v>
      </c>
      <c r="S2036" s="67"/>
      <c r="T2036" s="67"/>
      <c r="U2036" s="67"/>
      <c r="V2036" s="187"/>
      <c r="W2036" s="100"/>
      <c r="X2036" s="100"/>
      <c r="Y2036" s="100"/>
      <c r="Z2036" s="100"/>
      <c r="AA2036" s="187"/>
      <c r="AB2036" s="116"/>
      <c r="AC2036" s="350"/>
      <c r="AD2036" s="187"/>
      <c r="AE2036" s="64"/>
    </row>
    <row r="2037" spans="1:120" s="22" customFormat="1" ht="45" hidden="1" x14ac:dyDescent="0.25">
      <c r="A2037" s="430" t="s">
        <v>170</v>
      </c>
      <c r="B2037" s="430"/>
      <c r="C2037" s="575"/>
      <c r="D2037" s="575"/>
      <c r="E2037" s="575"/>
      <c r="F2037" s="573"/>
      <c r="G2037" s="635"/>
      <c r="H2037" s="428"/>
      <c r="I2037" s="158" t="s">
        <v>849</v>
      </c>
      <c r="J2037" s="95">
        <v>1</v>
      </c>
      <c r="K2037" s="95"/>
      <c r="L2037" s="95"/>
      <c r="M2037" s="430"/>
      <c r="N2037" s="67">
        <v>14</v>
      </c>
      <c r="O2037" s="67"/>
      <c r="P2037" s="67"/>
      <c r="Q2037" s="67"/>
      <c r="R2037" s="67">
        <v>293.47000000000003</v>
      </c>
      <c r="S2037" s="67"/>
      <c r="T2037" s="67"/>
      <c r="U2037" s="67"/>
      <c r="V2037" s="187"/>
      <c r="W2037" s="100"/>
      <c r="X2037" s="100"/>
      <c r="Y2037" s="100"/>
      <c r="Z2037" s="100"/>
      <c r="AA2037" s="187"/>
      <c r="AB2037" s="116"/>
      <c r="AC2037" s="350"/>
      <c r="AD2037" s="187"/>
      <c r="AE2037" s="64"/>
    </row>
    <row r="2038" spans="1:120" s="22" customFormat="1" ht="45" hidden="1" x14ac:dyDescent="0.25">
      <c r="A2038" s="430" t="s">
        <v>170</v>
      </c>
      <c r="B2038" s="430"/>
      <c r="C2038" s="575"/>
      <c r="D2038" s="575"/>
      <c r="E2038" s="575"/>
      <c r="F2038" s="573"/>
      <c r="G2038" s="635"/>
      <c r="H2038" s="428"/>
      <c r="I2038" s="158" t="s">
        <v>869</v>
      </c>
      <c r="J2038" s="95">
        <v>1</v>
      </c>
      <c r="K2038" s="95"/>
      <c r="L2038" s="95"/>
      <c r="M2038" s="430"/>
      <c r="N2038" s="67">
        <v>7</v>
      </c>
      <c r="O2038" s="67"/>
      <c r="P2038" s="67"/>
      <c r="Q2038" s="67"/>
      <c r="R2038" s="67">
        <v>356</v>
      </c>
      <c r="S2038" s="67"/>
      <c r="T2038" s="67"/>
      <c r="U2038" s="67"/>
      <c r="V2038" s="187"/>
      <c r="W2038" s="100"/>
      <c r="X2038" s="100"/>
      <c r="Y2038" s="100"/>
      <c r="Z2038" s="100"/>
      <c r="AA2038" s="187"/>
      <c r="AB2038" s="116"/>
      <c r="AC2038" s="350"/>
      <c r="AD2038" s="187"/>
      <c r="AE2038" s="64"/>
    </row>
    <row r="2039" spans="1:120" s="22" customFormat="1" ht="75" hidden="1" x14ac:dyDescent="0.25">
      <c r="A2039" s="430">
        <v>1436</v>
      </c>
      <c r="B2039" s="430"/>
      <c r="C2039" s="575"/>
      <c r="D2039" s="575"/>
      <c r="E2039" s="575"/>
      <c r="F2039" s="573"/>
      <c r="G2039" s="635"/>
      <c r="H2039" s="428"/>
      <c r="I2039" s="158" t="s">
        <v>870</v>
      </c>
      <c r="J2039" s="102"/>
      <c r="K2039" s="95">
        <v>1</v>
      </c>
      <c r="L2039" s="102"/>
      <c r="M2039" s="102"/>
      <c r="N2039" s="70"/>
      <c r="O2039" s="67">
        <v>15</v>
      </c>
      <c r="P2039" s="70"/>
      <c r="Q2039" s="70"/>
      <c r="R2039" s="70"/>
      <c r="S2039" s="67">
        <v>326</v>
      </c>
      <c r="T2039" s="70"/>
      <c r="U2039" s="70"/>
      <c r="V2039" s="187"/>
      <c r="W2039" s="187"/>
      <c r="X2039" s="187"/>
      <c r="Y2039" s="187"/>
      <c r="Z2039" s="187"/>
      <c r="AA2039" s="187"/>
      <c r="AB2039" s="116"/>
      <c r="AC2039" s="350"/>
      <c r="AD2039" s="187"/>
      <c r="AE2039" s="64"/>
    </row>
    <row r="2040" spans="1:120" s="22" customFormat="1" ht="60" hidden="1" x14ac:dyDescent="0.25">
      <c r="A2040" s="430"/>
      <c r="B2040" s="430">
        <v>1923</v>
      </c>
      <c r="C2040" s="575"/>
      <c r="D2040" s="575"/>
      <c r="E2040" s="575"/>
      <c r="F2040" s="573"/>
      <c r="G2040" s="635"/>
      <c r="H2040" s="428"/>
      <c r="I2040" s="158" t="s">
        <v>889</v>
      </c>
      <c r="J2040" s="95"/>
      <c r="K2040" s="95"/>
      <c r="L2040" s="95">
        <v>1</v>
      </c>
      <c r="M2040" s="430"/>
      <c r="N2040" s="67"/>
      <c r="O2040" s="67"/>
      <c r="P2040" s="67">
        <v>15</v>
      </c>
      <c r="Q2040" s="67"/>
      <c r="R2040" s="67"/>
      <c r="S2040" s="67"/>
      <c r="T2040" s="67">
        <v>252.74408</v>
      </c>
      <c r="U2040" s="67"/>
      <c r="V2040" s="99"/>
      <c r="W2040" s="100"/>
      <c r="X2040" s="100"/>
      <c r="Y2040" s="100"/>
      <c r="Z2040" s="100"/>
      <c r="AA2040" s="187"/>
      <c r="AB2040" s="116"/>
      <c r="AC2040" s="350"/>
      <c r="AD2040" s="100"/>
      <c r="AE2040" s="64"/>
    </row>
    <row r="2041" spans="1:120" s="22" customFormat="1" ht="135" hidden="1" x14ac:dyDescent="0.25">
      <c r="A2041" s="430"/>
      <c r="B2041" s="66" t="s">
        <v>1509</v>
      </c>
      <c r="C2041" s="575"/>
      <c r="D2041" s="575"/>
      <c r="E2041" s="575"/>
      <c r="F2041" s="573"/>
      <c r="G2041" s="635"/>
      <c r="H2041" s="428"/>
      <c r="I2041" s="158" t="s">
        <v>902</v>
      </c>
      <c r="J2041" s="95"/>
      <c r="K2041" s="95"/>
      <c r="L2041" s="95">
        <v>1</v>
      </c>
      <c r="M2041" s="430"/>
      <c r="N2041" s="67"/>
      <c r="O2041" s="67"/>
      <c r="P2041" s="67">
        <v>20</v>
      </c>
      <c r="Q2041" s="67"/>
      <c r="R2041" s="67"/>
      <c r="S2041" s="67"/>
      <c r="T2041" s="67">
        <v>463.24272000000002</v>
      </c>
      <c r="U2041" s="67"/>
      <c r="V2041" s="99"/>
      <c r="W2041" s="100"/>
      <c r="X2041" s="100"/>
      <c r="Y2041" s="100"/>
      <c r="Z2041" s="100"/>
      <c r="AA2041" s="187"/>
      <c r="AB2041" s="116"/>
      <c r="AC2041" s="350"/>
      <c r="AD2041" s="100"/>
      <c r="AE2041" s="64"/>
    </row>
    <row r="2042" spans="1:120" s="22" customFormat="1" ht="60" hidden="1" customHeight="1" x14ac:dyDescent="0.25">
      <c r="A2042" s="430"/>
      <c r="B2042" s="430">
        <v>1013</v>
      </c>
      <c r="C2042" s="575"/>
      <c r="D2042" s="575"/>
      <c r="E2042" s="575"/>
      <c r="F2042" s="573"/>
      <c r="G2042" s="635"/>
      <c r="H2042" s="428"/>
      <c r="I2042" s="158" t="s">
        <v>1093</v>
      </c>
      <c r="J2042" s="102"/>
      <c r="K2042" s="102"/>
      <c r="L2042" s="102">
        <v>1</v>
      </c>
      <c r="M2042" s="102"/>
      <c r="N2042" s="70"/>
      <c r="O2042" s="70"/>
      <c r="P2042" s="67">
        <v>15</v>
      </c>
      <c r="Q2042" s="70"/>
      <c r="R2042" s="70"/>
      <c r="S2042" s="70"/>
      <c r="T2042" s="67">
        <v>303</v>
      </c>
      <c r="U2042" s="70"/>
      <c r="V2042" s="99"/>
      <c r="W2042" s="100"/>
      <c r="X2042" s="100"/>
      <c r="Y2042" s="100"/>
      <c r="Z2042" s="100"/>
      <c r="AA2042" s="187"/>
      <c r="AB2042" s="116"/>
      <c r="AC2042" s="350"/>
      <c r="AD2042" s="100"/>
      <c r="AE2042" s="64"/>
    </row>
    <row r="2043" spans="1:120" s="22" customFormat="1" ht="45" hidden="1" x14ac:dyDescent="0.25">
      <c r="A2043" s="430"/>
      <c r="B2043" s="66" t="s">
        <v>1692</v>
      </c>
      <c r="C2043" s="575"/>
      <c r="D2043" s="575"/>
      <c r="E2043" s="575"/>
      <c r="F2043" s="573"/>
      <c r="G2043" s="635"/>
      <c r="H2043" s="428"/>
      <c r="I2043" s="260" t="s">
        <v>1300</v>
      </c>
      <c r="J2043" s="95"/>
      <c r="K2043" s="95"/>
      <c r="L2043" s="95">
        <v>1</v>
      </c>
      <c r="M2043" s="430"/>
      <c r="N2043" s="67"/>
      <c r="O2043" s="67"/>
      <c r="P2043" s="67">
        <v>5</v>
      </c>
      <c r="Q2043" s="67"/>
      <c r="R2043" s="67"/>
      <c r="S2043" s="67"/>
      <c r="T2043" s="67">
        <v>318</v>
      </c>
      <c r="U2043" s="70"/>
      <c r="V2043" s="99"/>
      <c r="W2043" s="100"/>
      <c r="X2043" s="100"/>
      <c r="Y2043" s="100"/>
      <c r="Z2043" s="100"/>
      <c r="AA2043" s="187"/>
      <c r="AB2043" s="116"/>
      <c r="AC2043" s="350"/>
      <c r="AD2043" s="100"/>
      <c r="AE2043" s="64"/>
    </row>
    <row r="2044" spans="1:120" s="22" customFormat="1" ht="30.75" hidden="1" customHeight="1" x14ac:dyDescent="0.25">
      <c r="A2044" s="430"/>
      <c r="B2044" s="430">
        <v>2809</v>
      </c>
      <c r="C2044" s="575"/>
      <c r="D2044" s="575"/>
      <c r="E2044" s="575"/>
      <c r="F2044" s="573"/>
      <c r="G2044" s="635"/>
      <c r="H2044" s="428"/>
      <c r="I2044" s="260" t="s">
        <v>1301</v>
      </c>
      <c r="J2044" s="95"/>
      <c r="K2044" s="95"/>
      <c r="L2044" s="95">
        <v>1</v>
      </c>
      <c r="M2044" s="430"/>
      <c r="N2044" s="67"/>
      <c r="O2044" s="67"/>
      <c r="P2044" s="67">
        <v>15</v>
      </c>
      <c r="Q2044" s="67"/>
      <c r="R2044" s="67"/>
      <c r="S2044" s="67"/>
      <c r="T2044" s="67">
        <v>285</v>
      </c>
      <c r="U2044" s="70"/>
      <c r="V2044" s="99"/>
      <c r="W2044" s="100"/>
      <c r="X2044" s="100"/>
      <c r="Y2044" s="100"/>
      <c r="Z2044" s="100"/>
      <c r="AA2044" s="187"/>
      <c r="AB2044" s="116"/>
      <c r="AC2044" s="350"/>
      <c r="AD2044" s="100"/>
      <c r="AE2044" s="64"/>
    </row>
    <row r="2045" spans="1:120" s="22" customFormat="1" ht="60" hidden="1" x14ac:dyDescent="0.25">
      <c r="A2045" s="430"/>
      <c r="B2045" s="430">
        <v>1391</v>
      </c>
      <c r="C2045" s="575"/>
      <c r="D2045" s="575"/>
      <c r="E2045" s="575"/>
      <c r="F2045" s="573"/>
      <c r="G2045" s="635"/>
      <c r="H2045" s="428"/>
      <c r="I2045" s="260" t="s">
        <v>1302</v>
      </c>
      <c r="J2045" s="95"/>
      <c r="K2045" s="95"/>
      <c r="L2045" s="95">
        <v>1</v>
      </c>
      <c r="M2045" s="430"/>
      <c r="N2045" s="67"/>
      <c r="O2045" s="67"/>
      <c r="P2045" s="67">
        <v>10</v>
      </c>
      <c r="Q2045" s="67"/>
      <c r="R2045" s="67"/>
      <c r="S2045" s="67"/>
      <c r="T2045" s="67">
        <v>229</v>
      </c>
      <c r="U2045" s="70"/>
      <c r="V2045" s="99"/>
      <c r="W2045" s="100"/>
      <c r="X2045" s="100"/>
      <c r="Y2045" s="100"/>
      <c r="Z2045" s="100"/>
      <c r="AA2045" s="187"/>
      <c r="AB2045" s="116"/>
      <c r="AC2045" s="350"/>
      <c r="AD2045" s="100"/>
      <c r="AE2045" s="64"/>
    </row>
    <row r="2046" spans="1:120" s="22" customFormat="1" ht="60" hidden="1" x14ac:dyDescent="0.25">
      <c r="A2046" s="430"/>
      <c r="B2046" s="430">
        <v>1358</v>
      </c>
      <c r="C2046" s="575"/>
      <c r="D2046" s="575"/>
      <c r="E2046" s="575"/>
      <c r="F2046" s="573"/>
      <c r="G2046" s="635"/>
      <c r="H2046" s="428"/>
      <c r="I2046" s="260" t="s">
        <v>1303</v>
      </c>
      <c r="J2046" s="95"/>
      <c r="K2046" s="95"/>
      <c r="L2046" s="95">
        <v>1</v>
      </c>
      <c r="M2046" s="430"/>
      <c r="N2046" s="67"/>
      <c r="O2046" s="67"/>
      <c r="P2046" s="67">
        <v>10</v>
      </c>
      <c r="Q2046" s="67"/>
      <c r="R2046" s="67"/>
      <c r="S2046" s="67"/>
      <c r="T2046" s="67">
        <v>215</v>
      </c>
      <c r="U2046" s="70"/>
      <c r="V2046" s="99"/>
      <c r="W2046" s="100"/>
      <c r="X2046" s="100"/>
      <c r="Y2046" s="100"/>
      <c r="Z2046" s="100"/>
      <c r="AA2046" s="187"/>
      <c r="AB2046" s="116"/>
      <c r="AC2046" s="350"/>
      <c r="AD2046" s="100"/>
      <c r="AE2046" s="64"/>
    </row>
    <row r="2047" spans="1:120" s="22" customFormat="1" ht="75" hidden="1" x14ac:dyDescent="0.25">
      <c r="A2047" s="430"/>
      <c r="B2047" s="430">
        <v>2504</v>
      </c>
      <c r="C2047" s="575"/>
      <c r="D2047" s="575"/>
      <c r="E2047" s="575"/>
      <c r="F2047" s="573"/>
      <c r="G2047" s="635"/>
      <c r="H2047" s="428"/>
      <c r="I2047" s="260" t="s">
        <v>1304</v>
      </c>
      <c r="J2047" s="95"/>
      <c r="K2047" s="95"/>
      <c r="L2047" s="95">
        <v>1</v>
      </c>
      <c r="M2047" s="430"/>
      <c r="N2047" s="67"/>
      <c r="O2047" s="67"/>
      <c r="P2047" s="67">
        <v>5</v>
      </c>
      <c r="Q2047" s="67"/>
      <c r="R2047" s="67"/>
      <c r="S2047" s="67"/>
      <c r="T2047" s="67">
        <v>372</v>
      </c>
      <c r="U2047" s="70"/>
      <c r="V2047" s="99"/>
      <c r="W2047" s="100"/>
      <c r="X2047" s="100"/>
      <c r="Y2047" s="100"/>
      <c r="Z2047" s="100"/>
      <c r="AA2047" s="187"/>
      <c r="AB2047" s="116"/>
      <c r="AC2047" s="350"/>
      <c r="AD2047" s="100"/>
      <c r="AE2047" s="64"/>
    </row>
    <row r="2048" spans="1:120" s="120" customFormat="1" ht="14.25" hidden="1" x14ac:dyDescent="0.2">
      <c r="A2048" s="128"/>
      <c r="B2048" s="128"/>
      <c r="C2048" s="575"/>
      <c r="D2048" s="575"/>
      <c r="E2048" s="575"/>
      <c r="F2048" s="573"/>
      <c r="G2048" s="635" t="s">
        <v>51</v>
      </c>
      <c r="H2048" s="246"/>
      <c r="I2048" s="311"/>
      <c r="J2048" s="252">
        <f>SUM(J2049:J2092)</f>
        <v>17</v>
      </c>
      <c r="K2048" s="252">
        <f t="shared" ref="K2048:U2048" si="122">SUM(K2049:K2092)</f>
        <v>10</v>
      </c>
      <c r="L2048" s="252">
        <f t="shared" si="122"/>
        <v>17</v>
      </c>
      <c r="M2048" s="252">
        <f t="shared" si="122"/>
        <v>0</v>
      </c>
      <c r="N2048" s="252">
        <f t="shared" si="122"/>
        <v>618</v>
      </c>
      <c r="O2048" s="252">
        <f t="shared" si="122"/>
        <v>302</v>
      </c>
      <c r="P2048" s="252">
        <f t="shared" si="122"/>
        <v>600.9</v>
      </c>
      <c r="Q2048" s="252">
        <f t="shared" si="122"/>
        <v>0</v>
      </c>
      <c r="R2048" s="299">
        <f t="shared" si="122"/>
        <v>7373.3958296666669</v>
      </c>
      <c r="S2048" s="299">
        <f t="shared" si="122"/>
        <v>4846.1049999999996</v>
      </c>
      <c r="T2048" s="299">
        <f t="shared" si="122"/>
        <v>5948.3208099999993</v>
      </c>
      <c r="U2048" s="252">
        <f t="shared" si="122"/>
        <v>0</v>
      </c>
      <c r="V2048" s="272">
        <f>((R2048*$W$13/100*$X$13/100)/N2048+(S2048*$X$13/100)/O2048+T2048/P2048)/3*$Y$13/100*$Z$13/100</f>
        <v>14.733453141892419</v>
      </c>
      <c r="W2048" s="128"/>
      <c r="X2048" s="128"/>
      <c r="Y2048" s="128"/>
      <c r="Z2048" s="128"/>
      <c r="AA2048" s="272">
        <f>AA2034</f>
        <v>2.1279400000000002</v>
      </c>
      <c r="AB2048" s="298">
        <f>AA2048*$Z$13/100</f>
        <v>2.227054797520474</v>
      </c>
      <c r="AC2048" s="349">
        <f t="shared" si="121"/>
        <v>6.6156670946292557</v>
      </c>
      <c r="AD2048" s="124"/>
    </row>
    <row r="2049" spans="1:31" s="22" customFormat="1" ht="44.25" hidden="1" customHeight="1" x14ac:dyDescent="0.25">
      <c r="A2049" s="430" t="s">
        <v>170</v>
      </c>
      <c r="B2049" s="430"/>
      <c r="C2049" s="575"/>
      <c r="D2049" s="575"/>
      <c r="E2049" s="575"/>
      <c r="F2049" s="573"/>
      <c r="G2049" s="635"/>
      <c r="H2049" s="428"/>
      <c r="I2049" s="158" t="s">
        <v>307</v>
      </c>
      <c r="J2049" s="430">
        <v>1</v>
      </c>
      <c r="K2049" s="430"/>
      <c r="L2049" s="430"/>
      <c r="M2049" s="430"/>
      <c r="N2049" s="67">
        <v>20</v>
      </c>
      <c r="O2049" s="67"/>
      <c r="P2049" s="67"/>
      <c r="Q2049" s="67"/>
      <c r="R2049" s="67">
        <v>118</v>
      </c>
      <c r="S2049" s="67"/>
      <c r="T2049" s="67"/>
      <c r="U2049" s="67"/>
      <c r="V2049" s="187"/>
      <c r="W2049" s="100"/>
      <c r="X2049" s="100"/>
      <c r="Y2049" s="100"/>
      <c r="Z2049" s="100"/>
      <c r="AA2049" s="187"/>
      <c r="AB2049" s="116"/>
      <c r="AC2049" s="350"/>
      <c r="AD2049" s="187"/>
      <c r="AE2049" s="64"/>
    </row>
    <row r="2050" spans="1:31" s="22" customFormat="1" ht="75" hidden="1" x14ac:dyDescent="0.25">
      <c r="A2050" s="430" t="s">
        <v>170</v>
      </c>
      <c r="B2050" s="430"/>
      <c r="C2050" s="575"/>
      <c r="D2050" s="575"/>
      <c r="E2050" s="575"/>
      <c r="F2050" s="573"/>
      <c r="G2050" s="635"/>
      <c r="H2050" s="428"/>
      <c r="I2050" s="158" t="s">
        <v>480</v>
      </c>
      <c r="J2050" s="430">
        <v>1</v>
      </c>
      <c r="K2050" s="430"/>
      <c r="L2050" s="430"/>
      <c r="M2050" s="430"/>
      <c r="N2050" s="67">
        <v>32</v>
      </c>
      <c r="O2050" s="67"/>
      <c r="P2050" s="67"/>
      <c r="Q2050" s="67"/>
      <c r="R2050" s="67">
        <v>284.79999999999995</v>
      </c>
      <c r="S2050" s="67"/>
      <c r="T2050" s="67"/>
      <c r="U2050" s="67"/>
      <c r="V2050" s="187"/>
      <c r="W2050" s="100"/>
      <c r="X2050" s="100"/>
      <c r="Y2050" s="100"/>
      <c r="Z2050" s="100"/>
      <c r="AA2050" s="187"/>
      <c r="AB2050" s="116"/>
      <c r="AC2050" s="350"/>
      <c r="AD2050" s="187"/>
      <c r="AE2050" s="64"/>
    </row>
    <row r="2051" spans="1:31" s="22" customFormat="1" ht="90" hidden="1" x14ac:dyDescent="0.25">
      <c r="A2051" s="430" t="s">
        <v>170</v>
      </c>
      <c r="B2051" s="430"/>
      <c r="C2051" s="575"/>
      <c r="D2051" s="575"/>
      <c r="E2051" s="575"/>
      <c r="F2051" s="573"/>
      <c r="G2051" s="635"/>
      <c r="H2051" s="428"/>
      <c r="I2051" s="158" t="s">
        <v>822</v>
      </c>
      <c r="J2051" s="430">
        <v>1</v>
      </c>
      <c r="K2051" s="430"/>
      <c r="L2051" s="430"/>
      <c r="M2051" s="430"/>
      <c r="N2051" s="67">
        <v>9</v>
      </c>
      <c r="O2051" s="67"/>
      <c r="P2051" s="67"/>
      <c r="Q2051" s="67"/>
      <c r="R2051" s="67">
        <v>248.744</v>
      </c>
      <c r="S2051" s="67"/>
      <c r="T2051" s="67"/>
      <c r="U2051" s="67"/>
      <c r="V2051" s="187"/>
      <c r="W2051" s="100"/>
      <c r="X2051" s="100"/>
      <c r="Y2051" s="100"/>
      <c r="Z2051" s="100"/>
      <c r="AA2051" s="187"/>
      <c r="AB2051" s="116"/>
      <c r="AC2051" s="350"/>
      <c r="AD2051" s="187"/>
      <c r="AE2051" s="64"/>
    </row>
    <row r="2052" spans="1:31" s="22" customFormat="1" ht="75" hidden="1" x14ac:dyDescent="0.25">
      <c r="A2052" s="430" t="s">
        <v>170</v>
      </c>
      <c r="B2052" s="430"/>
      <c r="C2052" s="575"/>
      <c r="D2052" s="575"/>
      <c r="E2052" s="575"/>
      <c r="F2052" s="573"/>
      <c r="G2052" s="635"/>
      <c r="H2052" s="428"/>
      <c r="I2052" s="158" t="s">
        <v>484</v>
      </c>
      <c r="J2052" s="430">
        <v>1</v>
      </c>
      <c r="K2052" s="430"/>
      <c r="L2052" s="430"/>
      <c r="M2052" s="430"/>
      <c r="N2052" s="67">
        <v>32</v>
      </c>
      <c r="O2052" s="67"/>
      <c r="P2052" s="67"/>
      <c r="Q2052" s="67"/>
      <c r="R2052" s="67">
        <v>691.90699966666671</v>
      </c>
      <c r="S2052" s="67"/>
      <c r="T2052" s="67"/>
      <c r="U2052" s="67"/>
      <c r="V2052" s="187"/>
      <c r="W2052" s="100"/>
      <c r="X2052" s="100"/>
      <c r="Y2052" s="100"/>
      <c r="Z2052" s="100"/>
      <c r="AA2052" s="187"/>
      <c r="AB2052" s="116"/>
      <c r="AC2052" s="350"/>
      <c r="AD2052" s="187"/>
      <c r="AE2052" s="64"/>
    </row>
    <row r="2053" spans="1:31" s="22" customFormat="1" ht="45" hidden="1" x14ac:dyDescent="0.25">
      <c r="A2053" s="430" t="s">
        <v>170</v>
      </c>
      <c r="B2053" s="430"/>
      <c r="C2053" s="575"/>
      <c r="D2053" s="575"/>
      <c r="E2053" s="575"/>
      <c r="F2053" s="573"/>
      <c r="G2053" s="635"/>
      <c r="H2053" s="428"/>
      <c r="I2053" s="158" t="s">
        <v>871</v>
      </c>
      <c r="J2053" s="430">
        <v>1</v>
      </c>
      <c r="K2053" s="430"/>
      <c r="L2053" s="430"/>
      <c r="M2053" s="430"/>
      <c r="N2053" s="67">
        <v>8</v>
      </c>
      <c r="O2053" s="67"/>
      <c r="P2053" s="67"/>
      <c r="Q2053" s="67"/>
      <c r="R2053" s="67">
        <v>364.88008000000002</v>
      </c>
      <c r="S2053" s="67"/>
      <c r="T2053" s="67"/>
      <c r="U2053" s="67"/>
      <c r="V2053" s="187"/>
      <c r="W2053" s="100"/>
      <c r="X2053" s="100"/>
      <c r="Y2053" s="100"/>
      <c r="Z2053" s="100"/>
      <c r="AA2053" s="187"/>
      <c r="AB2053" s="116"/>
      <c r="AC2053" s="350"/>
      <c r="AD2053" s="187"/>
      <c r="AE2053" s="64"/>
    </row>
    <row r="2054" spans="1:31" s="22" customFormat="1" ht="75" hidden="1" x14ac:dyDescent="0.25">
      <c r="A2054" s="430" t="s">
        <v>170</v>
      </c>
      <c r="B2054" s="430"/>
      <c r="C2054" s="575"/>
      <c r="D2054" s="575"/>
      <c r="E2054" s="575"/>
      <c r="F2054" s="573"/>
      <c r="G2054" s="635"/>
      <c r="H2054" s="428"/>
      <c r="I2054" s="158" t="s">
        <v>829</v>
      </c>
      <c r="J2054" s="430">
        <v>1</v>
      </c>
      <c r="K2054" s="430"/>
      <c r="L2054" s="430"/>
      <c r="M2054" s="430"/>
      <c r="N2054" s="67">
        <v>50</v>
      </c>
      <c r="O2054" s="67"/>
      <c r="P2054" s="67"/>
      <c r="Q2054" s="67"/>
      <c r="R2054" s="67">
        <v>498</v>
      </c>
      <c r="S2054" s="67"/>
      <c r="T2054" s="67"/>
      <c r="U2054" s="67"/>
      <c r="V2054" s="187"/>
      <c r="W2054" s="100"/>
      <c r="X2054" s="100"/>
      <c r="Y2054" s="100"/>
      <c r="Z2054" s="100"/>
      <c r="AA2054" s="187"/>
      <c r="AB2054" s="116"/>
      <c r="AC2054" s="350"/>
      <c r="AD2054" s="187"/>
      <c r="AE2054" s="64"/>
    </row>
    <row r="2055" spans="1:31" s="22" customFormat="1" ht="30" hidden="1" x14ac:dyDescent="0.25">
      <c r="A2055" s="430" t="s">
        <v>170</v>
      </c>
      <c r="B2055" s="430"/>
      <c r="C2055" s="575"/>
      <c r="D2055" s="575"/>
      <c r="E2055" s="575"/>
      <c r="F2055" s="573"/>
      <c r="G2055" s="635"/>
      <c r="H2055" s="428"/>
      <c r="I2055" s="158" t="s">
        <v>850</v>
      </c>
      <c r="J2055" s="430">
        <v>1</v>
      </c>
      <c r="K2055" s="430"/>
      <c r="L2055" s="430"/>
      <c r="M2055" s="430"/>
      <c r="N2055" s="67">
        <v>15</v>
      </c>
      <c r="O2055" s="67"/>
      <c r="P2055" s="67"/>
      <c r="Q2055" s="67"/>
      <c r="R2055" s="67">
        <v>397</v>
      </c>
      <c r="S2055" s="67"/>
      <c r="T2055" s="67"/>
      <c r="U2055" s="67"/>
      <c r="V2055" s="187"/>
      <c r="W2055" s="100"/>
      <c r="X2055" s="100"/>
      <c r="Y2055" s="100"/>
      <c r="Z2055" s="100"/>
      <c r="AA2055" s="187"/>
      <c r="AB2055" s="116"/>
      <c r="AC2055" s="350"/>
      <c r="AD2055" s="187"/>
      <c r="AE2055" s="64"/>
    </row>
    <row r="2056" spans="1:31" s="22" customFormat="1" ht="60" hidden="1" x14ac:dyDescent="0.25">
      <c r="A2056" s="430" t="s">
        <v>170</v>
      </c>
      <c r="B2056" s="430"/>
      <c r="C2056" s="575"/>
      <c r="D2056" s="575"/>
      <c r="E2056" s="575"/>
      <c r="F2056" s="573"/>
      <c r="G2056" s="635"/>
      <c r="H2056" s="428"/>
      <c r="I2056" s="158" t="s">
        <v>851</v>
      </c>
      <c r="J2056" s="430">
        <v>1</v>
      </c>
      <c r="K2056" s="430"/>
      <c r="L2056" s="430"/>
      <c r="M2056" s="430"/>
      <c r="N2056" s="67">
        <v>15</v>
      </c>
      <c r="O2056" s="67"/>
      <c r="P2056" s="67"/>
      <c r="Q2056" s="67"/>
      <c r="R2056" s="67">
        <v>273</v>
      </c>
      <c r="S2056" s="67"/>
      <c r="T2056" s="67"/>
      <c r="U2056" s="67"/>
      <c r="V2056" s="187"/>
      <c r="W2056" s="100"/>
      <c r="X2056" s="100"/>
      <c r="Y2056" s="100"/>
      <c r="Z2056" s="100"/>
      <c r="AA2056" s="187"/>
      <c r="AB2056" s="116"/>
      <c r="AC2056" s="350"/>
      <c r="AD2056" s="187"/>
      <c r="AE2056" s="64"/>
    </row>
    <row r="2057" spans="1:31" s="22" customFormat="1" ht="60" hidden="1" x14ac:dyDescent="0.25">
      <c r="A2057" s="430" t="s">
        <v>170</v>
      </c>
      <c r="B2057" s="430"/>
      <c r="C2057" s="575"/>
      <c r="D2057" s="575"/>
      <c r="E2057" s="575"/>
      <c r="F2057" s="573"/>
      <c r="G2057" s="635"/>
      <c r="H2057" s="428"/>
      <c r="I2057" s="158" t="s">
        <v>824</v>
      </c>
      <c r="J2057" s="430">
        <v>1</v>
      </c>
      <c r="K2057" s="430"/>
      <c r="L2057" s="430"/>
      <c r="M2057" s="430"/>
      <c r="N2057" s="67">
        <v>15</v>
      </c>
      <c r="O2057" s="67"/>
      <c r="P2057" s="67"/>
      <c r="Q2057" s="67"/>
      <c r="R2057" s="67">
        <v>334.07682</v>
      </c>
      <c r="S2057" s="67"/>
      <c r="T2057" s="67"/>
      <c r="U2057" s="67"/>
      <c r="V2057" s="187"/>
      <c r="W2057" s="100"/>
      <c r="X2057" s="100"/>
      <c r="Y2057" s="100"/>
      <c r="Z2057" s="100"/>
      <c r="AA2057" s="187"/>
      <c r="AB2057" s="116"/>
      <c r="AC2057" s="350"/>
      <c r="AD2057" s="187"/>
      <c r="AE2057" s="64"/>
    </row>
    <row r="2058" spans="1:31" s="22" customFormat="1" ht="60" hidden="1" x14ac:dyDescent="0.25">
      <c r="A2058" s="430" t="s">
        <v>170</v>
      </c>
      <c r="B2058" s="430"/>
      <c r="C2058" s="575"/>
      <c r="D2058" s="575"/>
      <c r="E2058" s="575"/>
      <c r="F2058" s="573"/>
      <c r="G2058" s="635"/>
      <c r="H2058" s="428"/>
      <c r="I2058" s="158" t="s">
        <v>825</v>
      </c>
      <c r="J2058" s="430">
        <v>1</v>
      </c>
      <c r="K2058" s="430"/>
      <c r="L2058" s="430"/>
      <c r="M2058" s="430"/>
      <c r="N2058" s="67">
        <v>55</v>
      </c>
      <c r="O2058" s="67"/>
      <c r="P2058" s="67"/>
      <c r="Q2058" s="67"/>
      <c r="R2058" s="67">
        <v>443.36664000000002</v>
      </c>
      <c r="S2058" s="67"/>
      <c r="T2058" s="67"/>
      <c r="U2058" s="67"/>
      <c r="V2058" s="187"/>
      <c r="W2058" s="100"/>
      <c r="X2058" s="100"/>
      <c r="Y2058" s="100"/>
      <c r="Z2058" s="100"/>
      <c r="AA2058" s="187"/>
      <c r="AB2058" s="116"/>
      <c r="AC2058" s="350"/>
      <c r="AD2058" s="187"/>
      <c r="AE2058" s="64"/>
    </row>
    <row r="2059" spans="1:31" s="22" customFormat="1" ht="75" hidden="1" x14ac:dyDescent="0.25">
      <c r="A2059" s="430" t="s">
        <v>170</v>
      </c>
      <c r="B2059" s="430"/>
      <c r="C2059" s="575"/>
      <c r="D2059" s="575"/>
      <c r="E2059" s="575"/>
      <c r="F2059" s="573"/>
      <c r="G2059" s="635"/>
      <c r="H2059" s="428"/>
      <c r="I2059" s="158" t="s">
        <v>342</v>
      </c>
      <c r="J2059" s="430">
        <v>1</v>
      </c>
      <c r="K2059" s="430"/>
      <c r="L2059" s="430"/>
      <c r="M2059" s="430"/>
      <c r="N2059" s="67">
        <v>15</v>
      </c>
      <c r="O2059" s="67"/>
      <c r="P2059" s="67"/>
      <c r="Q2059" s="67"/>
      <c r="R2059" s="67">
        <v>398</v>
      </c>
      <c r="S2059" s="67"/>
      <c r="T2059" s="67"/>
      <c r="U2059" s="67"/>
      <c r="V2059" s="187"/>
      <c r="W2059" s="100"/>
      <c r="X2059" s="100"/>
      <c r="Y2059" s="100"/>
      <c r="Z2059" s="100"/>
      <c r="AA2059" s="187"/>
      <c r="AB2059" s="116"/>
      <c r="AC2059" s="350"/>
      <c r="AD2059" s="187"/>
      <c r="AE2059" s="64"/>
    </row>
    <row r="2060" spans="1:31" s="22" customFormat="1" ht="60" hidden="1" x14ac:dyDescent="0.25">
      <c r="A2060" s="430" t="s">
        <v>170</v>
      </c>
      <c r="B2060" s="430"/>
      <c r="C2060" s="575"/>
      <c r="D2060" s="575"/>
      <c r="E2060" s="575"/>
      <c r="F2060" s="573"/>
      <c r="G2060" s="635"/>
      <c r="H2060" s="428"/>
      <c r="I2060" s="158" t="s">
        <v>872</v>
      </c>
      <c r="J2060" s="430">
        <v>1</v>
      </c>
      <c r="K2060" s="430"/>
      <c r="L2060" s="430"/>
      <c r="M2060" s="430"/>
      <c r="N2060" s="67">
        <v>73</v>
      </c>
      <c r="O2060" s="67"/>
      <c r="P2060" s="67"/>
      <c r="Q2060" s="67"/>
      <c r="R2060" s="67">
        <v>550.79</v>
      </c>
      <c r="S2060" s="67"/>
      <c r="T2060" s="67"/>
      <c r="U2060" s="67"/>
      <c r="V2060" s="187"/>
      <c r="W2060" s="100"/>
      <c r="X2060" s="100"/>
      <c r="Y2060" s="100"/>
      <c r="Z2060" s="100"/>
      <c r="AA2060" s="187"/>
      <c r="AB2060" s="116"/>
      <c r="AC2060" s="350"/>
      <c r="AD2060" s="187"/>
      <c r="AE2060" s="64"/>
    </row>
    <row r="2061" spans="1:31" s="22" customFormat="1" ht="45" hidden="1" x14ac:dyDescent="0.25">
      <c r="A2061" s="430" t="s">
        <v>170</v>
      </c>
      <c r="B2061" s="430"/>
      <c r="C2061" s="575"/>
      <c r="D2061" s="575"/>
      <c r="E2061" s="575"/>
      <c r="F2061" s="573"/>
      <c r="G2061" s="635"/>
      <c r="H2061" s="428"/>
      <c r="I2061" s="158" t="s">
        <v>873</v>
      </c>
      <c r="J2061" s="430">
        <v>1</v>
      </c>
      <c r="K2061" s="430"/>
      <c r="L2061" s="430"/>
      <c r="M2061" s="430"/>
      <c r="N2061" s="67">
        <v>95</v>
      </c>
      <c r="O2061" s="67"/>
      <c r="P2061" s="67"/>
      <c r="Q2061" s="67"/>
      <c r="R2061" s="67">
        <v>1415</v>
      </c>
      <c r="S2061" s="67"/>
      <c r="T2061" s="67"/>
      <c r="U2061" s="67"/>
      <c r="V2061" s="187"/>
      <c r="W2061" s="100"/>
      <c r="X2061" s="100"/>
      <c r="Y2061" s="100"/>
      <c r="Z2061" s="100"/>
      <c r="AA2061" s="187"/>
      <c r="AB2061" s="116"/>
      <c r="AC2061" s="350"/>
      <c r="AD2061" s="187"/>
      <c r="AE2061" s="64"/>
    </row>
    <row r="2062" spans="1:31" s="22" customFormat="1" ht="30" hidden="1" x14ac:dyDescent="0.25">
      <c r="A2062" s="430" t="s">
        <v>170</v>
      </c>
      <c r="B2062" s="430"/>
      <c r="C2062" s="575"/>
      <c r="D2062" s="575"/>
      <c r="E2062" s="575"/>
      <c r="F2062" s="573"/>
      <c r="G2062" s="635"/>
      <c r="H2062" s="428"/>
      <c r="I2062" s="158" t="s">
        <v>834</v>
      </c>
      <c r="J2062" s="430">
        <v>1</v>
      </c>
      <c r="K2062" s="430"/>
      <c r="L2062" s="430"/>
      <c r="M2062" s="430"/>
      <c r="N2062" s="67">
        <v>15</v>
      </c>
      <c r="O2062" s="67"/>
      <c r="P2062" s="67"/>
      <c r="Q2062" s="67"/>
      <c r="R2062" s="67">
        <v>297</v>
      </c>
      <c r="S2062" s="67"/>
      <c r="T2062" s="67"/>
      <c r="U2062" s="67"/>
      <c r="V2062" s="187"/>
      <c r="W2062" s="100"/>
      <c r="X2062" s="100"/>
      <c r="Y2062" s="100"/>
      <c r="Z2062" s="100"/>
      <c r="AA2062" s="187"/>
      <c r="AB2062" s="116"/>
      <c r="AC2062" s="350"/>
      <c r="AD2062" s="187"/>
      <c r="AE2062" s="64"/>
    </row>
    <row r="2063" spans="1:31" s="22" customFormat="1" ht="90" hidden="1" x14ac:dyDescent="0.25">
      <c r="A2063" s="430" t="s">
        <v>170</v>
      </c>
      <c r="B2063" s="430"/>
      <c r="C2063" s="575"/>
      <c r="D2063" s="575"/>
      <c r="E2063" s="575"/>
      <c r="F2063" s="573"/>
      <c r="G2063" s="635"/>
      <c r="H2063" s="428"/>
      <c r="I2063" s="158" t="s">
        <v>526</v>
      </c>
      <c r="J2063" s="430">
        <v>1</v>
      </c>
      <c r="K2063" s="430"/>
      <c r="L2063" s="430"/>
      <c r="M2063" s="430"/>
      <c r="N2063" s="67">
        <v>75</v>
      </c>
      <c r="O2063" s="67"/>
      <c r="P2063" s="67"/>
      <c r="Q2063" s="67"/>
      <c r="R2063" s="67">
        <v>342</v>
      </c>
      <c r="S2063" s="67"/>
      <c r="T2063" s="67"/>
      <c r="U2063" s="67"/>
      <c r="V2063" s="187"/>
      <c r="W2063" s="100"/>
      <c r="X2063" s="100"/>
      <c r="Y2063" s="100"/>
      <c r="Z2063" s="100"/>
      <c r="AA2063" s="187"/>
      <c r="AB2063" s="116"/>
      <c r="AC2063" s="350"/>
      <c r="AD2063" s="187"/>
      <c r="AE2063" s="64"/>
    </row>
    <row r="2064" spans="1:31" s="22" customFormat="1" ht="60" hidden="1" x14ac:dyDescent="0.25">
      <c r="A2064" s="430" t="s">
        <v>170</v>
      </c>
      <c r="B2064" s="430"/>
      <c r="C2064" s="575"/>
      <c r="D2064" s="575"/>
      <c r="E2064" s="575"/>
      <c r="F2064" s="573"/>
      <c r="G2064" s="635"/>
      <c r="H2064" s="428"/>
      <c r="I2064" s="158" t="s">
        <v>536</v>
      </c>
      <c r="J2064" s="430">
        <v>1</v>
      </c>
      <c r="K2064" s="430"/>
      <c r="L2064" s="430"/>
      <c r="M2064" s="430"/>
      <c r="N2064" s="67">
        <v>54</v>
      </c>
      <c r="O2064" s="67"/>
      <c r="P2064" s="67"/>
      <c r="Q2064" s="67"/>
      <c r="R2064" s="67">
        <v>333.83128999999997</v>
      </c>
      <c r="S2064" s="67"/>
      <c r="T2064" s="67"/>
      <c r="U2064" s="67"/>
      <c r="V2064" s="187"/>
      <c r="W2064" s="100"/>
      <c r="X2064" s="100"/>
      <c r="Y2064" s="100"/>
      <c r="Z2064" s="100"/>
      <c r="AA2064" s="187"/>
      <c r="AB2064" s="116"/>
      <c r="AC2064" s="350"/>
      <c r="AD2064" s="187"/>
      <c r="AE2064" s="64"/>
    </row>
    <row r="2065" spans="1:31" s="22" customFormat="1" ht="92.25" hidden="1" customHeight="1" x14ac:dyDescent="0.25">
      <c r="A2065" s="430" t="s">
        <v>170</v>
      </c>
      <c r="B2065" s="430"/>
      <c r="C2065" s="575"/>
      <c r="D2065" s="575"/>
      <c r="E2065" s="575"/>
      <c r="F2065" s="573"/>
      <c r="G2065" s="635"/>
      <c r="H2065" s="428"/>
      <c r="I2065" s="158" t="s">
        <v>428</v>
      </c>
      <c r="J2065" s="430">
        <v>1</v>
      </c>
      <c r="K2065" s="430"/>
      <c r="L2065" s="430"/>
      <c r="M2065" s="430"/>
      <c r="N2065" s="67">
        <v>40</v>
      </c>
      <c r="O2065" s="67"/>
      <c r="P2065" s="67"/>
      <c r="Q2065" s="67"/>
      <c r="R2065" s="67">
        <v>383</v>
      </c>
      <c r="S2065" s="67"/>
      <c r="T2065" s="67"/>
      <c r="U2065" s="67"/>
      <c r="V2065" s="187"/>
      <c r="W2065" s="100"/>
      <c r="X2065" s="100"/>
      <c r="Y2065" s="100"/>
      <c r="Z2065" s="100"/>
      <c r="AA2065" s="187"/>
      <c r="AB2065" s="116"/>
      <c r="AC2065" s="350"/>
      <c r="AD2065" s="187"/>
      <c r="AE2065" s="64"/>
    </row>
    <row r="2066" spans="1:31" s="22" customFormat="1" ht="59.25" hidden="1" customHeight="1" x14ac:dyDescent="0.25">
      <c r="A2066" s="430" t="e">
        <v>#N/A</v>
      </c>
      <c r="B2066" s="430"/>
      <c r="C2066" s="575"/>
      <c r="D2066" s="575"/>
      <c r="E2066" s="575"/>
      <c r="F2066" s="573"/>
      <c r="G2066" s="635"/>
      <c r="H2066" s="428"/>
      <c r="I2066" s="158" t="s">
        <v>1750</v>
      </c>
      <c r="J2066" s="430"/>
      <c r="K2066" s="430">
        <v>1</v>
      </c>
      <c r="L2066" s="430"/>
      <c r="M2066" s="430"/>
      <c r="N2066" s="67"/>
      <c r="O2066" s="67">
        <v>20</v>
      </c>
      <c r="P2066" s="67"/>
      <c r="Q2066" s="67"/>
      <c r="R2066" s="67"/>
      <c r="S2066" s="67">
        <v>356.95</v>
      </c>
      <c r="T2066" s="67"/>
      <c r="U2066" s="67"/>
      <c r="V2066" s="187"/>
      <c r="W2066" s="100"/>
      <c r="X2066" s="100"/>
      <c r="Y2066" s="100"/>
      <c r="Z2066" s="100"/>
      <c r="AA2066" s="187"/>
      <c r="AB2066" s="116"/>
      <c r="AC2066" s="350"/>
      <c r="AD2066" s="187"/>
      <c r="AE2066" s="64"/>
    </row>
    <row r="2067" spans="1:31" s="22" customFormat="1" ht="75" hidden="1" x14ac:dyDescent="0.25">
      <c r="A2067" s="430">
        <v>1134</v>
      </c>
      <c r="B2067" s="430"/>
      <c r="C2067" s="575"/>
      <c r="D2067" s="575"/>
      <c r="E2067" s="575"/>
      <c r="F2067" s="573"/>
      <c r="G2067" s="635"/>
      <c r="H2067" s="428"/>
      <c r="I2067" s="158" t="s">
        <v>855</v>
      </c>
      <c r="J2067" s="430"/>
      <c r="K2067" s="430">
        <v>1</v>
      </c>
      <c r="L2067" s="430"/>
      <c r="M2067" s="430"/>
      <c r="N2067" s="67"/>
      <c r="O2067" s="67">
        <v>15</v>
      </c>
      <c r="P2067" s="67"/>
      <c r="Q2067" s="67"/>
      <c r="R2067" s="67"/>
      <c r="S2067" s="67">
        <v>316.23500000000001</v>
      </c>
      <c r="T2067" s="67"/>
      <c r="U2067" s="67"/>
      <c r="V2067" s="187"/>
      <c r="W2067" s="100"/>
      <c r="X2067" s="100"/>
      <c r="Y2067" s="100"/>
      <c r="Z2067" s="100"/>
      <c r="AA2067" s="187"/>
      <c r="AB2067" s="116"/>
      <c r="AC2067" s="350"/>
      <c r="AD2067" s="187"/>
      <c r="AE2067" s="64"/>
    </row>
    <row r="2068" spans="1:31" s="22" customFormat="1" ht="48" hidden="1" customHeight="1" x14ac:dyDescent="0.25">
      <c r="A2068" s="430">
        <v>66</v>
      </c>
      <c r="B2068" s="430"/>
      <c r="C2068" s="575"/>
      <c r="D2068" s="575"/>
      <c r="E2068" s="575"/>
      <c r="F2068" s="573"/>
      <c r="G2068" s="635"/>
      <c r="H2068" s="428"/>
      <c r="I2068" s="158" t="s">
        <v>230</v>
      </c>
      <c r="J2068" s="430"/>
      <c r="K2068" s="430">
        <v>1</v>
      </c>
      <c r="L2068" s="430"/>
      <c r="M2068" s="430"/>
      <c r="N2068" s="67"/>
      <c r="O2068" s="67">
        <v>30</v>
      </c>
      <c r="P2068" s="67"/>
      <c r="Q2068" s="67"/>
      <c r="R2068" s="67"/>
      <c r="S2068" s="67">
        <v>393.2</v>
      </c>
      <c r="T2068" s="67"/>
      <c r="U2068" s="67"/>
      <c r="V2068" s="187"/>
      <c r="W2068" s="100"/>
      <c r="X2068" s="100"/>
      <c r="Y2068" s="100"/>
      <c r="Z2068" s="100"/>
      <c r="AA2068" s="187"/>
      <c r="AB2068" s="116"/>
      <c r="AC2068" s="350"/>
      <c r="AD2068" s="187"/>
      <c r="AE2068" s="64"/>
    </row>
    <row r="2069" spans="1:31" s="22" customFormat="1" ht="60" hidden="1" x14ac:dyDescent="0.25">
      <c r="A2069" s="430">
        <v>976</v>
      </c>
      <c r="B2069" s="430"/>
      <c r="C2069" s="575"/>
      <c r="D2069" s="575"/>
      <c r="E2069" s="575"/>
      <c r="F2069" s="573"/>
      <c r="G2069" s="635"/>
      <c r="H2069" s="428"/>
      <c r="I2069" s="158" t="s">
        <v>803</v>
      </c>
      <c r="J2069" s="430"/>
      <c r="K2069" s="430">
        <v>1</v>
      </c>
      <c r="L2069" s="430"/>
      <c r="M2069" s="430"/>
      <c r="N2069" s="67"/>
      <c r="O2069" s="67">
        <v>10</v>
      </c>
      <c r="P2069" s="67"/>
      <c r="Q2069" s="67"/>
      <c r="R2069" s="67"/>
      <c r="S2069" s="67">
        <v>194.76400000000001</v>
      </c>
      <c r="T2069" s="67"/>
      <c r="U2069" s="67"/>
      <c r="V2069" s="187"/>
      <c r="W2069" s="100"/>
      <c r="X2069" s="100"/>
      <c r="Y2069" s="100"/>
      <c r="Z2069" s="100"/>
      <c r="AA2069" s="187"/>
      <c r="AB2069" s="116"/>
      <c r="AC2069" s="350"/>
      <c r="AD2069" s="187"/>
      <c r="AE2069" s="64"/>
    </row>
    <row r="2070" spans="1:31" s="22" customFormat="1" ht="60" hidden="1" x14ac:dyDescent="0.25">
      <c r="A2070" s="430">
        <v>978</v>
      </c>
      <c r="B2070" s="430"/>
      <c r="C2070" s="575"/>
      <c r="D2070" s="575"/>
      <c r="E2070" s="575"/>
      <c r="F2070" s="573"/>
      <c r="G2070" s="635"/>
      <c r="H2070" s="428"/>
      <c r="I2070" s="158" t="s">
        <v>805</v>
      </c>
      <c r="J2070" s="430"/>
      <c r="K2070" s="430">
        <v>1</v>
      </c>
      <c r="L2070" s="430"/>
      <c r="M2070" s="430"/>
      <c r="N2070" s="67"/>
      <c r="O2070" s="67">
        <v>15</v>
      </c>
      <c r="P2070" s="67"/>
      <c r="Q2070" s="67"/>
      <c r="R2070" s="67"/>
      <c r="S2070" s="67">
        <v>375.53</v>
      </c>
      <c r="T2070" s="67"/>
      <c r="U2070" s="67"/>
      <c r="V2070" s="187"/>
      <c r="W2070" s="100"/>
      <c r="X2070" s="100"/>
      <c r="Y2070" s="100"/>
      <c r="Z2070" s="100"/>
      <c r="AA2070" s="187"/>
      <c r="AB2070" s="116"/>
      <c r="AC2070" s="350"/>
      <c r="AD2070" s="187"/>
      <c r="AE2070" s="64"/>
    </row>
    <row r="2071" spans="1:31" s="22" customFormat="1" ht="90" hidden="1" x14ac:dyDescent="0.25">
      <c r="A2071" s="430">
        <v>987</v>
      </c>
      <c r="B2071" s="430"/>
      <c r="C2071" s="575"/>
      <c r="D2071" s="575"/>
      <c r="E2071" s="575"/>
      <c r="F2071" s="573"/>
      <c r="G2071" s="635"/>
      <c r="H2071" s="428"/>
      <c r="I2071" s="158" t="s">
        <v>808</v>
      </c>
      <c r="J2071" s="430"/>
      <c r="K2071" s="430">
        <v>1</v>
      </c>
      <c r="L2071" s="430"/>
      <c r="M2071" s="430"/>
      <c r="N2071" s="67"/>
      <c r="O2071" s="67">
        <v>70</v>
      </c>
      <c r="P2071" s="67"/>
      <c r="Q2071" s="67"/>
      <c r="R2071" s="67"/>
      <c r="S2071" s="67">
        <v>38.079000000000001</v>
      </c>
      <c r="T2071" s="67"/>
      <c r="U2071" s="67"/>
      <c r="V2071" s="187"/>
      <c r="W2071" s="100"/>
      <c r="X2071" s="100"/>
      <c r="Y2071" s="100"/>
      <c r="Z2071" s="100"/>
      <c r="AA2071" s="187"/>
      <c r="AB2071" s="116"/>
      <c r="AC2071" s="350"/>
      <c r="AD2071" s="187"/>
      <c r="AE2071" s="64"/>
    </row>
    <row r="2072" spans="1:31" s="22" customFormat="1" ht="60" hidden="1" x14ac:dyDescent="0.25">
      <c r="A2072" s="430">
        <v>988</v>
      </c>
      <c r="B2072" s="430"/>
      <c r="C2072" s="575"/>
      <c r="D2072" s="575"/>
      <c r="E2072" s="575"/>
      <c r="F2072" s="573"/>
      <c r="G2072" s="635"/>
      <c r="H2072" s="428"/>
      <c r="I2072" s="158" t="s">
        <v>809</v>
      </c>
      <c r="J2072" s="430"/>
      <c r="K2072" s="430">
        <v>1</v>
      </c>
      <c r="L2072" s="430"/>
      <c r="M2072" s="430"/>
      <c r="N2072" s="67"/>
      <c r="O2072" s="67">
        <v>15</v>
      </c>
      <c r="P2072" s="67"/>
      <c r="Q2072" s="67"/>
      <c r="R2072" s="67"/>
      <c r="S2072" s="67">
        <v>339.81299999999999</v>
      </c>
      <c r="T2072" s="67"/>
      <c r="U2072" s="67"/>
      <c r="V2072" s="187"/>
      <c r="W2072" s="100"/>
      <c r="X2072" s="100"/>
      <c r="Y2072" s="100"/>
      <c r="Z2072" s="100"/>
      <c r="AA2072" s="187"/>
      <c r="AB2072" s="116"/>
      <c r="AC2072" s="350"/>
      <c r="AD2072" s="187"/>
      <c r="AE2072" s="64"/>
    </row>
    <row r="2073" spans="1:31" s="22" customFormat="1" ht="60" hidden="1" x14ac:dyDescent="0.25">
      <c r="A2073" s="430">
        <v>990</v>
      </c>
      <c r="B2073" s="430"/>
      <c r="C2073" s="575"/>
      <c r="D2073" s="575"/>
      <c r="E2073" s="575"/>
      <c r="F2073" s="573"/>
      <c r="G2073" s="635"/>
      <c r="H2073" s="428"/>
      <c r="I2073" s="158" t="s">
        <v>811</v>
      </c>
      <c r="J2073" s="430"/>
      <c r="K2073" s="430">
        <v>1</v>
      </c>
      <c r="L2073" s="430"/>
      <c r="M2073" s="430"/>
      <c r="N2073" s="67"/>
      <c r="O2073" s="67">
        <v>30</v>
      </c>
      <c r="P2073" s="67"/>
      <c r="Q2073" s="67"/>
      <c r="R2073" s="67"/>
      <c r="S2073" s="67">
        <v>2100.5340000000001</v>
      </c>
      <c r="T2073" s="67"/>
      <c r="U2073" s="67"/>
      <c r="V2073" s="187"/>
      <c r="W2073" s="100"/>
      <c r="X2073" s="100"/>
      <c r="Y2073" s="100"/>
      <c r="Z2073" s="100"/>
      <c r="AA2073" s="187"/>
      <c r="AB2073" s="116"/>
      <c r="AC2073" s="350"/>
      <c r="AD2073" s="187"/>
      <c r="AE2073" s="64"/>
    </row>
    <row r="2074" spans="1:31" s="22" customFormat="1" ht="60" hidden="1" x14ac:dyDescent="0.25">
      <c r="A2074" s="430">
        <v>1105</v>
      </c>
      <c r="B2074" s="430"/>
      <c r="C2074" s="575"/>
      <c r="D2074" s="575"/>
      <c r="E2074" s="575"/>
      <c r="F2074" s="573"/>
      <c r="G2074" s="635"/>
      <c r="H2074" s="428"/>
      <c r="I2074" s="158" t="s">
        <v>844</v>
      </c>
      <c r="J2074" s="430"/>
      <c r="K2074" s="430">
        <v>1</v>
      </c>
      <c r="L2074" s="430"/>
      <c r="M2074" s="430"/>
      <c r="N2074" s="67"/>
      <c r="O2074" s="67">
        <v>82</v>
      </c>
      <c r="P2074" s="67"/>
      <c r="Q2074" s="67"/>
      <c r="R2074" s="67"/>
      <c r="S2074" s="67">
        <v>384</v>
      </c>
      <c r="T2074" s="67"/>
      <c r="U2074" s="67"/>
      <c r="V2074" s="187"/>
      <c r="W2074" s="100"/>
      <c r="X2074" s="100"/>
      <c r="Y2074" s="100"/>
      <c r="Z2074" s="100"/>
      <c r="AA2074" s="187"/>
      <c r="AB2074" s="116"/>
      <c r="AC2074" s="350"/>
      <c r="AD2074" s="187"/>
      <c r="AE2074" s="64"/>
    </row>
    <row r="2075" spans="1:31" s="22" customFormat="1" ht="85.5" hidden="1" customHeight="1" x14ac:dyDescent="0.25">
      <c r="A2075" s="430">
        <v>1004</v>
      </c>
      <c r="B2075" s="430"/>
      <c r="C2075" s="575"/>
      <c r="D2075" s="575"/>
      <c r="E2075" s="575"/>
      <c r="F2075" s="573"/>
      <c r="G2075" s="635"/>
      <c r="H2075" s="428"/>
      <c r="I2075" s="158" t="s">
        <v>818</v>
      </c>
      <c r="J2075" s="102"/>
      <c r="K2075" s="102">
        <v>1</v>
      </c>
      <c r="L2075" s="102"/>
      <c r="M2075" s="102"/>
      <c r="N2075" s="67"/>
      <c r="O2075" s="67">
        <v>15</v>
      </c>
      <c r="P2075" s="67"/>
      <c r="Q2075" s="67"/>
      <c r="R2075" s="67"/>
      <c r="S2075" s="67">
        <v>347</v>
      </c>
      <c r="T2075" s="67"/>
      <c r="U2075" s="67"/>
      <c r="V2075" s="187"/>
      <c r="W2075" s="187"/>
      <c r="X2075" s="187"/>
      <c r="Y2075" s="187"/>
      <c r="Z2075" s="187"/>
      <c r="AA2075" s="187"/>
      <c r="AB2075" s="116"/>
      <c r="AC2075" s="350"/>
      <c r="AD2075" s="187"/>
      <c r="AE2075" s="64"/>
    </row>
    <row r="2076" spans="1:31" s="22" customFormat="1" ht="60" hidden="1" x14ac:dyDescent="0.25">
      <c r="A2076" s="430"/>
      <c r="B2076" s="430">
        <v>5755</v>
      </c>
      <c r="C2076" s="575"/>
      <c r="D2076" s="575"/>
      <c r="E2076" s="575"/>
      <c r="F2076" s="573"/>
      <c r="G2076" s="635"/>
      <c r="H2076" s="428"/>
      <c r="I2076" s="158" t="s">
        <v>888</v>
      </c>
      <c r="J2076" s="102"/>
      <c r="K2076" s="102"/>
      <c r="L2076" s="95">
        <v>1</v>
      </c>
      <c r="M2076" s="102"/>
      <c r="N2076" s="67"/>
      <c r="O2076" s="67"/>
      <c r="P2076" s="67">
        <v>45</v>
      </c>
      <c r="Q2076" s="67"/>
      <c r="R2076" s="67"/>
      <c r="S2076" s="67"/>
      <c r="T2076" s="67">
        <v>277.32112000000001</v>
      </c>
      <c r="U2076" s="67"/>
      <c r="V2076" s="99"/>
      <c r="W2076" s="187"/>
      <c r="X2076" s="187"/>
      <c r="Y2076" s="187"/>
      <c r="Z2076" s="187"/>
      <c r="AA2076" s="187"/>
      <c r="AB2076" s="116"/>
      <c r="AC2076" s="350"/>
      <c r="AD2076" s="100"/>
      <c r="AE2076" s="64"/>
    </row>
    <row r="2077" spans="1:31" s="22" customFormat="1" ht="48" hidden="1" customHeight="1" x14ac:dyDescent="0.25">
      <c r="A2077" s="430"/>
      <c r="B2077" s="430"/>
      <c r="C2077" s="575"/>
      <c r="D2077" s="575"/>
      <c r="E2077" s="575"/>
      <c r="F2077" s="573"/>
      <c r="G2077" s="635"/>
      <c r="H2077" s="428"/>
      <c r="I2077" s="158" t="s">
        <v>923</v>
      </c>
      <c r="J2077" s="102"/>
      <c r="K2077" s="102"/>
      <c r="L2077" s="95">
        <v>1</v>
      </c>
      <c r="M2077" s="102"/>
      <c r="N2077" s="67"/>
      <c r="O2077" s="67"/>
      <c r="P2077" s="67">
        <v>150</v>
      </c>
      <c r="Q2077" s="67"/>
      <c r="R2077" s="67"/>
      <c r="S2077" s="67"/>
      <c r="T2077" s="67">
        <v>465.82969000000003</v>
      </c>
      <c r="U2077" s="67"/>
      <c r="V2077" s="99"/>
      <c r="W2077" s="187"/>
      <c r="X2077" s="187"/>
      <c r="Y2077" s="187"/>
      <c r="Z2077" s="187"/>
      <c r="AA2077" s="187"/>
      <c r="AB2077" s="116"/>
      <c r="AC2077" s="350"/>
      <c r="AD2077" s="100"/>
      <c r="AE2077" s="64"/>
    </row>
    <row r="2078" spans="1:31" s="22" customFormat="1" ht="45" hidden="1" x14ac:dyDescent="0.25">
      <c r="A2078" s="430"/>
      <c r="B2078" s="430">
        <v>2489</v>
      </c>
      <c r="C2078" s="575"/>
      <c r="D2078" s="575"/>
      <c r="E2078" s="575"/>
      <c r="F2078" s="573"/>
      <c r="G2078" s="635"/>
      <c r="H2078" s="428"/>
      <c r="I2078" s="158" t="s">
        <v>1054</v>
      </c>
      <c r="J2078" s="102"/>
      <c r="K2078" s="102"/>
      <c r="L2078" s="95">
        <v>1</v>
      </c>
      <c r="M2078" s="102"/>
      <c r="N2078" s="67"/>
      <c r="O2078" s="67"/>
      <c r="P2078" s="67">
        <v>15</v>
      </c>
      <c r="Q2078" s="67"/>
      <c r="R2078" s="67"/>
      <c r="S2078" s="67"/>
      <c r="T2078" s="67">
        <v>278.03199999999998</v>
      </c>
      <c r="U2078" s="67"/>
      <c r="V2078" s="99"/>
      <c r="W2078" s="187"/>
      <c r="X2078" s="187"/>
      <c r="Y2078" s="187"/>
      <c r="Z2078" s="187"/>
      <c r="AA2078" s="187"/>
      <c r="AB2078" s="116"/>
      <c r="AC2078" s="350"/>
      <c r="AD2078" s="100"/>
      <c r="AE2078" s="64"/>
    </row>
    <row r="2079" spans="1:31" s="22" customFormat="1" ht="45" hidden="1" x14ac:dyDescent="0.25">
      <c r="A2079" s="430"/>
      <c r="B2079" s="430">
        <v>2498</v>
      </c>
      <c r="C2079" s="575"/>
      <c r="D2079" s="575"/>
      <c r="E2079" s="575"/>
      <c r="F2079" s="573"/>
      <c r="G2079" s="635"/>
      <c r="H2079" s="428"/>
      <c r="I2079" s="158" t="s">
        <v>1058</v>
      </c>
      <c r="J2079" s="102"/>
      <c r="K2079" s="102"/>
      <c r="L2079" s="95">
        <v>1</v>
      </c>
      <c r="M2079" s="102"/>
      <c r="N2079" s="67"/>
      <c r="O2079" s="67"/>
      <c r="P2079" s="67">
        <v>15</v>
      </c>
      <c r="Q2079" s="67"/>
      <c r="R2079" s="67"/>
      <c r="S2079" s="67"/>
      <c r="T2079" s="67">
        <v>262.78800000000001</v>
      </c>
      <c r="U2079" s="67"/>
      <c r="V2079" s="99"/>
      <c r="W2079" s="187"/>
      <c r="X2079" s="187"/>
      <c r="Y2079" s="187"/>
      <c r="Z2079" s="187"/>
      <c r="AA2079" s="187"/>
      <c r="AB2079" s="116"/>
      <c r="AC2079" s="350"/>
      <c r="AD2079" s="100"/>
      <c r="AE2079" s="64"/>
    </row>
    <row r="2080" spans="1:31" s="22" customFormat="1" ht="64.5" hidden="1" customHeight="1" x14ac:dyDescent="0.25">
      <c r="A2080" s="430"/>
      <c r="B2080" s="430">
        <v>5793</v>
      </c>
      <c r="C2080" s="575"/>
      <c r="D2080" s="575"/>
      <c r="E2080" s="575"/>
      <c r="F2080" s="573"/>
      <c r="G2080" s="635"/>
      <c r="H2080" s="428"/>
      <c r="I2080" s="158" t="s">
        <v>1095</v>
      </c>
      <c r="J2080" s="102"/>
      <c r="K2080" s="102"/>
      <c r="L2080" s="95">
        <v>1</v>
      </c>
      <c r="M2080" s="102"/>
      <c r="N2080" s="67"/>
      <c r="O2080" s="67"/>
      <c r="P2080" s="67">
        <v>55</v>
      </c>
      <c r="Q2080" s="67"/>
      <c r="R2080" s="67"/>
      <c r="S2080" s="67"/>
      <c r="T2080" s="67">
        <v>541</v>
      </c>
      <c r="U2080" s="67"/>
      <c r="V2080" s="99"/>
      <c r="W2080" s="187"/>
      <c r="X2080" s="187"/>
      <c r="Y2080" s="187"/>
      <c r="Z2080" s="187"/>
      <c r="AA2080" s="187"/>
      <c r="AB2080" s="116"/>
      <c r="AC2080" s="350"/>
      <c r="AD2080" s="100"/>
      <c r="AE2080" s="64"/>
    </row>
    <row r="2081" spans="1:31" s="22" customFormat="1" ht="105" hidden="1" x14ac:dyDescent="0.25">
      <c r="A2081" s="430"/>
      <c r="B2081" s="66" t="s">
        <v>1607</v>
      </c>
      <c r="C2081" s="575"/>
      <c r="D2081" s="575"/>
      <c r="E2081" s="575"/>
      <c r="F2081" s="573"/>
      <c r="G2081" s="635"/>
      <c r="H2081" s="428"/>
      <c r="I2081" s="158" t="s">
        <v>1096</v>
      </c>
      <c r="J2081" s="102"/>
      <c r="K2081" s="102"/>
      <c r="L2081" s="95">
        <v>1</v>
      </c>
      <c r="M2081" s="102"/>
      <c r="N2081" s="67"/>
      <c r="O2081" s="67"/>
      <c r="P2081" s="67">
        <v>50</v>
      </c>
      <c r="Q2081" s="67"/>
      <c r="R2081" s="67"/>
      <c r="S2081" s="67"/>
      <c r="T2081" s="67">
        <v>300</v>
      </c>
      <c r="U2081" s="67"/>
      <c r="V2081" s="187"/>
      <c r="W2081" s="100"/>
      <c r="X2081" s="100"/>
      <c r="Y2081" s="187"/>
      <c r="Z2081" s="187"/>
      <c r="AA2081" s="187"/>
      <c r="AB2081" s="116"/>
      <c r="AC2081" s="350"/>
      <c r="AD2081" s="100"/>
      <c r="AE2081" s="64"/>
    </row>
    <row r="2082" spans="1:31" s="22" customFormat="1" ht="75" hidden="1" x14ac:dyDescent="0.25">
      <c r="A2082" s="430"/>
      <c r="B2082" s="430">
        <v>2146</v>
      </c>
      <c r="C2082" s="575"/>
      <c r="D2082" s="575"/>
      <c r="E2082" s="575"/>
      <c r="F2082" s="573"/>
      <c r="G2082" s="635"/>
      <c r="H2082" s="428"/>
      <c r="I2082" s="260" t="s">
        <v>1305</v>
      </c>
      <c r="J2082" s="430"/>
      <c r="K2082" s="430"/>
      <c r="L2082" s="95">
        <v>1</v>
      </c>
      <c r="M2082" s="430"/>
      <c r="N2082" s="67"/>
      <c r="O2082" s="67"/>
      <c r="P2082" s="67">
        <v>30</v>
      </c>
      <c r="Q2082" s="67"/>
      <c r="R2082" s="67"/>
      <c r="S2082" s="67"/>
      <c r="T2082" s="67">
        <v>596</v>
      </c>
      <c r="U2082" s="67"/>
      <c r="V2082" s="99"/>
      <c r="W2082" s="187"/>
      <c r="X2082" s="187"/>
      <c r="Y2082" s="187"/>
      <c r="Z2082" s="187"/>
      <c r="AA2082" s="187"/>
      <c r="AB2082" s="116"/>
      <c r="AC2082" s="350"/>
      <c r="AD2082" s="100"/>
      <c r="AE2082" s="64"/>
    </row>
    <row r="2083" spans="1:31" s="22" customFormat="1" ht="75" hidden="1" x14ac:dyDescent="0.25">
      <c r="A2083" s="430"/>
      <c r="B2083" s="66" t="s">
        <v>1594</v>
      </c>
      <c r="C2083" s="575"/>
      <c r="D2083" s="575"/>
      <c r="E2083" s="575"/>
      <c r="F2083" s="573"/>
      <c r="G2083" s="635"/>
      <c r="H2083" s="428"/>
      <c r="I2083" s="159" t="s">
        <v>1322</v>
      </c>
      <c r="J2083" s="67"/>
      <c r="K2083" s="67"/>
      <c r="L2083" s="67">
        <v>1</v>
      </c>
      <c r="M2083" s="67"/>
      <c r="N2083" s="67"/>
      <c r="O2083" s="67"/>
      <c r="P2083" s="67">
        <v>15</v>
      </c>
      <c r="Q2083" s="67"/>
      <c r="R2083" s="67"/>
      <c r="S2083" s="67"/>
      <c r="T2083" s="67">
        <v>272.70999999999998</v>
      </c>
      <c r="U2083" s="67"/>
      <c r="V2083" s="187"/>
      <c r="W2083" s="100"/>
      <c r="X2083" s="100"/>
      <c r="Y2083" s="187"/>
      <c r="Z2083" s="187"/>
      <c r="AA2083" s="187"/>
      <c r="AB2083" s="116"/>
      <c r="AC2083" s="350"/>
      <c r="AD2083" s="100"/>
      <c r="AE2083" s="64"/>
    </row>
    <row r="2084" spans="1:31" s="22" customFormat="1" ht="75" hidden="1" x14ac:dyDescent="0.25">
      <c r="A2084" s="430"/>
      <c r="B2084" s="66" t="s">
        <v>1588</v>
      </c>
      <c r="C2084" s="575"/>
      <c r="D2084" s="575"/>
      <c r="E2084" s="575"/>
      <c r="F2084" s="573"/>
      <c r="G2084" s="635"/>
      <c r="H2084" s="428"/>
      <c r="I2084" s="158" t="s">
        <v>1376</v>
      </c>
      <c r="J2084" s="430"/>
      <c r="K2084" s="430"/>
      <c r="L2084" s="430">
        <v>1</v>
      </c>
      <c r="M2084" s="430"/>
      <c r="N2084" s="67"/>
      <c r="O2084" s="67"/>
      <c r="P2084" s="67">
        <v>2</v>
      </c>
      <c r="Q2084" s="67"/>
      <c r="R2084" s="67"/>
      <c r="S2084" s="67"/>
      <c r="T2084" s="67">
        <v>301.74</v>
      </c>
      <c r="U2084" s="67"/>
      <c r="V2084" s="187"/>
      <c r="W2084" s="100"/>
      <c r="X2084" s="100"/>
      <c r="Y2084" s="187"/>
      <c r="Z2084" s="187"/>
      <c r="AA2084" s="187"/>
      <c r="AB2084" s="116"/>
      <c r="AC2084" s="350"/>
      <c r="AD2084" s="100"/>
      <c r="AE2084" s="64"/>
    </row>
    <row r="2085" spans="1:31" s="22" customFormat="1" ht="90" hidden="1" x14ac:dyDescent="0.25">
      <c r="A2085" s="430"/>
      <c r="B2085" s="430">
        <v>5803</v>
      </c>
      <c r="C2085" s="575"/>
      <c r="D2085" s="575"/>
      <c r="E2085" s="575"/>
      <c r="F2085" s="573"/>
      <c r="G2085" s="635"/>
      <c r="H2085" s="428"/>
      <c r="I2085" s="158" t="s">
        <v>1385</v>
      </c>
      <c r="J2085" s="430"/>
      <c r="K2085" s="430"/>
      <c r="L2085" s="430">
        <v>1</v>
      </c>
      <c r="M2085" s="430"/>
      <c r="N2085" s="67"/>
      <c r="O2085" s="67"/>
      <c r="P2085" s="67">
        <v>50</v>
      </c>
      <c r="Q2085" s="67"/>
      <c r="R2085" s="67"/>
      <c r="S2085" s="67"/>
      <c r="T2085" s="67">
        <v>294.3</v>
      </c>
      <c r="U2085" s="67"/>
      <c r="V2085" s="99"/>
      <c r="W2085" s="187"/>
      <c r="X2085" s="187"/>
      <c r="Y2085" s="187"/>
      <c r="Z2085" s="187"/>
      <c r="AA2085" s="187"/>
      <c r="AB2085" s="116"/>
      <c r="AC2085" s="350"/>
      <c r="AD2085" s="100"/>
      <c r="AE2085" s="64"/>
    </row>
    <row r="2086" spans="1:31" s="22" customFormat="1" ht="75" hidden="1" x14ac:dyDescent="0.25">
      <c r="A2086" s="430"/>
      <c r="B2086" s="430">
        <v>430</v>
      </c>
      <c r="C2086" s="575"/>
      <c r="D2086" s="575"/>
      <c r="E2086" s="575"/>
      <c r="F2086" s="573"/>
      <c r="G2086" s="635"/>
      <c r="H2086" s="428"/>
      <c r="I2086" s="158" t="s">
        <v>1342</v>
      </c>
      <c r="J2086" s="430"/>
      <c r="K2086" s="430"/>
      <c r="L2086" s="430">
        <v>1</v>
      </c>
      <c r="M2086" s="430"/>
      <c r="N2086" s="67"/>
      <c r="O2086" s="67"/>
      <c r="P2086" s="67">
        <v>9</v>
      </c>
      <c r="Q2086" s="67"/>
      <c r="R2086" s="67"/>
      <c r="S2086" s="67"/>
      <c r="T2086" s="67">
        <v>310.57</v>
      </c>
      <c r="U2086" s="67"/>
      <c r="V2086" s="99"/>
      <c r="W2086" s="187"/>
      <c r="X2086" s="187"/>
      <c r="Y2086" s="187"/>
      <c r="Z2086" s="187"/>
      <c r="AA2086" s="187"/>
      <c r="AB2086" s="116"/>
      <c r="AC2086" s="350"/>
      <c r="AD2086" s="100"/>
      <c r="AE2086" s="64"/>
    </row>
    <row r="2087" spans="1:31" s="22" customFormat="1" ht="60.75" hidden="1" customHeight="1" x14ac:dyDescent="0.25">
      <c r="A2087" s="430"/>
      <c r="B2087" s="430">
        <v>2949</v>
      </c>
      <c r="C2087" s="575"/>
      <c r="D2087" s="575"/>
      <c r="E2087" s="575"/>
      <c r="F2087" s="573"/>
      <c r="G2087" s="635"/>
      <c r="H2087" s="428"/>
      <c r="I2087" s="158" t="s">
        <v>1751</v>
      </c>
      <c r="J2087" s="430"/>
      <c r="K2087" s="430"/>
      <c r="L2087" s="430">
        <v>1</v>
      </c>
      <c r="M2087" s="430"/>
      <c r="N2087" s="67"/>
      <c r="O2087" s="67"/>
      <c r="P2087" s="67">
        <v>30</v>
      </c>
      <c r="Q2087" s="67"/>
      <c r="R2087" s="67"/>
      <c r="S2087" s="67"/>
      <c r="T2087" s="67">
        <v>256.43</v>
      </c>
      <c r="U2087" s="67"/>
      <c r="V2087" s="99"/>
      <c r="W2087" s="187"/>
      <c r="X2087" s="187"/>
      <c r="Y2087" s="187"/>
      <c r="Z2087" s="187"/>
      <c r="AA2087" s="187"/>
      <c r="AB2087" s="116"/>
      <c r="AC2087" s="350"/>
      <c r="AD2087" s="100"/>
      <c r="AE2087" s="64"/>
    </row>
    <row r="2088" spans="1:31" s="22" customFormat="1" ht="90" hidden="1" x14ac:dyDescent="0.25">
      <c r="A2088" s="430"/>
      <c r="B2088" s="430">
        <v>5780</v>
      </c>
      <c r="C2088" s="575"/>
      <c r="D2088" s="575"/>
      <c r="E2088" s="575"/>
      <c r="F2088" s="573"/>
      <c r="G2088" s="635"/>
      <c r="H2088" s="428"/>
      <c r="I2088" s="158" t="s">
        <v>1752</v>
      </c>
      <c r="J2088" s="430"/>
      <c r="K2088" s="430"/>
      <c r="L2088" s="430">
        <v>1</v>
      </c>
      <c r="M2088" s="430"/>
      <c r="N2088" s="67"/>
      <c r="O2088" s="67"/>
      <c r="P2088" s="67">
        <v>30</v>
      </c>
      <c r="Q2088" s="67"/>
      <c r="R2088" s="67"/>
      <c r="S2088" s="67"/>
      <c r="T2088" s="67">
        <v>304.77999999999997</v>
      </c>
      <c r="U2088" s="67"/>
      <c r="V2088" s="99"/>
      <c r="W2088" s="187"/>
      <c r="X2088" s="187"/>
      <c r="Y2088" s="187"/>
      <c r="Z2088" s="187"/>
      <c r="AA2088" s="187"/>
      <c r="AB2088" s="116"/>
      <c r="AC2088" s="350"/>
      <c r="AD2088" s="100"/>
      <c r="AE2088" s="64"/>
    </row>
    <row r="2089" spans="1:31" s="22" customFormat="1" ht="75" hidden="1" x14ac:dyDescent="0.25">
      <c r="A2089" s="430"/>
      <c r="B2089" s="66" t="s">
        <v>1527</v>
      </c>
      <c r="C2089" s="575"/>
      <c r="D2089" s="575"/>
      <c r="E2089" s="575"/>
      <c r="F2089" s="573"/>
      <c r="G2089" s="635"/>
      <c r="H2089" s="428"/>
      <c r="I2089" s="158" t="s">
        <v>1366</v>
      </c>
      <c r="J2089" s="430"/>
      <c r="K2089" s="430"/>
      <c r="L2089" s="430">
        <v>1</v>
      </c>
      <c r="M2089" s="430"/>
      <c r="N2089" s="67"/>
      <c r="O2089" s="67"/>
      <c r="P2089" s="67">
        <v>15</v>
      </c>
      <c r="Q2089" s="67"/>
      <c r="R2089" s="67"/>
      <c r="S2089" s="67"/>
      <c r="T2089" s="67">
        <v>245.39</v>
      </c>
      <c r="U2089" s="67"/>
      <c r="V2089" s="187"/>
      <c r="W2089" s="100"/>
      <c r="X2089" s="100"/>
      <c r="Y2089" s="187"/>
      <c r="Z2089" s="187"/>
      <c r="AA2089" s="187"/>
      <c r="AB2089" s="116"/>
      <c r="AC2089" s="350"/>
      <c r="AD2089" s="100"/>
      <c r="AE2089" s="64"/>
    </row>
    <row r="2090" spans="1:31" s="22" customFormat="1" ht="75" hidden="1" x14ac:dyDescent="0.25">
      <c r="A2090" s="430"/>
      <c r="B2090" s="430">
        <v>1887</v>
      </c>
      <c r="C2090" s="575"/>
      <c r="D2090" s="575"/>
      <c r="E2090" s="575"/>
      <c r="F2090" s="573"/>
      <c r="G2090" s="635"/>
      <c r="H2090" s="428"/>
      <c r="I2090" s="158" t="s">
        <v>1317</v>
      </c>
      <c r="J2090" s="430"/>
      <c r="K2090" s="430"/>
      <c r="L2090" s="430">
        <v>1</v>
      </c>
      <c r="M2090" s="430"/>
      <c r="N2090" s="67"/>
      <c r="O2090" s="67"/>
      <c r="P2090" s="67">
        <v>15</v>
      </c>
      <c r="Q2090" s="67"/>
      <c r="R2090" s="67"/>
      <c r="S2090" s="67"/>
      <c r="T2090" s="67">
        <v>474.36</v>
      </c>
      <c r="U2090" s="67"/>
      <c r="V2090" s="99"/>
      <c r="W2090" s="187"/>
      <c r="X2090" s="187"/>
      <c r="Y2090" s="187"/>
      <c r="Z2090" s="187"/>
      <c r="AA2090" s="187"/>
      <c r="AB2090" s="116"/>
      <c r="AC2090" s="350"/>
      <c r="AD2090" s="100"/>
      <c r="AE2090" s="64"/>
    </row>
    <row r="2091" spans="1:31" s="22" customFormat="1" ht="45" hidden="1" x14ac:dyDescent="0.25">
      <c r="A2091" s="430"/>
      <c r="B2091" s="66" t="s">
        <v>1586</v>
      </c>
      <c r="C2091" s="575"/>
      <c r="D2091" s="575"/>
      <c r="E2091" s="575"/>
      <c r="F2091" s="573"/>
      <c r="G2091" s="635"/>
      <c r="H2091" s="428"/>
      <c r="I2091" s="158" t="s">
        <v>1383</v>
      </c>
      <c r="J2091" s="430"/>
      <c r="K2091" s="430"/>
      <c r="L2091" s="430">
        <v>1</v>
      </c>
      <c r="M2091" s="430"/>
      <c r="N2091" s="67"/>
      <c r="O2091" s="67"/>
      <c r="P2091" s="67">
        <v>14.9</v>
      </c>
      <c r="Q2091" s="67"/>
      <c r="R2091" s="67"/>
      <c r="S2091" s="67"/>
      <c r="T2091" s="67">
        <v>424.21</v>
      </c>
      <c r="U2091" s="67"/>
      <c r="V2091" s="187"/>
      <c r="W2091" s="100"/>
      <c r="X2091" s="100"/>
      <c r="Y2091" s="187"/>
      <c r="Z2091" s="187"/>
      <c r="AA2091" s="187"/>
      <c r="AB2091" s="116"/>
      <c r="AC2091" s="350"/>
      <c r="AD2091" s="100"/>
      <c r="AE2091" s="64"/>
    </row>
    <row r="2092" spans="1:31" s="22" customFormat="1" ht="105" hidden="1" x14ac:dyDescent="0.25">
      <c r="A2092" s="430"/>
      <c r="B2092" s="66" t="s">
        <v>1585</v>
      </c>
      <c r="C2092" s="575"/>
      <c r="D2092" s="575"/>
      <c r="E2092" s="575"/>
      <c r="F2092" s="573"/>
      <c r="G2092" s="635"/>
      <c r="H2092" s="428"/>
      <c r="I2092" s="158" t="s">
        <v>1380</v>
      </c>
      <c r="J2092" s="430"/>
      <c r="K2092" s="430"/>
      <c r="L2092" s="430">
        <v>1</v>
      </c>
      <c r="M2092" s="430"/>
      <c r="N2092" s="67"/>
      <c r="O2092" s="67"/>
      <c r="P2092" s="67">
        <v>60</v>
      </c>
      <c r="Q2092" s="67"/>
      <c r="R2092" s="67"/>
      <c r="S2092" s="67"/>
      <c r="T2092" s="67">
        <v>342.86</v>
      </c>
      <c r="U2092" s="67"/>
      <c r="V2092" s="187"/>
      <c r="W2092" s="100"/>
      <c r="X2092" s="100"/>
      <c r="Y2092" s="187"/>
      <c r="Z2092" s="187"/>
      <c r="AA2092" s="187"/>
      <c r="AB2092" s="116"/>
      <c r="AC2092" s="350"/>
      <c r="AD2092" s="100"/>
      <c r="AE2092" s="64"/>
    </row>
    <row r="2093" spans="1:31" s="22" customFormat="1" hidden="1" x14ac:dyDescent="0.25">
      <c r="A2093" s="4"/>
      <c r="B2093" s="4"/>
      <c r="C2093" s="575"/>
      <c r="D2093" s="575"/>
      <c r="E2093" s="575"/>
      <c r="F2093" s="573"/>
      <c r="G2093" s="635" t="s">
        <v>52</v>
      </c>
      <c r="H2093" s="444"/>
      <c r="I2093" s="310"/>
      <c r="J2093" s="252">
        <f>SUM(J2094:J2122)</f>
        <v>13</v>
      </c>
      <c r="K2093" s="252">
        <f t="shared" ref="K2093:U2093" si="123">SUM(K2094:K2122)</f>
        <v>6</v>
      </c>
      <c r="L2093" s="252">
        <f t="shared" si="123"/>
        <v>9</v>
      </c>
      <c r="M2093" s="252">
        <f t="shared" si="123"/>
        <v>0</v>
      </c>
      <c r="N2093" s="252">
        <f t="shared" si="123"/>
        <v>744</v>
      </c>
      <c r="O2093" s="252">
        <f t="shared" si="123"/>
        <v>400</v>
      </c>
      <c r="P2093" s="252">
        <f t="shared" si="123"/>
        <v>438</v>
      </c>
      <c r="Q2093" s="252">
        <f t="shared" si="123"/>
        <v>0</v>
      </c>
      <c r="R2093" s="299">
        <f t="shared" si="123"/>
        <v>4361.7</v>
      </c>
      <c r="S2093" s="299">
        <f t="shared" si="123"/>
        <v>2454.7660000000001</v>
      </c>
      <c r="T2093" s="299">
        <f t="shared" si="123"/>
        <v>4339.9246999999996</v>
      </c>
      <c r="U2093" s="252">
        <f t="shared" si="123"/>
        <v>0</v>
      </c>
      <c r="V2093" s="184">
        <f>((R2093*$W$13/100*$X$13/100)/N2093+(S2093*$X$13/100)/O2093+T2093/P2093)/3*$Y$13/100*$Z$13/100</f>
        <v>8.4102254805800225</v>
      </c>
      <c r="W2093" s="4"/>
      <c r="X2093" s="4"/>
      <c r="Y2093" s="4"/>
      <c r="Z2093" s="4"/>
      <c r="AA2093" s="272">
        <f>AA2048</f>
        <v>2.1279400000000002</v>
      </c>
      <c r="AB2093" s="298">
        <f t="shared" ref="AB2093:AB2206" si="124">AA2093*$Z$13/100</f>
        <v>2.227054797520474</v>
      </c>
      <c r="AC2093" s="361">
        <f t="shared" si="121"/>
        <v>3.7763891081367542</v>
      </c>
      <c r="AD2093" s="5"/>
    </row>
    <row r="2094" spans="1:31" s="22" customFormat="1" ht="105" hidden="1" x14ac:dyDescent="0.25">
      <c r="A2094" s="430" t="s">
        <v>170</v>
      </c>
      <c r="B2094" s="430"/>
      <c r="C2094" s="575"/>
      <c r="D2094" s="575"/>
      <c r="E2094" s="575"/>
      <c r="F2094" s="573"/>
      <c r="G2094" s="635"/>
      <c r="H2094" s="428"/>
      <c r="I2094" s="158" t="s">
        <v>364</v>
      </c>
      <c r="J2094" s="430">
        <v>1</v>
      </c>
      <c r="K2094" s="430"/>
      <c r="L2094" s="430"/>
      <c r="M2094" s="430"/>
      <c r="N2094" s="67">
        <v>12.5</v>
      </c>
      <c r="O2094" s="67"/>
      <c r="P2094" s="67"/>
      <c r="Q2094" s="67"/>
      <c r="R2094" s="67">
        <v>355</v>
      </c>
      <c r="S2094" s="67"/>
      <c r="T2094" s="67"/>
      <c r="U2094" s="67"/>
      <c r="V2094" s="187"/>
      <c r="W2094" s="100"/>
      <c r="X2094" s="100"/>
      <c r="Y2094" s="100"/>
      <c r="Z2094" s="100"/>
      <c r="AA2094" s="187"/>
      <c r="AB2094" s="116"/>
      <c r="AC2094" s="350"/>
      <c r="AD2094" s="187"/>
      <c r="AE2094" s="64"/>
    </row>
    <row r="2095" spans="1:31" s="22" customFormat="1" ht="60" hidden="1" x14ac:dyDescent="0.25">
      <c r="A2095" s="430" t="s">
        <v>170</v>
      </c>
      <c r="B2095" s="430"/>
      <c r="C2095" s="575"/>
      <c r="D2095" s="575"/>
      <c r="E2095" s="575"/>
      <c r="F2095" s="573"/>
      <c r="G2095" s="635"/>
      <c r="H2095" s="428"/>
      <c r="I2095" s="158" t="s">
        <v>1738</v>
      </c>
      <c r="J2095" s="430">
        <v>1</v>
      </c>
      <c r="K2095" s="430"/>
      <c r="L2095" s="430"/>
      <c r="M2095" s="430"/>
      <c r="N2095" s="67">
        <v>15</v>
      </c>
      <c r="O2095" s="67"/>
      <c r="P2095" s="67"/>
      <c r="Q2095" s="67"/>
      <c r="R2095" s="67">
        <v>412.5</v>
      </c>
      <c r="S2095" s="67"/>
      <c r="T2095" s="67"/>
      <c r="U2095" s="67"/>
      <c r="V2095" s="187"/>
      <c r="W2095" s="100"/>
      <c r="X2095" s="100"/>
      <c r="Y2095" s="100"/>
      <c r="Z2095" s="100"/>
      <c r="AA2095" s="187"/>
      <c r="AB2095" s="116"/>
      <c r="AC2095" s="350"/>
      <c r="AD2095" s="187"/>
      <c r="AE2095" s="64"/>
    </row>
    <row r="2096" spans="1:31" s="22" customFormat="1" ht="75" hidden="1" x14ac:dyDescent="0.25">
      <c r="A2096" s="430" t="s">
        <v>170</v>
      </c>
      <c r="B2096" s="430"/>
      <c r="C2096" s="575"/>
      <c r="D2096" s="575"/>
      <c r="E2096" s="575"/>
      <c r="F2096" s="573"/>
      <c r="G2096" s="635"/>
      <c r="H2096" s="428"/>
      <c r="I2096" s="158" t="s">
        <v>846</v>
      </c>
      <c r="J2096" s="430">
        <v>1</v>
      </c>
      <c r="K2096" s="430"/>
      <c r="L2096" s="430"/>
      <c r="M2096" s="430"/>
      <c r="N2096" s="67">
        <v>62</v>
      </c>
      <c r="O2096" s="67"/>
      <c r="P2096" s="67"/>
      <c r="Q2096" s="67"/>
      <c r="R2096" s="67">
        <v>271.75</v>
      </c>
      <c r="S2096" s="67"/>
      <c r="T2096" s="67"/>
      <c r="U2096" s="67"/>
      <c r="V2096" s="187"/>
      <c r="W2096" s="100"/>
      <c r="X2096" s="100"/>
      <c r="Y2096" s="100"/>
      <c r="Z2096" s="100"/>
      <c r="AA2096" s="187"/>
      <c r="AB2096" s="116"/>
      <c r="AC2096" s="350"/>
      <c r="AD2096" s="187"/>
      <c r="AE2096" s="64"/>
    </row>
    <row r="2097" spans="1:31" s="22" customFormat="1" ht="45" hidden="1" x14ac:dyDescent="0.25">
      <c r="A2097" s="430" t="s">
        <v>170</v>
      </c>
      <c r="B2097" s="430"/>
      <c r="C2097" s="575"/>
      <c r="D2097" s="575"/>
      <c r="E2097" s="575"/>
      <c r="F2097" s="573"/>
      <c r="G2097" s="635"/>
      <c r="H2097" s="428"/>
      <c r="I2097" s="158" t="s">
        <v>852</v>
      </c>
      <c r="J2097" s="430">
        <v>1</v>
      </c>
      <c r="K2097" s="430"/>
      <c r="L2097" s="430"/>
      <c r="M2097" s="430"/>
      <c r="N2097" s="67">
        <v>85</v>
      </c>
      <c r="O2097" s="67"/>
      <c r="P2097" s="67"/>
      <c r="Q2097" s="67"/>
      <c r="R2097" s="67">
        <v>433</v>
      </c>
      <c r="S2097" s="67"/>
      <c r="T2097" s="67"/>
      <c r="U2097" s="67"/>
      <c r="V2097" s="187"/>
      <c r="W2097" s="100"/>
      <c r="X2097" s="100"/>
      <c r="Y2097" s="100"/>
      <c r="Z2097" s="100"/>
      <c r="AA2097" s="187"/>
      <c r="AB2097" s="116"/>
      <c r="AC2097" s="350"/>
      <c r="AD2097" s="187"/>
      <c r="AE2097" s="64"/>
    </row>
    <row r="2098" spans="1:31" s="22" customFormat="1" ht="48" hidden="1" customHeight="1" x14ac:dyDescent="0.25">
      <c r="A2098" s="430" t="s">
        <v>170</v>
      </c>
      <c r="B2098" s="430"/>
      <c r="C2098" s="575"/>
      <c r="D2098" s="575"/>
      <c r="E2098" s="575"/>
      <c r="F2098" s="573"/>
      <c r="G2098" s="635"/>
      <c r="H2098" s="428"/>
      <c r="I2098" s="158" t="s">
        <v>1753</v>
      </c>
      <c r="J2098" s="430">
        <v>1</v>
      </c>
      <c r="K2098" s="430"/>
      <c r="L2098" s="430"/>
      <c r="M2098" s="430"/>
      <c r="N2098" s="67">
        <v>15</v>
      </c>
      <c r="O2098" s="67"/>
      <c r="P2098" s="67"/>
      <c r="Q2098" s="67"/>
      <c r="R2098" s="67">
        <v>250</v>
      </c>
      <c r="S2098" s="67"/>
      <c r="T2098" s="67"/>
      <c r="U2098" s="67"/>
      <c r="V2098" s="187"/>
      <c r="W2098" s="100"/>
      <c r="X2098" s="100"/>
      <c r="Y2098" s="100"/>
      <c r="Z2098" s="100"/>
      <c r="AA2098" s="187"/>
      <c r="AB2098" s="116"/>
      <c r="AC2098" s="350"/>
      <c r="AD2098" s="187"/>
      <c r="AE2098" s="64"/>
    </row>
    <row r="2099" spans="1:31" s="22" customFormat="1" ht="75" hidden="1" x14ac:dyDescent="0.25">
      <c r="A2099" s="430" t="s">
        <v>170</v>
      </c>
      <c r="B2099" s="430"/>
      <c r="C2099" s="575"/>
      <c r="D2099" s="575"/>
      <c r="E2099" s="575"/>
      <c r="F2099" s="573"/>
      <c r="G2099" s="635"/>
      <c r="H2099" s="428"/>
      <c r="I2099" s="158" t="s">
        <v>525</v>
      </c>
      <c r="J2099" s="430">
        <v>1</v>
      </c>
      <c r="K2099" s="430"/>
      <c r="L2099" s="430"/>
      <c r="M2099" s="430"/>
      <c r="N2099" s="67">
        <v>330</v>
      </c>
      <c r="O2099" s="67"/>
      <c r="P2099" s="67"/>
      <c r="Q2099" s="67"/>
      <c r="R2099" s="67">
        <v>400</v>
      </c>
      <c r="S2099" s="67"/>
      <c r="T2099" s="67"/>
      <c r="U2099" s="67"/>
      <c r="V2099" s="187"/>
      <c r="W2099" s="100"/>
      <c r="X2099" s="100"/>
      <c r="Y2099" s="100"/>
      <c r="Z2099" s="100"/>
      <c r="AA2099" s="187"/>
      <c r="AB2099" s="116"/>
      <c r="AC2099" s="350"/>
      <c r="AD2099" s="187"/>
      <c r="AE2099" s="64"/>
    </row>
    <row r="2100" spans="1:31" s="22" customFormat="1" ht="45" hidden="1" x14ac:dyDescent="0.25">
      <c r="A2100" s="430" t="s">
        <v>170</v>
      </c>
      <c r="B2100" s="430"/>
      <c r="C2100" s="575"/>
      <c r="D2100" s="575"/>
      <c r="E2100" s="575"/>
      <c r="F2100" s="573"/>
      <c r="G2100" s="635"/>
      <c r="H2100" s="428"/>
      <c r="I2100" s="158" t="s">
        <v>830</v>
      </c>
      <c r="J2100" s="430">
        <v>1</v>
      </c>
      <c r="K2100" s="430"/>
      <c r="L2100" s="430"/>
      <c r="M2100" s="430"/>
      <c r="N2100" s="67">
        <v>60</v>
      </c>
      <c r="O2100" s="67"/>
      <c r="P2100" s="67"/>
      <c r="Q2100" s="67"/>
      <c r="R2100" s="67">
        <v>303</v>
      </c>
      <c r="S2100" s="67"/>
      <c r="T2100" s="67"/>
      <c r="U2100" s="67"/>
      <c r="V2100" s="187"/>
      <c r="W2100" s="100"/>
      <c r="X2100" s="100"/>
      <c r="Y2100" s="100"/>
      <c r="Z2100" s="100"/>
      <c r="AA2100" s="187"/>
      <c r="AB2100" s="116"/>
      <c r="AC2100" s="350"/>
      <c r="AD2100" s="187"/>
      <c r="AE2100" s="64"/>
    </row>
    <row r="2101" spans="1:31" s="22" customFormat="1" ht="45" hidden="1" x14ac:dyDescent="0.25">
      <c r="A2101" s="430" t="s">
        <v>170</v>
      </c>
      <c r="B2101" s="430"/>
      <c r="C2101" s="575"/>
      <c r="D2101" s="575"/>
      <c r="E2101" s="575"/>
      <c r="F2101" s="573"/>
      <c r="G2101" s="635"/>
      <c r="H2101" s="428"/>
      <c r="I2101" s="158" t="s">
        <v>528</v>
      </c>
      <c r="J2101" s="430">
        <v>1</v>
      </c>
      <c r="K2101" s="430"/>
      <c r="L2101" s="430"/>
      <c r="M2101" s="430"/>
      <c r="N2101" s="67">
        <v>15</v>
      </c>
      <c r="O2101" s="67"/>
      <c r="P2101" s="67"/>
      <c r="Q2101" s="67"/>
      <c r="R2101" s="67">
        <v>204.99</v>
      </c>
      <c r="S2101" s="67"/>
      <c r="T2101" s="67"/>
      <c r="U2101" s="67"/>
      <c r="V2101" s="187"/>
      <c r="W2101" s="100"/>
      <c r="X2101" s="100"/>
      <c r="Y2101" s="100"/>
      <c r="Z2101" s="100"/>
      <c r="AA2101" s="187"/>
      <c r="AB2101" s="116"/>
      <c r="AC2101" s="350"/>
      <c r="AD2101" s="187"/>
      <c r="AE2101" s="64"/>
    </row>
    <row r="2102" spans="1:31" s="22" customFormat="1" ht="76.5" hidden="1" customHeight="1" x14ac:dyDescent="0.25">
      <c r="A2102" s="430" t="s">
        <v>170</v>
      </c>
      <c r="B2102" s="430"/>
      <c r="C2102" s="575"/>
      <c r="D2102" s="575"/>
      <c r="E2102" s="575"/>
      <c r="F2102" s="573"/>
      <c r="G2102" s="635"/>
      <c r="H2102" s="428"/>
      <c r="I2102" s="158" t="s">
        <v>545</v>
      </c>
      <c r="J2102" s="430">
        <v>1</v>
      </c>
      <c r="K2102" s="430"/>
      <c r="L2102" s="430"/>
      <c r="M2102" s="430"/>
      <c r="N2102" s="67">
        <v>52</v>
      </c>
      <c r="O2102" s="67"/>
      <c r="P2102" s="67"/>
      <c r="Q2102" s="67"/>
      <c r="R2102" s="67">
        <v>541.17999999999995</v>
      </c>
      <c r="S2102" s="67"/>
      <c r="T2102" s="67"/>
      <c r="U2102" s="67"/>
      <c r="V2102" s="187"/>
      <c r="W2102" s="100"/>
      <c r="X2102" s="100"/>
      <c r="Y2102" s="100"/>
      <c r="Z2102" s="100"/>
      <c r="AA2102" s="187"/>
      <c r="AB2102" s="116"/>
      <c r="AC2102" s="350"/>
      <c r="AD2102" s="187"/>
      <c r="AE2102" s="64"/>
    </row>
    <row r="2103" spans="1:31" s="22" customFormat="1" ht="45" hidden="1" x14ac:dyDescent="0.25">
      <c r="A2103" s="430" t="s">
        <v>170</v>
      </c>
      <c r="B2103" s="430"/>
      <c r="C2103" s="575"/>
      <c r="D2103" s="575"/>
      <c r="E2103" s="575"/>
      <c r="F2103" s="573"/>
      <c r="G2103" s="635"/>
      <c r="H2103" s="428"/>
      <c r="I2103" s="158" t="s">
        <v>550</v>
      </c>
      <c r="J2103" s="430">
        <v>1</v>
      </c>
      <c r="K2103" s="430"/>
      <c r="L2103" s="430"/>
      <c r="M2103" s="430"/>
      <c r="N2103" s="67">
        <v>30</v>
      </c>
      <c r="O2103" s="67"/>
      <c r="P2103" s="67"/>
      <c r="Q2103" s="67"/>
      <c r="R2103" s="67">
        <v>371.28000000000009</v>
      </c>
      <c r="S2103" s="67"/>
      <c r="T2103" s="67"/>
      <c r="U2103" s="67"/>
      <c r="V2103" s="187"/>
      <c r="W2103" s="100"/>
      <c r="X2103" s="100"/>
      <c r="Y2103" s="100"/>
      <c r="Z2103" s="100"/>
      <c r="AA2103" s="187"/>
      <c r="AB2103" s="116"/>
      <c r="AC2103" s="350"/>
      <c r="AD2103" s="187"/>
      <c r="AE2103" s="64"/>
    </row>
    <row r="2104" spans="1:31" s="22" customFormat="1" ht="92.25" hidden="1" customHeight="1" x14ac:dyDescent="0.25">
      <c r="A2104" s="430" t="s">
        <v>170</v>
      </c>
      <c r="B2104" s="430"/>
      <c r="C2104" s="575"/>
      <c r="D2104" s="575"/>
      <c r="E2104" s="575"/>
      <c r="F2104" s="573"/>
      <c r="G2104" s="635"/>
      <c r="H2104" s="428"/>
      <c r="I2104" s="158" t="s">
        <v>428</v>
      </c>
      <c r="J2104" s="430">
        <v>1</v>
      </c>
      <c r="K2104" s="430"/>
      <c r="L2104" s="430"/>
      <c r="M2104" s="430"/>
      <c r="N2104" s="67">
        <v>40</v>
      </c>
      <c r="O2104" s="67"/>
      <c r="P2104" s="67"/>
      <c r="Q2104" s="67"/>
      <c r="R2104" s="67">
        <v>170</v>
      </c>
      <c r="S2104" s="67"/>
      <c r="T2104" s="67"/>
      <c r="U2104" s="67"/>
      <c r="V2104" s="187"/>
      <c r="W2104" s="100"/>
      <c r="X2104" s="100"/>
      <c r="Y2104" s="100"/>
      <c r="Z2104" s="100"/>
      <c r="AA2104" s="187"/>
      <c r="AB2104" s="116"/>
      <c r="AC2104" s="350"/>
      <c r="AD2104" s="187"/>
      <c r="AE2104" s="64"/>
    </row>
    <row r="2105" spans="1:31" s="22" customFormat="1" ht="105" hidden="1" x14ac:dyDescent="0.25">
      <c r="A2105" s="430" t="s">
        <v>170</v>
      </c>
      <c r="B2105" s="430"/>
      <c r="C2105" s="575"/>
      <c r="D2105" s="575"/>
      <c r="E2105" s="575"/>
      <c r="F2105" s="573"/>
      <c r="G2105" s="635"/>
      <c r="H2105" s="428"/>
      <c r="I2105" s="158" t="s">
        <v>364</v>
      </c>
      <c r="J2105" s="430">
        <v>1</v>
      </c>
      <c r="K2105" s="430"/>
      <c r="L2105" s="430"/>
      <c r="M2105" s="430"/>
      <c r="N2105" s="67">
        <v>12.5</v>
      </c>
      <c r="O2105" s="67"/>
      <c r="P2105" s="67"/>
      <c r="Q2105" s="67"/>
      <c r="R2105" s="67">
        <v>354</v>
      </c>
      <c r="S2105" s="67"/>
      <c r="T2105" s="67"/>
      <c r="U2105" s="67"/>
      <c r="V2105" s="187"/>
      <c r="W2105" s="100"/>
      <c r="X2105" s="100"/>
      <c r="Y2105" s="100"/>
      <c r="Z2105" s="100"/>
      <c r="AA2105" s="187"/>
      <c r="AB2105" s="116"/>
      <c r="AC2105" s="350"/>
      <c r="AD2105" s="187"/>
      <c r="AE2105" s="64"/>
    </row>
    <row r="2106" spans="1:31" s="22" customFormat="1" ht="78" hidden="1" customHeight="1" x14ac:dyDescent="0.25">
      <c r="A2106" s="430" t="s">
        <v>170</v>
      </c>
      <c r="B2106" s="430"/>
      <c r="C2106" s="575"/>
      <c r="D2106" s="575"/>
      <c r="E2106" s="575"/>
      <c r="F2106" s="573"/>
      <c r="G2106" s="635"/>
      <c r="H2106" s="428"/>
      <c r="I2106" s="158" t="s">
        <v>436</v>
      </c>
      <c r="J2106" s="430">
        <v>1</v>
      </c>
      <c r="K2106" s="430"/>
      <c r="L2106" s="430"/>
      <c r="M2106" s="430"/>
      <c r="N2106" s="67">
        <v>15</v>
      </c>
      <c r="O2106" s="67"/>
      <c r="P2106" s="67"/>
      <c r="Q2106" s="67"/>
      <c r="R2106" s="67">
        <v>295</v>
      </c>
      <c r="S2106" s="67"/>
      <c r="T2106" s="67"/>
      <c r="U2106" s="67"/>
      <c r="V2106" s="187"/>
      <c r="W2106" s="100"/>
      <c r="X2106" s="100"/>
      <c r="Y2106" s="100"/>
      <c r="Z2106" s="100"/>
      <c r="AA2106" s="187"/>
      <c r="AB2106" s="116"/>
      <c r="AC2106" s="350"/>
      <c r="AD2106" s="187"/>
      <c r="AE2106" s="64"/>
    </row>
    <row r="2107" spans="1:31" s="22" customFormat="1" ht="195" hidden="1" x14ac:dyDescent="0.25">
      <c r="A2107" s="430">
        <v>974</v>
      </c>
      <c r="B2107" s="430"/>
      <c r="C2107" s="575"/>
      <c r="D2107" s="575"/>
      <c r="E2107" s="575"/>
      <c r="F2107" s="573"/>
      <c r="G2107" s="635"/>
      <c r="H2107" s="428"/>
      <c r="I2107" s="158" t="s">
        <v>801</v>
      </c>
      <c r="J2107" s="102"/>
      <c r="K2107" s="102">
        <v>1</v>
      </c>
      <c r="L2107" s="102"/>
      <c r="M2107" s="102"/>
      <c r="N2107" s="67"/>
      <c r="O2107" s="67">
        <v>50</v>
      </c>
      <c r="P2107" s="67"/>
      <c r="Q2107" s="67"/>
      <c r="R2107" s="67"/>
      <c r="S2107" s="67">
        <v>500</v>
      </c>
      <c r="T2107" s="67"/>
      <c r="U2107" s="67"/>
      <c r="V2107" s="187"/>
      <c r="W2107" s="187"/>
      <c r="X2107" s="187"/>
      <c r="Y2107" s="187"/>
      <c r="Z2107" s="187"/>
      <c r="AA2107" s="187"/>
      <c r="AB2107" s="116"/>
      <c r="AC2107" s="350"/>
      <c r="AD2107" s="187"/>
      <c r="AE2107" s="64"/>
    </row>
    <row r="2108" spans="1:31" s="22" customFormat="1" ht="72.75" hidden="1" customHeight="1" x14ac:dyDescent="0.25">
      <c r="A2108" s="430">
        <v>975</v>
      </c>
      <c r="B2108" s="430"/>
      <c r="C2108" s="575"/>
      <c r="D2108" s="575"/>
      <c r="E2108" s="575"/>
      <c r="F2108" s="573"/>
      <c r="G2108" s="635"/>
      <c r="H2108" s="428"/>
      <c r="I2108" s="158" t="s">
        <v>802</v>
      </c>
      <c r="J2108" s="102"/>
      <c r="K2108" s="102">
        <v>1</v>
      </c>
      <c r="L2108" s="102"/>
      <c r="M2108" s="102"/>
      <c r="N2108" s="67"/>
      <c r="O2108" s="67">
        <v>25</v>
      </c>
      <c r="P2108" s="67"/>
      <c r="Q2108" s="67"/>
      <c r="R2108" s="67"/>
      <c r="S2108" s="67">
        <v>378</v>
      </c>
      <c r="T2108" s="67"/>
      <c r="U2108" s="67"/>
      <c r="V2108" s="187"/>
      <c r="W2108" s="187"/>
      <c r="X2108" s="187"/>
      <c r="Y2108" s="187"/>
      <c r="Z2108" s="187"/>
      <c r="AA2108" s="187"/>
      <c r="AB2108" s="116"/>
      <c r="AC2108" s="350"/>
      <c r="AD2108" s="187"/>
      <c r="AE2108" s="64"/>
    </row>
    <row r="2109" spans="1:31" s="22" customFormat="1" ht="65.25" hidden="1" customHeight="1" x14ac:dyDescent="0.25">
      <c r="A2109" s="430">
        <v>113</v>
      </c>
      <c r="B2109" s="430"/>
      <c r="C2109" s="575"/>
      <c r="D2109" s="575"/>
      <c r="E2109" s="575"/>
      <c r="F2109" s="573"/>
      <c r="G2109" s="635"/>
      <c r="H2109" s="428"/>
      <c r="I2109" s="159" t="s">
        <v>276</v>
      </c>
      <c r="J2109" s="430"/>
      <c r="K2109" s="430">
        <v>1</v>
      </c>
      <c r="L2109" s="430"/>
      <c r="M2109" s="430"/>
      <c r="N2109" s="67"/>
      <c r="O2109" s="67">
        <v>60</v>
      </c>
      <c r="P2109" s="67"/>
      <c r="Q2109" s="67"/>
      <c r="R2109" s="67"/>
      <c r="S2109" s="67">
        <v>370.4</v>
      </c>
      <c r="T2109" s="67"/>
      <c r="U2109" s="67"/>
      <c r="V2109" s="187"/>
      <c r="W2109" s="100"/>
      <c r="X2109" s="100"/>
      <c r="Y2109" s="100"/>
      <c r="Z2109" s="100"/>
      <c r="AA2109" s="187"/>
      <c r="AB2109" s="116"/>
      <c r="AC2109" s="350"/>
      <c r="AD2109" s="187"/>
      <c r="AE2109" s="64"/>
    </row>
    <row r="2110" spans="1:31" s="22" customFormat="1" ht="45" hidden="1" x14ac:dyDescent="0.25">
      <c r="A2110" s="430">
        <v>124</v>
      </c>
      <c r="B2110" s="430"/>
      <c r="C2110" s="575"/>
      <c r="D2110" s="575"/>
      <c r="E2110" s="575"/>
      <c r="F2110" s="573"/>
      <c r="G2110" s="635"/>
      <c r="H2110" s="428"/>
      <c r="I2110" s="159" t="s">
        <v>287</v>
      </c>
      <c r="J2110" s="430"/>
      <c r="K2110" s="430">
        <v>1</v>
      </c>
      <c r="L2110" s="430"/>
      <c r="M2110" s="430"/>
      <c r="N2110" s="67"/>
      <c r="O2110" s="67">
        <v>15</v>
      </c>
      <c r="P2110" s="67"/>
      <c r="Q2110" s="67"/>
      <c r="R2110" s="67"/>
      <c r="S2110" s="67">
        <v>345.71</v>
      </c>
      <c r="T2110" s="67"/>
      <c r="U2110" s="67"/>
      <c r="V2110" s="187"/>
      <c r="W2110" s="100"/>
      <c r="X2110" s="100"/>
      <c r="Y2110" s="100"/>
      <c r="Z2110" s="100"/>
      <c r="AA2110" s="187"/>
      <c r="AB2110" s="116"/>
      <c r="AC2110" s="350"/>
      <c r="AD2110" s="187"/>
      <c r="AE2110" s="64"/>
    </row>
    <row r="2111" spans="1:31" s="22" customFormat="1" ht="45" hidden="1" x14ac:dyDescent="0.25">
      <c r="A2111" s="430">
        <v>995</v>
      </c>
      <c r="B2111" s="430"/>
      <c r="C2111" s="575"/>
      <c r="D2111" s="575"/>
      <c r="E2111" s="575"/>
      <c r="F2111" s="573"/>
      <c r="G2111" s="635"/>
      <c r="H2111" s="428"/>
      <c r="I2111" s="159" t="s">
        <v>816</v>
      </c>
      <c r="J2111" s="430"/>
      <c r="K2111" s="430">
        <v>1</v>
      </c>
      <c r="L2111" s="430"/>
      <c r="M2111" s="430"/>
      <c r="N2111" s="67"/>
      <c r="O2111" s="67">
        <v>100</v>
      </c>
      <c r="P2111" s="67"/>
      <c r="Q2111" s="67"/>
      <c r="R2111" s="67"/>
      <c r="S2111" s="67">
        <v>450.69600000000003</v>
      </c>
      <c r="T2111" s="67"/>
      <c r="U2111" s="67"/>
      <c r="V2111" s="187"/>
      <c r="W2111" s="100"/>
      <c r="X2111" s="100"/>
      <c r="Y2111" s="100"/>
      <c r="Z2111" s="100"/>
      <c r="AA2111" s="187"/>
      <c r="AB2111" s="116"/>
      <c r="AC2111" s="350"/>
      <c r="AD2111" s="187"/>
      <c r="AE2111" s="64"/>
    </row>
    <row r="2112" spans="1:31" s="22" customFormat="1" ht="64.5" hidden="1" customHeight="1" x14ac:dyDescent="0.25">
      <c r="A2112" s="430">
        <v>996</v>
      </c>
      <c r="B2112" s="430"/>
      <c r="C2112" s="575"/>
      <c r="D2112" s="575"/>
      <c r="E2112" s="575"/>
      <c r="F2112" s="573"/>
      <c r="G2112" s="635"/>
      <c r="H2112" s="428"/>
      <c r="I2112" s="159" t="s">
        <v>817</v>
      </c>
      <c r="J2112" s="430"/>
      <c r="K2112" s="430">
        <v>1</v>
      </c>
      <c r="L2112" s="430"/>
      <c r="M2112" s="430"/>
      <c r="N2112" s="67"/>
      <c r="O2112" s="67">
        <v>150</v>
      </c>
      <c r="P2112" s="67"/>
      <c r="Q2112" s="67"/>
      <c r="R2112" s="67"/>
      <c r="S2112" s="67">
        <v>409.96</v>
      </c>
      <c r="T2112" s="67"/>
      <c r="U2112" s="67"/>
      <c r="V2112" s="187"/>
      <c r="W2112" s="100"/>
      <c r="X2112" s="100"/>
      <c r="Y2112" s="100"/>
      <c r="Z2112" s="100"/>
      <c r="AA2112" s="187"/>
      <c r="AB2112" s="116"/>
      <c r="AC2112" s="350"/>
      <c r="AD2112" s="187"/>
      <c r="AE2112" s="64"/>
    </row>
    <row r="2113" spans="1:31" s="22" customFormat="1" ht="60" hidden="1" x14ac:dyDescent="0.25">
      <c r="A2113" s="430"/>
      <c r="B2113" s="66" t="s">
        <v>1504</v>
      </c>
      <c r="C2113" s="575"/>
      <c r="D2113" s="575"/>
      <c r="E2113" s="575"/>
      <c r="F2113" s="573"/>
      <c r="G2113" s="635"/>
      <c r="H2113" s="428"/>
      <c r="I2113" s="159" t="s">
        <v>922</v>
      </c>
      <c r="J2113" s="430"/>
      <c r="K2113" s="430"/>
      <c r="L2113" s="430">
        <v>1</v>
      </c>
      <c r="M2113" s="430"/>
      <c r="N2113" s="67"/>
      <c r="O2113" s="67"/>
      <c r="P2113" s="67">
        <v>40</v>
      </c>
      <c r="Q2113" s="67"/>
      <c r="R2113" s="67"/>
      <c r="S2113" s="67"/>
      <c r="T2113" s="67">
        <v>860.39574000000005</v>
      </c>
      <c r="U2113" s="67"/>
      <c r="V2113" s="187"/>
      <c r="W2113" s="100"/>
      <c r="X2113" s="100"/>
      <c r="Y2113" s="100"/>
      <c r="Z2113" s="100"/>
      <c r="AA2113" s="187"/>
      <c r="AB2113" s="116"/>
      <c r="AC2113" s="350"/>
      <c r="AD2113" s="100"/>
      <c r="AE2113" s="64"/>
    </row>
    <row r="2114" spans="1:31" s="22" customFormat="1" ht="45" hidden="1" x14ac:dyDescent="0.25">
      <c r="A2114" s="430"/>
      <c r="B2114" s="430">
        <v>2433</v>
      </c>
      <c r="C2114" s="575"/>
      <c r="D2114" s="575"/>
      <c r="E2114" s="575"/>
      <c r="F2114" s="573"/>
      <c r="G2114" s="635"/>
      <c r="H2114" s="428"/>
      <c r="I2114" s="159" t="s">
        <v>1051</v>
      </c>
      <c r="J2114" s="430"/>
      <c r="K2114" s="430"/>
      <c r="L2114" s="430">
        <v>1</v>
      </c>
      <c r="M2114" s="430"/>
      <c r="N2114" s="67"/>
      <c r="O2114" s="67"/>
      <c r="P2114" s="67">
        <v>61</v>
      </c>
      <c r="Q2114" s="67"/>
      <c r="R2114" s="67"/>
      <c r="S2114" s="67"/>
      <c r="T2114" s="67">
        <v>437.69200000000001</v>
      </c>
      <c r="U2114" s="67"/>
      <c r="V2114" s="99"/>
      <c r="W2114" s="100"/>
      <c r="X2114" s="100"/>
      <c r="Y2114" s="100"/>
      <c r="Z2114" s="100"/>
      <c r="AA2114" s="187"/>
      <c r="AB2114" s="116"/>
      <c r="AC2114" s="350"/>
      <c r="AD2114" s="100"/>
      <c r="AE2114" s="64"/>
    </row>
    <row r="2115" spans="1:31" s="22" customFormat="1" ht="45" hidden="1" x14ac:dyDescent="0.25">
      <c r="A2115" s="430"/>
      <c r="B2115" s="430">
        <v>2717</v>
      </c>
      <c r="C2115" s="575"/>
      <c r="D2115" s="575"/>
      <c r="E2115" s="575"/>
      <c r="F2115" s="573"/>
      <c r="G2115" s="635"/>
      <c r="H2115" s="428"/>
      <c r="I2115" s="159" t="s">
        <v>1074</v>
      </c>
      <c r="J2115" s="430"/>
      <c r="K2115" s="430"/>
      <c r="L2115" s="430">
        <v>1</v>
      </c>
      <c r="M2115" s="430"/>
      <c r="N2115" s="67"/>
      <c r="O2115" s="67"/>
      <c r="P2115" s="67">
        <v>150</v>
      </c>
      <c r="Q2115" s="67"/>
      <c r="R2115" s="67"/>
      <c r="S2115" s="67"/>
      <c r="T2115" s="67">
        <v>344.04</v>
      </c>
      <c r="U2115" s="67"/>
      <c r="V2115" s="99"/>
      <c r="W2115" s="100"/>
      <c r="X2115" s="100"/>
      <c r="Y2115" s="100"/>
      <c r="Z2115" s="100"/>
      <c r="AA2115" s="187"/>
      <c r="AB2115" s="116"/>
      <c r="AC2115" s="350"/>
      <c r="AD2115" s="100"/>
      <c r="AE2115" s="64"/>
    </row>
    <row r="2116" spans="1:31" s="22" customFormat="1" ht="47.25" hidden="1" customHeight="1" x14ac:dyDescent="0.25">
      <c r="A2116" s="430"/>
      <c r="B2116" s="66" t="s">
        <v>1642</v>
      </c>
      <c r="C2116" s="575"/>
      <c r="D2116" s="575"/>
      <c r="E2116" s="575"/>
      <c r="F2116" s="573"/>
      <c r="G2116" s="635"/>
      <c r="H2116" s="428"/>
      <c r="I2116" s="159" t="s">
        <v>1101</v>
      </c>
      <c r="J2116" s="430"/>
      <c r="K2116" s="430"/>
      <c r="L2116" s="430">
        <v>1</v>
      </c>
      <c r="M2116" s="430"/>
      <c r="N2116" s="67"/>
      <c r="O2116" s="67"/>
      <c r="P2116" s="67">
        <v>45</v>
      </c>
      <c r="Q2116" s="67"/>
      <c r="R2116" s="67"/>
      <c r="S2116" s="67"/>
      <c r="T2116" s="67">
        <v>296.483</v>
      </c>
      <c r="U2116" s="67"/>
      <c r="V2116" s="187"/>
      <c r="W2116" s="100"/>
      <c r="X2116" s="100"/>
      <c r="Y2116" s="100"/>
      <c r="Z2116" s="100"/>
      <c r="AA2116" s="187"/>
      <c r="AB2116" s="116"/>
      <c r="AC2116" s="350"/>
      <c r="AD2116" s="100"/>
      <c r="AE2116" s="64"/>
    </row>
    <row r="2117" spans="1:31" s="22" customFormat="1" hidden="1" x14ac:dyDescent="0.25">
      <c r="A2117" s="430"/>
      <c r="B2117" s="430"/>
      <c r="C2117" s="575"/>
      <c r="D2117" s="575"/>
      <c r="E2117" s="575"/>
      <c r="F2117" s="573"/>
      <c r="G2117" s="635"/>
      <c r="H2117" s="428"/>
      <c r="I2117" s="306"/>
      <c r="J2117" s="430"/>
      <c r="K2117" s="430"/>
      <c r="L2117" s="430"/>
      <c r="M2117" s="430"/>
      <c r="N2117" s="67"/>
      <c r="O2117" s="67"/>
      <c r="P2117" s="67"/>
      <c r="Q2117" s="67"/>
      <c r="R2117" s="67"/>
      <c r="S2117" s="67"/>
      <c r="T2117" s="67"/>
      <c r="U2117" s="67"/>
      <c r="V2117" s="99" t="s">
        <v>1771</v>
      </c>
      <c r="W2117" s="100"/>
      <c r="X2117" s="100"/>
      <c r="Y2117" s="100"/>
      <c r="Z2117" s="100"/>
      <c r="AA2117" s="187"/>
      <c r="AB2117" s="116"/>
      <c r="AC2117" s="350"/>
      <c r="AD2117" s="100"/>
      <c r="AE2117" s="64"/>
    </row>
    <row r="2118" spans="1:31" s="22" customFormat="1" ht="75" hidden="1" x14ac:dyDescent="0.25">
      <c r="A2118" s="430"/>
      <c r="B2118" s="66" t="s">
        <v>1637</v>
      </c>
      <c r="C2118" s="575"/>
      <c r="D2118" s="575"/>
      <c r="E2118" s="575"/>
      <c r="F2118" s="573"/>
      <c r="G2118" s="635"/>
      <c r="H2118" s="428"/>
      <c r="I2118" s="159" t="s">
        <v>1102</v>
      </c>
      <c r="J2118" s="430"/>
      <c r="K2118" s="430"/>
      <c r="L2118" s="430">
        <v>1</v>
      </c>
      <c r="M2118" s="430"/>
      <c r="N2118" s="67"/>
      <c r="O2118" s="67"/>
      <c r="P2118" s="67">
        <v>50</v>
      </c>
      <c r="Q2118" s="67"/>
      <c r="R2118" s="67"/>
      <c r="S2118" s="67"/>
      <c r="T2118" s="67">
        <v>602.73796000000004</v>
      </c>
      <c r="U2118" s="67"/>
      <c r="V2118" s="187"/>
      <c r="W2118" s="100"/>
      <c r="X2118" s="100"/>
      <c r="Y2118" s="100"/>
      <c r="Z2118" s="100"/>
      <c r="AA2118" s="187"/>
      <c r="AB2118" s="116"/>
      <c r="AC2118" s="350"/>
      <c r="AD2118" s="100"/>
      <c r="AE2118" s="64"/>
    </row>
    <row r="2119" spans="1:31" s="22" customFormat="1" ht="45" hidden="1" x14ac:dyDescent="0.25">
      <c r="A2119" s="430"/>
      <c r="B2119" s="66" t="s">
        <v>1663</v>
      </c>
      <c r="C2119" s="575"/>
      <c r="D2119" s="575"/>
      <c r="E2119" s="575"/>
      <c r="F2119" s="573"/>
      <c r="G2119" s="635"/>
      <c r="H2119" s="428"/>
      <c r="I2119" s="159" t="s">
        <v>1232</v>
      </c>
      <c r="J2119" s="430"/>
      <c r="K2119" s="430"/>
      <c r="L2119" s="430">
        <v>1</v>
      </c>
      <c r="M2119" s="430"/>
      <c r="N2119" s="67"/>
      <c r="O2119" s="67"/>
      <c r="P2119" s="67">
        <v>54</v>
      </c>
      <c r="Q2119" s="67"/>
      <c r="R2119" s="67"/>
      <c r="S2119" s="67"/>
      <c r="T2119" s="67">
        <v>600.02599999999995</v>
      </c>
      <c r="U2119" s="67"/>
      <c r="V2119" s="187"/>
      <c r="W2119" s="100"/>
      <c r="X2119" s="100"/>
      <c r="Y2119" s="100"/>
      <c r="Z2119" s="100"/>
      <c r="AA2119" s="187"/>
      <c r="AB2119" s="116"/>
      <c r="AC2119" s="350"/>
      <c r="AD2119" s="100"/>
      <c r="AE2119" s="64"/>
    </row>
    <row r="2120" spans="1:31" s="22" customFormat="1" ht="47.25" hidden="1" customHeight="1" x14ac:dyDescent="0.25">
      <c r="A2120" s="430"/>
      <c r="B2120" s="189" t="s">
        <v>1693</v>
      </c>
      <c r="C2120" s="575"/>
      <c r="D2120" s="575"/>
      <c r="E2120" s="575"/>
      <c r="F2120" s="573"/>
      <c r="G2120" s="635"/>
      <c r="H2120" s="428"/>
      <c r="I2120" s="260" t="s">
        <v>1306</v>
      </c>
      <c r="J2120" s="67"/>
      <c r="K2120" s="67"/>
      <c r="L2120" s="157">
        <v>1</v>
      </c>
      <c r="M2120" s="67"/>
      <c r="N2120" s="67"/>
      <c r="O2120" s="67"/>
      <c r="P2120" s="67">
        <v>15</v>
      </c>
      <c r="Q2120" s="67"/>
      <c r="R2120" s="67"/>
      <c r="S2120" s="67"/>
      <c r="T2120" s="67">
        <v>278</v>
      </c>
      <c r="U2120" s="67"/>
      <c r="V2120" s="99"/>
      <c r="W2120" s="100"/>
      <c r="X2120" s="100"/>
      <c r="Y2120" s="100"/>
      <c r="Z2120" s="100"/>
      <c r="AA2120" s="187"/>
      <c r="AB2120" s="116"/>
      <c r="AC2120" s="350"/>
      <c r="AD2120" s="100"/>
      <c r="AE2120" s="64"/>
    </row>
    <row r="2121" spans="1:31" s="22" customFormat="1" ht="60" hidden="1" x14ac:dyDescent="0.25">
      <c r="A2121" s="430"/>
      <c r="B2121" s="66" t="s">
        <v>1603</v>
      </c>
      <c r="C2121" s="575"/>
      <c r="D2121" s="575"/>
      <c r="E2121" s="575"/>
      <c r="F2121" s="573"/>
      <c r="G2121" s="635"/>
      <c r="H2121" s="428"/>
      <c r="I2121" s="159" t="s">
        <v>1341</v>
      </c>
      <c r="J2121" s="430"/>
      <c r="K2121" s="430"/>
      <c r="L2121" s="430">
        <v>1</v>
      </c>
      <c r="M2121" s="430"/>
      <c r="N2121" s="67"/>
      <c r="O2121" s="67"/>
      <c r="P2121" s="67">
        <v>8</v>
      </c>
      <c r="Q2121" s="67"/>
      <c r="R2121" s="67"/>
      <c r="S2121" s="67"/>
      <c r="T2121" s="67">
        <v>513.78</v>
      </c>
      <c r="U2121" s="67"/>
      <c r="V2121" s="187"/>
      <c r="W2121" s="100"/>
      <c r="X2121" s="100"/>
      <c r="Y2121" s="100"/>
      <c r="Z2121" s="100"/>
      <c r="AA2121" s="187"/>
      <c r="AB2121" s="116"/>
      <c r="AC2121" s="350"/>
      <c r="AD2121" s="100"/>
      <c r="AE2121" s="64"/>
    </row>
    <row r="2122" spans="1:31" s="22" customFormat="1" ht="60" hidden="1" x14ac:dyDescent="0.25">
      <c r="A2122" s="430"/>
      <c r="B2122" s="66" t="s">
        <v>1590</v>
      </c>
      <c r="C2122" s="575"/>
      <c r="D2122" s="575"/>
      <c r="E2122" s="575"/>
      <c r="F2122" s="573"/>
      <c r="G2122" s="635"/>
      <c r="H2122" s="428"/>
      <c r="I2122" s="159" t="s">
        <v>1372</v>
      </c>
      <c r="J2122" s="67"/>
      <c r="K2122" s="67"/>
      <c r="L2122" s="67">
        <v>1</v>
      </c>
      <c r="M2122" s="67"/>
      <c r="N2122" s="67"/>
      <c r="O2122" s="67"/>
      <c r="P2122" s="67">
        <v>15</v>
      </c>
      <c r="Q2122" s="67"/>
      <c r="R2122" s="67"/>
      <c r="S2122" s="67"/>
      <c r="T2122" s="67">
        <v>406.77</v>
      </c>
      <c r="U2122" s="67"/>
      <c r="V2122" s="187"/>
      <c r="W2122" s="100"/>
      <c r="X2122" s="100"/>
      <c r="Y2122" s="100"/>
      <c r="Z2122" s="100"/>
      <c r="AA2122" s="187"/>
      <c r="AB2122" s="116"/>
      <c r="AC2122" s="350"/>
      <c r="AD2122" s="100"/>
      <c r="AE2122" s="64"/>
    </row>
    <row r="2123" spans="1:31" s="142" customFormat="1" ht="14.25" hidden="1" x14ac:dyDescent="0.2">
      <c r="A2123" s="122"/>
      <c r="B2123" s="122"/>
      <c r="C2123" s="575"/>
      <c r="D2123" s="575"/>
      <c r="E2123" s="575"/>
      <c r="F2123" s="573"/>
      <c r="G2123" s="635" t="s">
        <v>53</v>
      </c>
      <c r="H2123" s="246"/>
      <c r="I2123" s="309"/>
      <c r="J2123" s="398">
        <f t="shared" ref="J2123:U2123" si="125">SUM(J2124:J2140)</f>
        <v>11</v>
      </c>
      <c r="K2123" s="252">
        <f t="shared" si="125"/>
        <v>3</v>
      </c>
      <c r="L2123" s="252">
        <f t="shared" si="125"/>
        <v>5</v>
      </c>
      <c r="M2123" s="252">
        <f t="shared" si="125"/>
        <v>0</v>
      </c>
      <c r="N2123" s="252">
        <f t="shared" si="125"/>
        <v>917.1</v>
      </c>
      <c r="O2123" s="252">
        <f t="shared" si="125"/>
        <v>480</v>
      </c>
      <c r="P2123" s="252">
        <f t="shared" si="125"/>
        <v>229.4</v>
      </c>
      <c r="Q2123" s="252">
        <f t="shared" si="125"/>
        <v>0</v>
      </c>
      <c r="R2123" s="399">
        <f t="shared" si="125"/>
        <v>8326.4222100000006</v>
      </c>
      <c r="S2123" s="299">
        <f t="shared" si="125"/>
        <v>1591.884</v>
      </c>
      <c r="T2123" s="299">
        <f t="shared" si="125"/>
        <v>5143.0738099999999</v>
      </c>
      <c r="U2123" s="252">
        <f t="shared" si="125"/>
        <v>0</v>
      </c>
      <c r="V2123" s="272">
        <f>((R2123*$W$13/100*$X$13/100)/N2123+(S2123*$X$13/100)/O2123+T2123/P2123)/3*$Y$13/100*$Z$13/100</f>
        <v>13.216234890237908</v>
      </c>
      <c r="W2123" s="122"/>
      <c r="X2123" s="122"/>
      <c r="Y2123" s="122"/>
      <c r="Z2123" s="122"/>
      <c r="AA2123" s="272">
        <f>AA2093</f>
        <v>2.1279400000000002</v>
      </c>
      <c r="AB2123" s="298">
        <f t="shared" si="124"/>
        <v>2.227054797520474</v>
      </c>
      <c r="AC2123" s="349">
        <f t="shared" si="121"/>
        <v>5.9344004040459213</v>
      </c>
      <c r="AD2123" s="123"/>
    </row>
    <row r="2124" spans="1:31" s="22" customFormat="1" ht="75" hidden="1" x14ac:dyDescent="0.25">
      <c r="A2124" s="430" t="s">
        <v>170</v>
      </c>
      <c r="B2124" s="430"/>
      <c r="C2124" s="575"/>
      <c r="D2124" s="575"/>
      <c r="E2124" s="575"/>
      <c r="F2124" s="573"/>
      <c r="G2124" s="635"/>
      <c r="H2124" s="428"/>
      <c r="I2124" s="158" t="s">
        <v>350</v>
      </c>
      <c r="J2124" s="430">
        <v>1</v>
      </c>
      <c r="K2124" s="430"/>
      <c r="L2124" s="430"/>
      <c r="M2124" s="430"/>
      <c r="N2124" s="67">
        <v>15</v>
      </c>
      <c r="O2124" s="67"/>
      <c r="P2124" s="67"/>
      <c r="Q2124" s="67"/>
      <c r="R2124" s="67">
        <v>540.25699999999995</v>
      </c>
      <c r="S2124" s="67"/>
      <c r="T2124" s="67"/>
      <c r="U2124" s="67"/>
      <c r="V2124" s="187"/>
      <c r="W2124" s="100"/>
      <c r="X2124" s="100"/>
      <c r="Y2124" s="100"/>
      <c r="Z2124" s="100"/>
      <c r="AA2124" s="187"/>
      <c r="AB2124" s="116"/>
      <c r="AC2124" s="350"/>
      <c r="AD2124" s="187"/>
      <c r="AE2124" s="64"/>
    </row>
    <row r="2125" spans="1:31" s="22" customFormat="1" ht="60" hidden="1" x14ac:dyDescent="0.25">
      <c r="A2125" s="430" t="s">
        <v>170</v>
      </c>
      <c r="B2125" s="430"/>
      <c r="C2125" s="575"/>
      <c r="D2125" s="575"/>
      <c r="E2125" s="575"/>
      <c r="F2125" s="573"/>
      <c r="G2125" s="635"/>
      <c r="H2125" s="428"/>
      <c r="I2125" s="158" t="s">
        <v>874</v>
      </c>
      <c r="J2125" s="430">
        <v>1</v>
      </c>
      <c r="K2125" s="430"/>
      <c r="L2125" s="430"/>
      <c r="M2125" s="430"/>
      <c r="N2125" s="67">
        <v>15</v>
      </c>
      <c r="O2125" s="67"/>
      <c r="P2125" s="67"/>
      <c r="Q2125" s="67"/>
      <c r="R2125" s="67">
        <v>964.64</v>
      </c>
      <c r="S2125" s="67"/>
      <c r="T2125" s="67"/>
      <c r="U2125" s="67"/>
      <c r="V2125" s="187"/>
      <c r="W2125" s="100"/>
      <c r="X2125" s="100"/>
      <c r="Y2125" s="100"/>
      <c r="Z2125" s="100"/>
      <c r="AA2125" s="187"/>
      <c r="AB2125" s="116"/>
      <c r="AC2125" s="350"/>
      <c r="AD2125" s="187"/>
      <c r="AE2125" s="64"/>
    </row>
    <row r="2126" spans="1:31" s="22" customFormat="1" ht="45" hidden="1" x14ac:dyDescent="0.25">
      <c r="A2126" s="430" t="s">
        <v>170</v>
      </c>
      <c r="B2126" s="430"/>
      <c r="C2126" s="575"/>
      <c r="D2126" s="575"/>
      <c r="E2126" s="575"/>
      <c r="F2126" s="573"/>
      <c r="G2126" s="635"/>
      <c r="H2126" s="428"/>
      <c r="I2126" s="158" t="s">
        <v>527</v>
      </c>
      <c r="J2126" s="430">
        <v>1</v>
      </c>
      <c r="K2126" s="430"/>
      <c r="L2126" s="430"/>
      <c r="M2126" s="430"/>
      <c r="N2126" s="67">
        <v>30</v>
      </c>
      <c r="O2126" s="67"/>
      <c r="P2126" s="67"/>
      <c r="Q2126" s="67"/>
      <c r="R2126" s="67">
        <v>800</v>
      </c>
      <c r="S2126" s="67"/>
      <c r="T2126" s="67"/>
      <c r="U2126" s="67"/>
      <c r="V2126" s="187"/>
      <c r="W2126" s="100"/>
      <c r="X2126" s="100"/>
      <c r="Y2126" s="100"/>
      <c r="Z2126" s="100"/>
      <c r="AA2126" s="187"/>
      <c r="AB2126" s="116"/>
      <c r="AC2126" s="350"/>
      <c r="AD2126" s="187"/>
      <c r="AE2126" s="64"/>
    </row>
    <row r="2127" spans="1:31" s="22" customFormat="1" ht="75.75" hidden="1" customHeight="1" x14ac:dyDescent="0.25">
      <c r="A2127" s="430" t="s">
        <v>170</v>
      </c>
      <c r="B2127" s="430"/>
      <c r="C2127" s="575"/>
      <c r="D2127" s="575"/>
      <c r="E2127" s="575"/>
      <c r="F2127" s="573"/>
      <c r="G2127" s="635"/>
      <c r="H2127" s="428"/>
      <c r="I2127" s="158" t="s">
        <v>566</v>
      </c>
      <c r="J2127" s="430">
        <v>1</v>
      </c>
      <c r="K2127" s="430"/>
      <c r="L2127" s="430"/>
      <c r="M2127" s="430"/>
      <c r="N2127" s="67">
        <v>5</v>
      </c>
      <c r="O2127" s="67"/>
      <c r="P2127" s="67"/>
      <c r="Q2127" s="67"/>
      <c r="R2127" s="67">
        <v>611.44000000000005</v>
      </c>
      <c r="S2127" s="67"/>
      <c r="T2127" s="67"/>
      <c r="U2127" s="67"/>
      <c r="V2127" s="187"/>
      <c r="W2127" s="100"/>
      <c r="X2127" s="100"/>
      <c r="Y2127" s="100"/>
      <c r="Z2127" s="100"/>
      <c r="AA2127" s="187"/>
      <c r="AB2127" s="116"/>
      <c r="AC2127" s="350"/>
      <c r="AD2127" s="187"/>
      <c r="AE2127" s="64"/>
    </row>
    <row r="2128" spans="1:31" s="22" customFormat="1" ht="45" hidden="1" x14ac:dyDescent="0.25">
      <c r="A2128" s="430" t="s">
        <v>170</v>
      </c>
      <c r="B2128" s="430"/>
      <c r="C2128" s="575"/>
      <c r="D2128" s="575"/>
      <c r="E2128" s="575"/>
      <c r="F2128" s="573"/>
      <c r="G2128" s="635"/>
      <c r="H2128" s="428"/>
      <c r="I2128" s="158" t="s">
        <v>836</v>
      </c>
      <c r="J2128" s="430">
        <v>2</v>
      </c>
      <c r="K2128" s="430"/>
      <c r="L2128" s="430"/>
      <c r="M2128" s="430"/>
      <c r="N2128" s="67">
        <v>200</v>
      </c>
      <c r="O2128" s="67"/>
      <c r="P2128" s="67"/>
      <c r="Q2128" s="67"/>
      <c r="R2128" s="395">
        <f>174.17579+867.79363+174.17579</f>
        <v>1216.1452099999999</v>
      </c>
      <c r="S2128" s="67"/>
      <c r="T2128" s="67"/>
      <c r="U2128" s="67"/>
      <c r="V2128" s="187"/>
      <c r="W2128" s="100"/>
      <c r="X2128" s="100"/>
      <c r="Y2128" s="100"/>
      <c r="Z2128" s="100"/>
      <c r="AA2128" s="187"/>
      <c r="AB2128" s="116"/>
      <c r="AC2128" s="350"/>
      <c r="AD2128" s="187"/>
      <c r="AE2128" s="64"/>
    </row>
    <row r="2129" spans="1:31" s="22" customFormat="1" ht="75" hidden="1" x14ac:dyDescent="0.25">
      <c r="A2129" s="430" t="s">
        <v>170</v>
      </c>
      <c r="B2129" s="430"/>
      <c r="C2129" s="575"/>
      <c r="D2129" s="575"/>
      <c r="E2129" s="575"/>
      <c r="F2129" s="573"/>
      <c r="G2129" s="635"/>
      <c r="H2129" s="428"/>
      <c r="I2129" s="158" t="s">
        <v>544</v>
      </c>
      <c r="J2129" s="430">
        <v>1</v>
      </c>
      <c r="K2129" s="430"/>
      <c r="L2129" s="430"/>
      <c r="M2129" s="430"/>
      <c r="N2129" s="67">
        <v>27</v>
      </c>
      <c r="O2129" s="67"/>
      <c r="P2129" s="67"/>
      <c r="Q2129" s="67"/>
      <c r="R2129" s="67">
        <v>306.94</v>
      </c>
      <c r="S2129" s="67"/>
      <c r="T2129" s="67"/>
      <c r="U2129" s="67"/>
      <c r="V2129" s="187"/>
      <c r="W2129" s="100"/>
      <c r="X2129" s="100"/>
      <c r="Y2129" s="100"/>
      <c r="Z2129" s="100"/>
      <c r="AA2129" s="187"/>
      <c r="AB2129" s="116"/>
      <c r="AC2129" s="350"/>
      <c r="AD2129" s="187"/>
      <c r="AE2129" s="64"/>
    </row>
    <row r="2130" spans="1:31" s="22" customFormat="1" ht="60" hidden="1" x14ac:dyDescent="0.25">
      <c r="A2130" s="430" t="s">
        <v>170</v>
      </c>
      <c r="B2130" s="430"/>
      <c r="C2130" s="575"/>
      <c r="D2130" s="575"/>
      <c r="E2130" s="575"/>
      <c r="F2130" s="573"/>
      <c r="G2130" s="635"/>
      <c r="H2130" s="428"/>
      <c r="I2130" s="158" t="s">
        <v>485</v>
      </c>
      <c r="J2130" s="430">
        <v>1</v>
      </c>
      <c r="K2130" s="430"/>
      <c r="L2130" s="430"/>
      <c r="M2130" s="430"/>
      <c r="N2130" s="67">
        <v>117</v>
      </c>
      <c r="O2130" s="67"/>
      <c r="P2130" s="67"/>
      <c r="Q2130" s="67"/>
      <c r="R2130" s="67">
        <v>1285.05</v>
      </c>
      <c r="S2130" s="67"/>
      <c r="T2130" s="67"/>
      <c r="U2130" s="67"/>
      <c r="V2130" s="187"/>
      <c r="W2130" s="100"/>
      <c r="X2130" s="100"/>
      <c r="Y2130" s="100"/>
      <c r="Z2130" s="100"/>
      <c r="AA2130" s="187"/>
      <c r="AB2130" s="116"/>
      <c r="AC2130" s="350"/>
      <c r="AD2130" s="187"/>
      <c r="AE2130" s="64"/>
    </row>
    <row r="2131" spans="1:31" s="22" customFormat="1" ht="60" hidden="1" x14ac:dyDescent="0.25">
      <c r="A2131" s="430" t="s">
        <v>170</v>
      </c>
      <c r="B2131" s="430"/>
      <c r="C2131" s="575"/>
      <c r="D2131" s="575"/>
      <c r="E2131" s="575"/>
      <c r="F2131" s="573"/>
      <c r="G2131" s="635"/>
      <c r="H2131" s="428"/>
      <c r="I2131" s="158" t="s">
        <v>865</v>
      </c>
      <c r="J2131" s="430">
        <v>1</v>
      </c>
      <c r="K2131" s="430"/>
      <c r="L2131" s="430"/>
      <c r="M2131" s="430"/>
      <c r="N2131" s="67">
        <v>339.1</v>
      </c>
      <c r="O2131" s="67"/>
      <c r="P2131" s="67"/>
      <c r="Q2131" s="67"/>
      <c r="R2131" s="67">
        <v>775.12</v>
      </c>
      <c r="S2131" s="67"/>
      <c r="T2131" s="67"/>
      <c r="U2131" s="67"/>
      <c r="V2131" s="187"/>
      <c r="W2131" s="100"/>
      <c r="X2131" s="100"/>
      <c r="Y2131" s="100"/>
      <c r="Z2131" s="100"/>
      <c r="AA2131" s="187"/>
      <c r="AB2131" s="116"/>
      <c r="AC2131" s="350"/>
      <c r="AD2131" s="187"/>
      <c r="AE2131" s="64"/>
    </row>
    <row r="2132" spans="1:31" s="22" customFormat="1" ht="90" hidden="1" x14ac:dyDescent="0.25">
      <c r="A2132" s="430" t="s">
        <v>170</v>
      </c>
      <c r="B2132" s="430"/>
      <c r="C2132" s="575"/>
      <c r="D2132" s="575"/>
      <c r="E2132" s="575"/>
      <c r="F2132" s="573"/>
      <c r="G2132" s="635"/>
      <c r="H2132" s="428"/>
      <c r="I2132" s="158" t="s">
        <v>551</v>
      </c>
      <c r="J2132" s="430">
        <v>1</v>
      </c>
      <c r="K2132" s="430"/>
      <c r="L2132" s="430"/>
      <c r="M2132" s="430"/>
      <c r="N2132" s="67">
        <v>49</v>
      </c>
      <c r="O2132" s="67"/>
      <c r="P2132" s="67"/>
      <c r="Q2132" s="67"/>
      <c r="R2132" s="67">
        <v>1113.3900000000001</v>
      </c>
      <c r="S2132" s="67"/>
      <c r="T2132" s="67"/>
      <c r="U2132" s="67"/>
      <c r="V2132" s="187"/>
      <c r="W2132" s="100"/>
      <c r="X2132" s="100"/>
      <c r="Y2132" s="100"/>
      <c r="Z2132" s="100"/>
      <c r="AA2132" s="187"/>
      <c r="AB2132" s="116"/>
      <c r="AC2132" s="350"/>
      <c r="AD2132" s="187"/>
      <c r="AE2132" s="64"/>
    </row>
    <row r="2133" spans="1:31" s="22" customFormat="1" ht="45" hidden="1" x14ac:dyDescent="0.25">
      <c r="A2133" s="430" t="s">
        <v>170</v>
      </c>
      <c r="B2133" s="430"/>
      <c r="C2133" s="575"/>
      <c r="D2133" s="575"/>
      <c r="E2133" s="575"/>
      <c r="F2133" s="573"/>
      <c r="G2133" s="635"/>
      <c r="H2133" s="428"/>
      <c r="I2133" s="158" t="s">
        <v>875</v>
      </c>
      <c r="J2133" s="430">
        <v>1</v>
      </c>
      <c r="K2133" s="430"/>
      <c r="L2133" s="430"/>
      <c r="M2133" s="430"/>
      <c r="N2133" s="67">
        <v>120</v>
      </c>
      <c r="O2133" s="67"/>
      <c r="P2133" s="67"/>
      <c r="Q2133" s="67"/>
      <c r="R2133" s="67">
        <v>713.44</v>
      </c>
      <c r="S2133" s="67"/>
      <c r="T2133" s="67"/>
      <c r="U2133" s="67"/>
      <c r="V2133" s="187"/>
      <c r="W2133" s="100"/>
      <c r="X2133" s="100"/>
      <c r="Y2133" s="100"/>
      <c r="Z2133" s="100"/>
      <c r="AA2133" s="187"/>
      <c r="AB2133" s="116"/>
      <c r="AC2133" s="350"/>
      <c r="AD2133" s="187"/>
      <c r="AE2133" s="64"/>
    </row>
    <row r="2134" spans="1:31" s="22" customFormat="1" ht="60" hidden="1" x14ac:dyDescent="0.25">
      <c r="A2134" s="430">
        <v>131</v>
      </c>
      <c r="B2134" s="430"/>
      <c r="C2134" s="575"/>
      <c r="D2134" s="575"/>
      <c r="E2134" s="575"/>
      <c r="F2134" s="573"/>
      <c r="G2134" s="635"/>
      <c r="H2134" s="428"/>
      <c r="I2134" s="159" t="s">
        <v>293</v>
      </c>
      <c r="J2134" s="430"/>
      <c r="K2134" s="430">
        <v>1</v>
      </c>
      <c r="L2134" s="430"/>
      <c r="M2134" s="430"/>
      <c r="N2134" s="67"/>
      <c r="O2134" s="67">
        <v>150</v>
      </c>
      <c r="P2134" s="67"/>
      <c r="Q2134" s="67"/>
      <c r="R2134" s="67"/>
      <c r="S2134" s="67">
        <v>579.45299999999997</v>
      </c>
      <c r="T2134" s="67"/>
      <c r="U2134" s="67"/>
      <c r="V2134" s="187"/>
      <c r="W2134" s="100"/>
      <c r="X2134" s="100"/>
      <c r="Y2134" s="100"/>
      <c r="Z2134" s="100"/>
      <c r="AA2134" s="187"/>
      <c r="AB2134" s="116"/>
      <c r="AC2134" s="350"/>
      <c r="AD2134" s="187"/>
      <c r="AE2134" s="64"/>
    </row>
    <row r="2135" spans="1:31" s="22" customFormat="1" ht="60" hidden="1" x14ac:dyDescent="0.25">
      <c r="A2135" s="430">
        <v>985</v>
      </c>
      <c r="B2135" s="430"/>
      <c r="C2135" s="575"/>
      <c r="D2135" s="575"/>
      <c r="E2135" s="575"/>
      <c r="F2135" s="573"/>
      <c r="G2135" s="635"/>
      <c r="H2135" s="428"/>
      <c r="I2135" s="159" t="s">
        <v>807</v>
      </c>
      <c r="J2135" s="430"/>
      <c r="K2135" s="430">
        <v>1</v>
      </c>
      <c r="L2135" s="430"/>
      <c r="M2135" s="430"/>
      <c r="N2135" s="67"/>
      <c r="O2135" s="67">
        <v>190</v>
      </c>
      <c r="P2135" s="67"/>
      <c r="Q2135" s="67"/>
      <c r="R2135" s="67"/>
      <c r="S2135" s="67">
        <v>511.33</v>
      </c>
      <c r="T2135" s="67"/>
      <c r="U2135" s="67"/>
      <c r="V2135" s="187"/>
      <c r="W2135" s="100"/>
      <c r="X2135" s="100"/>
      <c r="Y2135" s="100"/>
      <c r="Z2135" s="100"/>
      <c r="AA2135" s="187"/>
      <c r="AB2135" s="116"/>
      <c r="AC2135" s="350"/>
      <c r="AD2135" s="187"/>
      <c r="AE2135" s="64"/>
    </row>
    <row r="2136" spans="1:31" s="22" customFormat="1" ht="60" hidden="1" x14ac:dyDescent="0.25">
      <c r="A2136" s="430">
        <v>111</v>
      </c>
      <c r="B2136" s="430"/>
      <c r="C2136" s="575"/>
      <c r="D2136" s="575"/>
      <c r="E2136" s="575"/>
      <c r="F2136" s="573"/>
      <c r="G2136" s="635"/>
      <c r="H2136" s="428"/>
      <c r="I2136" s="159" t="s">
        <v>274</v>
      </c>
      <c r="J2136" s="430"/>
      <c r="K2136" s="430">
        <v>1</v>
      </c>
      <c r="L2136" s="430"/>
      <c r="M2136" s="430"/>
      <c r="N2136" s="67"/>
      <c r="O2136" s="67">
        <v>140</v>
      </c>
      <c r="P2136" s="67"/>
      <c r="Q2136" s="67"/>
      <c r="R2136" s="67"/>
      <c r="S2136" s="67">
        <v>501.101</v>
      </c>
      <c r="T2136" s="67"/>
      <c r="U2136" s="67"/>
      <c r="V2136" s="187"/>
      <c r="W2136" s="100"/>
      <c r="X2136" s="100"/>
      <c r="Y2136" s="100"/>
      <c r="Z2136" s="100"/>
      <c r="AA2136" s="187"/>
      <c r="AB2136" s="116"/>
      <c r="AC2136" s="350"/>
      <c r="AD2136" s="187"/>
      <c r="AE2136" s="64"/>
    </row>
    <row r="2137" spans="1:31" s="22" customFormat="1" ht="45" hidden="1" x14ac:dyDescent="0.25">
      <c r="A2137" s="430"/>
      <c r="B2137" s="66" t="s">
        <v>1638</v>
      </c>
      <c r="C2137" s="575"/>
      <c r="D2137" s="575"/>
      <c r="E2137" s="575"/>
      <c r="F2137" s="573"/>
      <c r="G2137" s="635"/>
      <c r="H2137" s="428"/>
      <c r="I2137" s="307" t="s">
        <v>1157</v>
      </c>
      <c r="J2137" s="430"/>
      <c r="K2137" s="95"/>
      <c r="L2137" s="430">
        <v>2</v>
      </c>
      <c r="M2137" s="430"/>
      <c r="N2137" s="67"/>
      <c r="O2137" s="67"/>
      <c r="P2137" s="67">
        <v>172.4</v>
      </c>
      <c r="Q2137" s="67"/>
      <c r="R2137" s="67"/>
      <c r="S2137" s="67"/>
      <c r="T2137" s="67">
        <v>3419.3138100000001</v>
      </c>
      <c r="U2137" s="67"/>
      <c r="V2137" s="187"/>
      <c r="W2137" s="100"/>
      <c r="X2137" s="100"/>
      <c r="Y2137" s="100"/>
      <c r="Z2137" s="100"/>
      <c r="AA2137" s="187"/>
      <c r="AB2137" s="116"/>
      <c r="AC2137" s="350"/>
      <c r="AD2137" s="100"/>
      <c r="AE2137" s="64"/>
    </row>
    <row r="2138" spans="1:31" s="22" customFormat="1" ht="60" hidden="1" x14ac:dyDescent="0.25">
      <c r="A2138" s="430"/>
      <c r="B2138" s="66" t="s">
        <v>1525</v>
      </c>
      <c r="C2138" s="575"/>
      <c r="D2138" s="575"/>
      <c r="E2138" s="575"/>
      <c r="F2138" s="573"/>
      <c r="G2138" s="635"/>
      <c r="H2138" s="428"/>
      <c r="I2138" s="159" t="s">
        <v>1373</v>
      </c>
      <c r="J2138" s="67"/>
      <c r="K2138" s="67"/>
      <c r="L2138" s="67">
        <v>1</v>
      </c>
      <c r="M2138" s="67"/>
      <c r="N2138" s="67"/>
      <c r="O2138" s="67"/>
      <c r="P2138" s="67">
        <v>22</v>
      </c>
      <c r="Q2138" s="67"/>
      <c r="R2138" s="67"/>
      <c r="S2138" s="67"/>
      <c r="T2138" s="67">
        <v>424.01</v>
      </c>
      <c r="U2138" s="67"/>
      <c r="V2138" s="187"/>
      <c r="W2138" s="100"/>
      <c r="X2138" s="100"/>
      <c r="Y2138" s="100"/>
      <c r="Z2138" s="100"/>
      <c r="AA2138" s="187"/>
      <c r="AB2138" s="116"/>
      <c r="AC2138" s="350"/>
      <c r="AD2138" s="100"/>
      <c r="AE2138" s="64"/>
    </row>
    <row r="2139" spans="1:31" s="22" customFormat="1" ht="60" hidden="1" x14ac:dyDescent="0.25">
      <c r="A2139" s="430"/>
      <c r="B2139" s="66" t="s">
        <v>1589</v>
      </c>
      <c r="C2139" s="575"/>
      <c r="D2139" s="575"/>
      <c r="E2139" s="575"/>
      <c r="F2139" s="573"/>
      <c r="G2139" s="635"/>
      <c r="H2139" s="428"/>
      <c r="I2139" s="159" t="s">
        <v>1353</v>
      </c>
      <c r="J2139" s="430"/>
      <c r="K2139" s="430"/>
      <c r="L2139" s="430">
        <v>1</v>
      </c>
      <c r="M2139" s="430"/>
      <c r="N2139" s="67"/>
      <c r="O2139" s="67"/>
      <c r="P2139" s="67">
        <v>20</v>
      </c>
      <c r="Q2139" s="67"/>
      <c r="R2139" s="67"/>
      <c r="S2139" s="67"/>
      <c r="T2139" s="67">
        <v>695.67</v>
      </c>
      <c r="U2139" s="67"/>
      <c r="V2139" s="187"/>
      <c r="W2139" s="100"/>
      <c r="X2139" s="100"/>
      <c r="Y2139" s="100"/>
      <c r="Z2139" s="100"/>
      <c r="AA2139" s="187"/>
      <c r="AB2139" s="116"/>
      <c r="AC2139" s="350"/>
      <c r="AD2139" s="100"/>
      <c r="AE2139" s="64"/>
    </row>
    <row r="2140" spans="1:31" s="22" customFormat="1" ht="75" hidden="1" x14ac:dyDescent="0.25">
      <c r="A2140" s="430"/>
      <c r="B2140" s="66" t="s">
        <v>1593</v>
      </c>
      <c r="C2140" s="575"/>
      <c r="D2140" s="575"/>
      <c r="E2140" s="575"/>
      <c r="F2140" s="573"/>
      <c r="G2140" s="635"/>
      <c r="H2140" s="428"/>
      <c r="I2140" s="159" t="s">
        <v>1355</v>
      </c>
      <c r="J2140" s="430"/>
      <c r="K2140" s="430"/>
      <c r="L2140" s="430">
        <v>1</v>
      </c>
      <c r="M2140" s="430"/>
      <c r="N2140" s="67"/>
      <c r="O2140" s="67"/>
      <c r="P2140" s="67">
        <v>15</v>
      </c>
      <c r="Q2140" s="67"/>
      <c r="R2140" s="67"/>
      <c r="S2140" s="67"/>
      <c r="T2140" s="67">
        <v>604.08000000000004</v>
      </c>
      <c r="U2140" s="67"/>
      <c r="V2140" s="187"/>
      <c r="W2140" s="100"/>
      <c r="X2140" s="100"/>
      <c r="Y2140" s="100"/>
      <c r="Z2140" s="100"/>
      <c r="AA2140" s="187"/>
      <c r="AB2140" s="116"/>
      <c r="AC2140" s="350"/>
      <c r="AD2140" s="100"/>
      <c r="AE2140" s="64"/>
    </row>
    <row r="2141" spans="1:31" s="22" customFormat="1" hidden="1" x14ac:dyDescent="0.25">
      <c r="A2141" s="4"/>
      <c r="B2141" s="4"/>
      <c r="C2141" s="575"/>
      <c r="D2141" s="575"/>
      <c r="E2141" s="575"/>
      <c r="F2141" s="573"/>
      <c r="G2141" s="635" t="s">
        <v>54</v>
      </c>
      <c r="H2141" s="246"/>
      <c r="I2141" s="311"/>
      <c r="J2141" s="252">
        <f>J2142+J2143</f>
        <v>2</v>
      </c>
      <c r="K2141" s="252">
        <f t="shared" ref="K2141:U2141" si="126">K2142+K2143</f>
        <v>0</v>
      </c>
      <c r="L2141" s="252">
        <f t="shared" si="126"/>
        <v>0</v>
      </c>
      <c r="M2141" s="252">
        <f t="shared" si="126"/>
        <v>0</v>
      </c>
      <c r="N2141" s="252">
        <f t="shared" si="126"/>
        <v>397</v>
      </c>
      <c r="O2141" s="252">
        <f t="shared" si="126"/>
        <v>0</v>
      </c>
      <c r="P2141" s="252">
        <f t="shared" si="126"/>
        <v>0</v>
      </c>
      <c r="Q2141" s="252">
        <f t="shared" si="126"/>
        <v>0</v>
      </c>
      <c r="R2141" s="252">
        <f t="shared" si="126"/>
        <v>4528.6858899999997</v>
      </c>
      <c r="S2141" s="252">
        <f t="shared" si="126"/>
        <v>0</v>
      </c>
      <c r="T2141" s="252">
        <f t="shared" si="126"/>
        <v>0</v>
      </c>
      <c r="U2141" s="252">
        <f t="shared" si="126"/>
        <v>0</v>
      </c>
      <c r="V2141" s="272">
        <f>((R2141*$W$13/100*$X$13/100)/N2141)/1*$Y$13/100*$Z$13/100</f>
        <v>13.985290675652541</v>
      </c>
      <c r="W2141" s="4"/>
      <c r="X2141" s="4"/>
      <c r="Y2141" s="4"/>
      <c r="Z2141" s="4"/>
      <c r="AA2141" s="272">
        <f>AA2123</f>
        <v>2.1279400000000002</v>
      </c>
      <c r="AB2141" s="298">
        <f t="shared" si="124"/>
        <v>2.227054797520474</v>
      </c>
      <c r="AC2141" s="349">
        <f t="shared" si="121"/>
        <v>6.2797245452708577</v>
      </c>
      <c r="AD2141" s="5"/>
    </row>
    <row r="2142" spans="1:31" s="22" customFormat="1" ht="45" hidden="1" x14ac:dyDescent="0.25">
      <c r="A2142" s="430" t="s">
        <v>170</v>
      </c>
      <c r="B2142" s="430"/>
      <c r="C2142" s="575"/>
      <c r="D2142" s="575"/>
      <c r="E2142" s="575"/>
      <c r="F2142" s="573"/>
      <c r="G2142" s="635"/>
      <c r="H2142" s="428"/>
      <c r="I2142" s="158" t="s">
        <v>222</v>
      </c>
      <c r="J2142" s="430">
        <v>1</v>
      </c>
      <c r="K2142" s="430"/>
      <c r="L2142" s="430"/>
      <c r="M2142" s="430"/>
      <c r="N2142" s="67">
        <v>369</v>
      </c>
      <c r="O2142" s="67"/>
      <c r="P2142" s="67"/>
      <c r="Q2142" s="67"/>
      <c r="R2142" s="67">
        <v>3360.1030000000001</v>
      </c>
      <c r="S2142" s="67"/>
      <c r="T2142" s="67"/>
      <c r="U2142" s="67"/>
      <c r="V2142" s="187"/>
      <c r="W2142" s="100"/>
      <c r="X2142" s="100"/>
      <c r="Y2142" s="100"/>
      <c r="Z2142" s="100"/>
      <c r="AA2142" s="187"/>
      <c r="AB2142" s="116"/>
      <c r="AC2142" s="350"/>
      <c r="AD2142" s="187"/>
      <c r="AE2142" s="64"/>
    </row>
    <row r="2143" spans="1:31" s="22" customFormat="1" ht="90" hidden="1" customHeight="1" x14ac:dyDescent="0.25">
      <c r="A2143" s="430" t="s">
        <v>170</v>
      </c>
      <c r="B2143" s="430"/>
      <c r="C2143" s="575"/>
      <c r="D2143" s="575"/>
      <c r="E2143" s="575"/>
      <c r="F2143" s="573"/>
      <c r="G2143" s="635"/>
      <c r="H2143" s="428"/>
      <c r="I2143" s="158" t="s">
        <v>539</v>
      </c>
      <c r="J2143" s="430">
        <v>1</v>
      </c>
      <c r="K2143" s="430"/>
      <c r="L2143" s="430"/>
      <c r="M2143" s="430"/>
      <c r="N2143" s="67">
        <v>28</v>
      </c>
      <c r="O2143" s="67"/>
      <c r="P2143" s="67"/>
      <c r="Q2143" s="67"/>
      <c r="R2143" s="67">
        <v>1168.5828899999999</v>
      </c>
      <c r="S2143" s="67"/>
      <c r="T2143" s="67"/>
      <c r="U2143" s="67"/>
      <c r="V2143" s="187"/>
      <c r="W2143" s="100"/>
      <c r="X2143" s="100"/>
      <c r="Y2143" s="100"/>
      <c r="Z2143" s="100"/>
      <c r="AA2143" s="187"/>
      <c r="AB2143" s="116"/>
      <c r="AC2143" s="350"/>
      <c r="AD2143" s="187"/>
      <c r="AE2143" s="64"/>
    </row>
    <row r="2144" spans="1:31" s="22" customFormat="1" ht="30" hidden="1" x14ac:dyDescent="0.25">
      <c r="A2144" s="4"/>
      <c r="B2144" s="4"/>
      <c r="C2144" s="575"/>
      <c r="D2144" s="575"/>
      <c r="E2144" s="575"/>
      <c r="F2144" s="573"/>
      <c r="G2144" s="428" t="s">
        <v>55</v>
      </c>
      <c r="H2144" s="428"/>
      <c r="I2144" s="159"/>
      <c r="J2144" s="442"/>
      <c r="K2144" s="442"/>
      <c r="L2144" s="442"/>
      <c r="M2144" s="442"/>
      <c r="N2144" s="442"/>
      <c r="O2144" s="442"/>
      <c r="P2144" s="442"/>
      <c r="Q2144" s="442"/>
      <c r="R2144" s="184"/>
      <c r="S2144" s="184"/>
      <c r="T2144" s="184"/>
      <c r="U2144" s="442"/>
      <c r="V2144" s="184"/>
      <c r="W2144" s="4"/>
      <c r="X2144" s="4"/>
      <c r="Y2144" s="4"/>
      <c r="Z2144" s="4"/>
      <c r="AA2144" s="318"/>
      <c r="AB2144" s="298">
        <f t="shared" si="124"/>
        <v>0</v>
      </c>
      <c r="AC2144" s="361"/>
      <c r="AD2144" s="5"/>
    </row>
    <row r="2145" spans="1:31" s="120" customFormat="1" ht="14.25" hidden="1" x14ac:dyDescent="0.2">
      <c r="A2145" s="128"/>
      <c r="B2145" s="128"/>
      <c r="C2145" s="593" t="s">
        <v>79</v>
      </c>
      <c r="D2145" s="594"/>
      <c r="E2145" s="595"/>
      <c r="F2145" s="599" t="s">
        <v>57</v>
      </c>
      <c r="G2145" s="635" t="s">
        <v>50</v>
      </c>
      <c r="H2145" s="246"/>
      <c r="I2145" s="311"/>
      <c r="J2145" s="252">
        <v>0</v>
      </c>
      <c r="K2145" s="252">
        <v>0</v>
      </c>
      <c r="L2145" s="252">
        <f>L2146</f>
        <v>1</v>
      </c>
      <c r="M2145" s="252">
        <f t="shared" ref="M2145:U2145" si="127">M2146</f>
        <v>0</v>
      </c>
      <c r="N2145" s="252">
        <f t="shared" si="127"/>
        <v>0</v>
      </c>
      <c r="O2145" s="252">
        <f t="shared" si="127"/>
        <v>0</v>
      </c>
      <c r="P2145" s="252">
        <f t="shared" si="127"/>
        <v>12</v>
      </c>
      <c r="Q2145" s="252">
        <f t="shared" si="127"/>
        <v>0</v>
      </c>
      <c r="R2145" s="299">
        <f t="shared" si="127"/>
        <v>0</v>
      </c>
      <c r="S2145" s="299">
        <f t="shared" si="127"/>
        <v>0</v>
      </c>
      <c r="T2145" s="299">
        <f t="shared" si="127"/>
        <v>293.62400000000002</v>
      </c>
      <c r="U2145" s="252">
        <f t="shared" si="127"/>
        <v>0</v>
      </c>
      <c r="V2145" s="272">
        <f>(T2145/P2145)/1*$Y$13/100*$Z$13/100</f>
        <v>26.909106972963226</v>
      </c>
      <c r="W2145" s="128"/>
      <c r="X2145" s="128"/>
      <c r="Y2145" s="128"/>
      <c r="Z2145" s="128"/>
      <c r="AA2145" s="272">
        <f>AA2141</f>
        <v>2.1279400000000002</v>
      </c>
      <c r="AB2145" s="298">
        <f t="shared" si="124"/>
        <v>2.227054797520474</v>
      </c>
      <c r="AC2145" s="349">
        <f t="shared" si="121"/>
        <v>12.082822121360865</v>
      </c>
      <c r="AD2145" s="124"/>
    </row>
    <row r="2146" spans="1:31" s="22" customFormat="1" ht="45" hidden="1" x14ac:dyDescent="0.25">
      <c r="A2146" s="430"/>
      <c r="B2146" s="430">
        <v>1567</v>
      </c>
      <c r="C2146" s="596"/>
      <c r="D2146" s="597"/>
      <c r="E2146" s="598"/>
      <c r="F2146" s="577"/>
      <c r="G2146" s="635"/>
      <c r="H2146" s="428"/>
      <c r="I2146" s="159" t="s">
        <v>1238</v>
      </c>
      <c r="J2146" s="430"/>
      <c r="K2146" s="430"/>
      <c r="L2146" s="430">
        <v>1</v>
      </c>
      <c r="M2146" s="430"/>
      <c r="N2146" s="67"/>
      <c r="O2146" s="67"/>
      <c r="P2146" s="67">
        <v>12</v>
      </c>
      <c r="Q2146" s="67"/>
      <c r="R2146" s="67"/>
      <c r="S2146" s="67"/>
      <c r="T2146" s="67">
        <v>293.62400000000002</v>
      </c>
      <c r="U2146" s="67"/>
      <c r="V2146" s="99"/>
      <c r="W2146" s="100"/>
      <c r="X2146" s="100"/>
      <c r="Y2146" s="100"/>
      <c r="Z2146" s="100"/>
      <c r="AA2146" s="187"/>
      <c r="AB2146" s="116"/>
      <c r="AC2146" s="349" t="e">
        <f t="shared" si="121"/>
        <v>#DIV/0!</v>
      </c>
      <c r="AD2146" s="100"/>
      <c r="AE2146" s="64"/>
    </row>
    <row r="2147" spans="1:31" s="120" customFormat="1" ht="14.25" hidden="1" x14ac:dyDescent="0.2">
      <c r="A2147" s="128"/>
      <c r="B2147" s="128"/>
      <c r="C2147" s="596"/>
      <c r="D2147" s="597"/>
      <c r="E2147" s="598"/>
      <c r="F2147" s="577"/>
      <c r="G2147" s="635" t="s">
        <v>51</v>
      </c>
      <c r="H2147" s="246"/>
      <c r="I2147" s="311"/>
      <c r="J2147" s="252">
        <f>SUM(J2148:J2166)</f>
        <v>0</v>
      </c>
      <c r="K2147" s="252">
        <f t="shared" ref="K2147:U2147" si="128">SUM(K2148:K2166)</f>
        <v>0</v>
      </c>
      <c r="L2147" s="252">
        <f t="shared" si="128"/>
        <v>19</v>
      </c>
      <c r="M2147" s="252">
        <f t="shared" si="128"/>
        <v>0</v>
      </c>
      <c r="N2147" s="252">
        <f t="shared" si="128"/>
        <v>0</v>
      </c>
      <c r="O2147" s="252">
        <f t="shared" si="128"/>
        <v>0</v>
      </c>
      <c r="P2147" s="252">
        <f t="shared" si="128"/>
        <v>381.1</v>
      </c>
      <c r="Q2147" s="252">
        <f t="shared" si="128"/>
        <v>0</v>
      </c>
      <c r="R2147" s="299">
        <f t="shared" si="128"/>
        <v>0</v>
      </c>
      <c r="S2147" s="299">
        <f t="shared" si="128"/>
        <v>0</v>
      </c>
      <c r="T2147" s="299">
        <f t="shared" si="128"/>
        <v>9609.1444599999995</v>
      </c>
      <c r="U2147" s="252">
        <f t="shared" si="128"/>
        <v>0</v>
      </c>
      <c r="V2147" s="272">
        <f>(T2147/P2147)/1*$Y$13/100*$Z$13/100</f>
        <v>27.729034887794921</v>
      </c>
      <c r="W2147" s="128"/>
      <c r="X2147" s="128"/>
      <c r="Y2147" s="128"/>
      <c r="Z2147" s="128"/>
      <c r="AA2147" s="272">
        <f>AA2141</f>
        <v>2.1279400000000002</v>
      </c>
      <c r="AB2147" s="298">
        <f t="shared" si="124"/>
        <v>2.227054797520474</v>
      </c>
      <c r="AC2147" s="349">
        <f t="shared" si="121"/>
        <v>12.45098904556254</v>
      </c>
      <c r="AD2147" s="124"/>
    </row>
    <row r="2148" spans="1:31" s="22" customFormat="1" ht="75" hidden="1" x14ac:dyDescent="0.25">
      <c r="A2148" s="430" t="s">
        <v>170</v>
      </c>
      <c r="B2148" s="430">
        <v>1245</v>
      </c>
      <c r="C2148" s="596"/>
      <c r="D2148" s="597"/>
      <c r="E2148" s="598"/>
      <c r="F2148" s="577"/>
      <c r="G2148" s="635"/>
      <c r="H2148" s="428"/>
      <c r="I2148" s="159" t="s">
        <v>885</v>
      </c>
      <c r="J2148" s="430"/>
      <c r="K2148" s="430"/>
      <c r="L2148" s="430">
        <v>1</v>
      </c>
      <c r="M2148" s="430"/>
      <c r="N2148" s="67" t="s">
        <v>170</v>
      </c>
      <c r="O2148" s="67" t="s">
        <v>170</v>
      </c>
      <c r="P2148" s="67">
        <v>15</v>
      </c>
      <c r="Q2148" s="67"/>
      <c r="R2148" s="67" t="s">
        <v>170</v>
      </c>
      <c r="S2148" s="67" t="s">
        <v>170</v>
      </c>
      <c r="T2148" s="67">
        <v>262.53823999999997</v>
      </c>
      <c r="U2148" s="67"/>
      <c r="V2148" s="99"/>
      <c r="W2148" s="100"/>
      <c r="X2148" s="100"/>
      <c r="Y2148" s="100"/>
      <c r="Z2148" s="100"/>
      <c r="AA2148" s="187"/>
      <c r="AB2148" s="116"/>
      <c r="AC2148" s="350"/>
      <c r="AD2148" s="100"/>
      <c r="AE2148" s="64"/>
    </row>
    <row r="2149" spans="1:31" s="22" customFormat="1" ht="75" hidden="1" x14ac:dyDescent="0.25">
      <c r="A2149" s="430"/>
      <c r="B2149" s="66" t="s">
        <v>1506</v>
      </c>
      <c r="C2149" s="596"/>
      <c r="D2149" s="597"/>
      <c r="E2149" s="598"/>
      <c r="F2149" s="577"/>
      <c r="G2149" s="635"/>
      <c r="H2149" s="428"/>
      <c r="I2149" s="159" t="s">
        <v>905</v>
      </c>
      <c r="J2149" s="430"/>
      <c r="K2149" s="430"/>
      <c r="L2149" s="430">
        <v>1</v>
      </c>
      <c r="M2149" s="430"/>
      <c r="N2149" s="67"/>
      <c r="O2149" s="67"/>
      <c r="P2149" s="67">
        <v>15</v>
      </c>
      <c r="Q2149" s="67"/>
      <c r="R2149" s="67"/>
      <c r="S2149" s="67"/>
      <c r="T2149" s="67">
        <v>324.54441000000003</v>
      </c>
      <c r="U2149" s="67"/>
      <c r="V2149" s="187"/>
      <c r="W2149" s="100"/>
      <c r="X2149" s="100"/>
      <c r="Y2149" s="100"/>
      <c r="Z2149" s="100"/>
      <c r="AA2149" s="187"/>
      <c r="AB2149" s="116"/>
      <c r="AC2149" s="350"/>
      <c r="AD2149" s="100"/>
      <c r="AE2149" s="64"/>
    </row>
    <row r="2150" spans="1:31" s="22" customFormat="1" ht="53.25" hidden="1" customHeight="1" x14ac:dyDescent="0.25">
      <c r="A2150" s="430"/>
      <c r="B2150" s="66" t="s">
        <v>1451</v>
      </c>
      <c r="C2150" s="596"/>
      <c r="D2150" s="597"/>
      <c r="E2150" s="598"/>
      <c r="F2150" s="577"/>
      <c r="G2150" s="635"/>
      <c r="H2150" s="428"/>
      <c r="I2150" s="159" t="s">
        <v>1042</v>
      </c>
      <c r="J2150" s="430"/>
      <c r="K2150" s="430"/>
      <c r="L2150" s="430">
        <v>1</v>
      </c>
      <c r="M2150" s="430"/>
      <c r="N2150" s="67"/>
      <c r="O2150" s="67"/>
      <c r="P2150" s="67">
        <v>20</v>
      </c>
      <c r="Q2150" s="67"/>
      <c r="R2150" s="67"/>
      <c r="S2150" s="67"/>
      <c r="T2150" s="67">
        <v>420</v>
      </c>
      <c r="U2150" s="67"/>
      <c r="V2150" s="187"/>
      <c r="W2150" s="100"/>
      <c r="X2150" s="100"/>
      <c r="Y2150" s="100"/>
      <c r="Z2150" s="100"/>
      <c r="AA2150" s="187"/>
      <c r="AB2150" s="116"/>
      <c r="AC2150" s="350"/>
      <c r="AD2150" s="100"/>
      <c r="AE2150" s="64"/>
    </row>
    <row r="2151" spans="1:31" s="22" customFormat="1" ht="45" hidden="1" x14ac:dyDescent="0.25">
      <c r="A2151" s="430"/>
      <c r="B2151" s="66" t="s">
        <v>1446</v>
      </c>
      <c r="C2151" s="596"/>
      <c r="D2151" s="597"/>
      <c r="E2151" s="598"/>
      <c r="F2151" s="577"/>
      <c r="G2151" s="635"/>
      <c r="H2151" s="428"/>
      <c r="I2151" s="159" t="s">
        <v>1043</v>
      </c>
      <c r="J2151" s="430"/>
      <c r="K2151" s="430"/>
      <c r="L2151" s="430">
        <v>1</v>
      </c>
      <c r="M2151" s="430"/>
      <c r="N2151" s="67"/>
      <c r="O2151" s="67"/>
      <c r="P2151" s="67">
        <v>5</v>
      </c>
      <c r="Q2151" s="67"/>
      <c r="R2151" s="67"/>
      <c r="S2151" s="67"/>
      <c r="T2151" s="67">
        <v>437</v>
      </c>
      <c r="U2151" s="67"/>
      <c r="V2151" s="187"/>
      <c r="W2151" s="100"/>
      <c r="X2151" s="100"/>
      <c r="Y2151" s="100"/>
      <c r="Z2151" s="100"/>
      <c r="AA2151" s="187"/>
      <c r="AB2151" s="116"/>
      <c r="AC2151" s="350"/>
      <c r="AD2151" s="100"/>
      <c r="AE2151" s="64"/>
    </row>
    <row r="2152" spans="1:31" s="22" customFormat="1" ht="80.25" hidden="1" customHeight="1" x14ac:dyDescent="0.25">
      <c r="A2152" s="430"/>
      <c r="B2152" s="430" t="s">
        <v>1489</v>
      </c>
      <c r="C2152" s="596"/>
      <c r="D2152" s="597"/>
      <c r="E2152" s="598"/>
      <c r="F2152" s="577"/>
      <c r="G2152" s="635"/>
      <c r="H2152" s="428"/>
      <c r="I2152" s="158" t="s">
        <v>1039</v>
      </c>
      <c r="J2152" s="430"/>
      <c r="K2152" s="430"/>
      <c r="L2152" s="430">
        <v>1</v>
      </c>
      <c r="M2152" s="430"/>
      <c r="N2152" s="67"/>
      <c r="O2152" s="67"/>
      <c r="P2152" s="67">
        <v>15</v>
      </c>
      <c r="Q2152" s="67"/>
      <c r="R2152" s="67"/>
      <c r="S2152" s="67"/>
      <c r="T2152" s="67">
        <v>389</v>
      </c>
      <c r="U2152" s="67"/>
      <c r="V2152" s="99"/>
      <c r="W2152" s="100"/>
      <c r="X2152" s="100"/>
      <c r="Y2152" s="100"/>
      <c r="Z2152" s="100"/>
      <c r="AA2152" s="187"/>
      <c r="AB2152" s="116"/>
      <c r="AC2152" s="350"/>
      <c r="AD2152" s="100"/>
      <c r="AE2152" s="64"/>
    </row>
    <row r="2153" spans="1:31" s="22" customFormat="1" ht="105" hidden="1" x14ac:dyDescent="0.25">
      <c r="A2153" s="430"/>
      <c r="B2153" s="430">
        <v>3896</v>
      </c>
      <c r="C2153" s="596"/>
      <c r="D2153" s="597"/>
      <c r="E2153" s="598"/>
      <c r="F2153" s="577"/>
      <c r="G2153" s="635"/>
      <c r="H2153" s="428"/>
      <c r="I2153" s="159" t="s">
        <v>1744</v>
      </c>
      <c r="J2153" s="430"/>
      <c r="K2153" s="430"/>
      <c r="L2153" s="430">
        <v>1</v>
      </c>
      <c r="M2153" s="430"/>
      <c r="N2153" s="67"/>
      <c r="O2153" s="67"/>
      <c r="P2153" s="67">
        <v>15</v>
      </c>
      <c r="Q2153" s="67"/>
      <c r="R2153" s="67"/>
      <c r="S2153" s="67"/>
      <c r="T2153" s="67">
        <v>327</v>
      </c>
      <c r="U2153" s="67"/>
      <c r="V2153" s="99"/>
      <c r="W2153" s="100"/>
      <c r="X2153" s="100"/>
      <c r="Y2153" s="100"/>
      <c r="Z2153" s="100"/>
      <c r="AA2153" s="187"/>
      <c r="AB2153" s="116"/>
      <c r="AC2153" s="350"/>
      <c r="AD2153" s="100"/>
      <c r="AE2153" s="64"/>
    </row>
    <row r="2154" spans="1:31" s="22" customFormat="1" ht="90" hidden="1" x14ac:dyDescent="0.25">
      <c r="A2154" s="430"/>
      <c r="B2154" s="430">
        <v>295</v>
      </c>
      <c r="C2154" s="596"/>
      <c r="D2154" s="597"/>
      <c r="E2154" s="598"/>
      <c r="F2154" s="577"/>
      <c r="G2154" s="635"/>
      <c r="H2154" s="428"/>
      <c r="I2154" s="304" t="s">
        <v>1142</v>
      </c>
      <c r="J2154" s="102"/>
      <c r="K2154" s="102"/>
      <c r="L2154" s="102">
        <v>1</v>
      </c>
      <c r="M2154" s="102"/>
      <c r="N2154" s="67"/>
      <c r="O2154" s="67"/>
      <c r="P2154" s="67">
        <v>30</v>
      </c>
      <c r="Q2154" s="67"/>
      <c r="R2154" s="67"/>
      <c r="S2154" s="67"/>
      <c r="T2154" s="67">
        <v>284.34775999999999</v>
      </c>
      <c r="U2154" s="67"/>
      <c r="V2154" s="99"/>
      <c r="W2154" s="100"/>
      <c r="X2154" s="100"/>
      <c r="Y2154" s="100"/>
      <c r="Z2154" s="100"/>
      <c r="AA2154" s="187"/>
      <c r="AB2154" s="116"/>
      <c r="AC2154" s="350"/>
      <c r="AD2154" s="100"/>
      <c r="AE2154" s="64"/>
    </row>
    <row r="2155" spans="1:31" s="22" customFormat="1" ht="45" hidden="1" x14ac:dyDescent="0.25">
      <c r="A2155" s="430"/>
      <c r="B2155" s="66" t="s">
        <v>1649</v>
      </c>
      <c r="C2155" s="596"/>
      <c r="D2155" s="597"/>
      <c r="E2155" s="598"/>
      <c r="F2155" s="577"/>
      <c r="G2155" s="635"/>
      <c r="H2155" s="428"/>
      <c r="I2155" s="308" t="s">
        <v>1143</v>
      </c>
      <c r="J2155" s="430"/>
      <c r="K2155" s="95"/>
      <c r="L2155" s="430">
        <v>1</v>
      </c>
      <c r="M2155" s="430"/>
      <c r="N2155" s="67"/>
      <c r="O2155" s="67"/>
      <c r="P2155" s="67">
        <v>1</v>
      </c>
      <c r="Q2155" s="67"/>
      <c r="R2155" s="67"/>
      <c r="S2155" s="106"/>
      <c r="T2155" s="67">
        <v>653.71029999999996</v>
      </c>
      <c r="U2155" s="67"/>
      <c r="V2155" s="187"/>
      <c r="W2155" s="100"/>
      <c r="X2155" s="100"/>
      <c r="Y2155" s="100"/>
      <c r="Z2155" s="100"/>
      <c r="AA2155" s="187"/>
      <c r="AB2155" s="116"/>
      <c r="AC2155" s="350"/>
      <c r="AD2155" s="100"/>
      <c r="AE2155" s="64"/>
    </row>
    <row r="2156" spans="1:31" s="22" customFormat="1" ht="60" hidden="1" x14ac:dyDescent="0.25">
      <c r="A2156" s="430"/>
      <c r="B2156" s="66" t="s">
        <v>1622</v>
      </c>
      <c r="C2156" s="596"/>
      <c r="D2156" s="597"/>
      <c r="E2156" s="598"/>
      <c r="F2156" s="577"/>
      <c r="G2156" s="635"/>
      <c r="H2156" s="428"/>
      <c r="I2156" s="308" t="s">
        <v>1156</v>
      </c>
      <c r="J2156" s="430"/>
      <c r="K2156" s="95"/>
      <c r="L2156" s="430">
        <v>1</v>
      </c>
      <c r="M2156" s="430"/>
      <c r="N2156" s="67"/>
      <c r="O2156" s="67"/>
      <c r="P2156" s="67">
        <v>15</v>
      </c>
      <c r="Q2156" s="67"/>
      <c r="R2156" s="67"/>
      <c r="S2156" s="106"/>
      <c r="T2156" s="67">
        <v>254.63759999999999</v>
      </c>
      <c r="U2156" s="67"/>
      <c r="V2156" s="187"/>
      <c r="W2156" s="100"/>
      <c r="X2156" s="100"/>
      <c r="Y2156" s="100"/>
      <c r="Z2156" s="100"/>
      <c r="AA2156" s="187"/>
      <c r="AB2156" s="116"/>
      <c r="AC2156" s="350"/>
      <c r="AD2156" s="100"/>
      <c r="AE2156" s="64"/>
    </row>
    <row r="2157" spans="1:31" s="22" customFormat="1" ht="75" hidden="1" x14ac:dyDescent="0.25">
      <c r="A2157" s="430"/>
      <c r="B2157" s="189" t="s">
        <v>1613</v>
      </c>
      <c r="C2157" s="596"/>
      <c r="D2157" s="597"/>
      <c r="E2157" s="598"/>
      <c r="F2157" s="577"/>
      <c r="G2157" s="635"/>
      <c r="H2157" s="428"/>
      <c r="I2157" s="308" t="s">
        <v>1149</v>
      </c>
      <c r="J2157" s="430"/>
      <c r="K2157" s="95"/>
      <c r="L2157" s="430">
        <v>1</v>
      </c>
      <c r="M2157" s="430"/>
      <c r="N2157" s="67"/>
      <c r="O2157" s="67"/>
      <c r="P2157" s="67">
        <v>10</v>
      </c>
      <c r="Q2157" s="67"/>
      <c r="R2157" s="67"/>
      <c r="S2157" s="106"/>
      <c r="T2157" s="67">
        <v>269.77294000000001</v>
      </c>
      <c r="U2157" s="67"/>
      <c r="V2157" s="99"/>
      <c r="W2157" s="100"/>
      <c r="X2157" s="100"/>
      <c r="Y2157" s="100"/>
      <c r="Z2157" s="100"/>
      <c r="AA2157" s="187"/>
      <c r="AB2157" s="116"/>
      <c r="AC2157" s="350"/>
      <c r="AD2157" s="100"/>
      <c r="AE2157" s="64"/>
    </row>
    <row r="2158" spans="1:31" s="22" customFormat="1" ht="60" hidden="1" x14ac:dyDescent="0.25">
      <c r="A2158" s="430"/>
      <c r="B2158" s="430">
        <v>83</v>
      </c>
      <c r="C2158" s="596"/>
      <c r="D2158" s="597"/>
      <c r="E2158" s="598"/>
      <c r="F2158" s="577"/>
      <c r="G2158" s="635"/>
      <c r="H2158" s="428"/>
      <c r="I2158" s="308" t="s">
        <v>1150</v>
      </c>
      <c r="J2158" s="430"/>
      <c r="K2158" s="95"/>
      <c r="L2158" s="430">
        <v>1</v>
      </c>
      <c r="M2158" s="430"/>
      <c r="N2158" s="67"/>
      <c r="O2158" s="67"/>
      <c r="P2158" s="67">
        <v>15</v>
      </c>
      <c r="Q2158" s="67"/>
      <c r="R2158" s="67"/>
      <c r="S2158" s="106"/>
      <c r="T2158" s="67">
        <v>278.11151000000001</v>
      </c>
      <c r="U2158" s="67"/>
      <c r="V2158" s="99"/>
      <c r="W2158" s="100"/>
      <c r="X2158" s="100"/>
      <c r="Y2158" s="100"/>
      <c r="Z2158" s="100"/>
      <c r="AA2158" s="187"/>
      <c r="AB2158" s="116"/>
      <c r="AC2158" s="350"/>
      <c r="AD2158" s="100"/>
      <c r="AE2158" s="64"/>
    </row>
    <row r="2159" spans="1:31" s="22" customFormat="1" ht="75" hidden="1" x14ac:dyDescent="0.25">
      <c r="A2159" s="430"/>
      <c r="B2159" s="66" t="s">
        <v>1665</v>
      </c>
      <c r="C2159" s="596"/>
      <c r="D2159" s="597"/>
      <c r="E2159" s="598"/>
      <c r="F2159" s="577"/>
      <c r="G2159" s="635"/>
      <c r="H2159" s="428"/>
      <c r="I2159" s="159" t="s">
        <v>1200</v>
      </c>
      <c r="J2159" s="430" t="s">
        <v>170</v>
      </c>
      <c r="K2159" s="430" t="s">
        <v>170</v>
      </c>
      <c r="L2159" s="430">
        <v>1</v>
      </c>
      <c r="M2159" s="430"/>
      <c r="N2159" s="67" t="s">
        <v>170</v>
      </c>
      <c r="O2159" s="67" t="s">
        <v>170</v>
      </c>
      <c r="P2159" s="67">
        <v>40</v>
      </c>
      <c r="Q2159" s="67"/>
      <c r="R2159" s="67" t="s">
        <v>170</v>
      </c>
      <c r="S2159" s="67" t="s">
        <v>170</v>
      </c>
      <c r="T2159" s="67">
        <v>258.38200000000001</v>
      </c>
      <c r="U2159" s="67"/>
      <c r="V2159" s="187"/>
      <c r="W2159" s="100"/>
      <c r="X2159" s="100"/>
      <c r="Y2159" s="100"/>
      <c r="Z2159" s="100"/>
      <c r="AA2159" s="187"/>
      <c r="AB2159" s="116"/>
      <c r="AC2159" s="350"/>
      <c r="AD2159" s="100"/>
      <c r="AE2159" s="64"/>
    </row>
    <row r="2160" spans="1:31" s="22" customFormat="1" ht="75" hidden="1" x14ac:dyDescent="0.25">
      <c r="A2160" s="430"/>
      <c r="B2160" s="66" t="s">
        <v>1662</v>
      </c>
      <c r="C2160" s="596"/>
      <c r="D2160" s="597"/>
      <c r="E2160" s="598"/>
      <c r="F2160" s="577"/>
      <c r="G2160" s="635"/>
      <c r="H2160" s="428"/>
      <c r="I2160" s="159" t="s">
        <v>1214</v>
      </c>
      <c r="J2160" s="430"/>
      <c r="K2160" s="430"/>
      <c r="L2160" s="430">
        <v>1</v>
      </c>
      <c r="M2160" s="430"/>
      <c r="N2160" s="67"/>
      <c r="O2160" s="67"/>
      <c r="P2160" s="67">
        <v>30</v>
      </c>
      <c r="Q2160" s="67"/>
      <c r="R2160" s="67"/>
      <c r="S2160" s="67"/>
      <c r="T2160" s="67">
        <v>449.89</v>
      </c>
      <c r="U2160" s="67"/>
      <c r="V2160" s="187"/>
      <c r="W2160" s="100"/>
      <c r="X2160" s="100"/>
      <c r="Y2160" s="100"/>
      <c r="Z2160" s="100"/>
      <c r="AA2160" s="187"/>
      <c r="AB2160" s="116"/>
      <c r="AC2160" s="350"/>
      <c r="AD2160" s="100"/>
      <c r="AE2160" s="64"/>
    </row>
    <row r="2161" spans="1:31" s="22" customFormat="1" ht="75" hidden="1" x14ac:dyDescent="0.25">
      <c r="A2161" s="430"/>
      <c r="B2161" s="430">
        <v>5735</v>
      </c>
      <c r="C2161" s="596"/>
      <c r="D2161" s="597"/>
      <c r="E2161" s="598"/>
      <c r="F2161" s="577"/>
      <c r="G2161" s="635"/>
      <c r="H2161" s="428"/>
      <c r="I2161" s="159" t="s">
        <v>1215</v>
      </c>
      <c r="J2161" s="430"/>
      <c r="K2161" s="430"/>
      <c r="L2161" s="430">
        <v>1</v>
      </c>
      <c r="M2161" s="430"/>
      <c r="N2161" s="67"/>
      <c r="O2161" s="67"/>
      <c r="P2161" s="67">
        <v>35</v>
      </c>
      <c r="Q2161" s="67"/>
      <c r="R2161" s="67"/>
      <c r="S2161" s="67"/>
      <c r="T2161" s="67">
        <v>288.92500000000001</v>
      </c>
      <c r="U2161" s="67"/>
      <c r="V2161" s="99"/>
      <c r="W2161" s="100"/>
      <c r="X2161" s="100"/>
      <c r="Y2161" s="100"/>
      <c r="Z2161" s="100"/>
      <c r="AA2161" s="187"/>
      <c r="AB2161" s="116"/>
      <c r="AC2161" s="350"/>
      <c r="AD2161" s="100"/>
      <c r="AE2161" s="64"/>
    </row>
    <row r="2162" spans="1:31" s="22" customFormat="1" ht="59.25" hidden="1" customHeight="1" x14ac:dyDescent="0.25">
      <c r="A2162" s="430"/>
      <c r="B2162" s="430">
        <v>1981</v>
      </c>
      <c r="C2162" s="596"/>
      <c r="D2162" s="597"/>
      <c r="E2162" s="598"/>
      <c r="F2162" s="577"/>
      <c r="G2162" s="635"/>
      <c r="H2162" s="428"/>
      <c r="I2162" s="159" t="s">
        <v>1218</v>
      </c>
      <c r="J2162" s="430"/>
      <c r="K2162" s="430"/>
      <c r="L2162" s="430">
        <v>1</v>
      </c>
      <c r="M2162" s="430"/>
      <c r="N2162" s="67"/>
      <c r="O2162" s="67"/>
      <c r="P2162" s="67">
        <v>10</v>
      </c>
      <c r="Q2162" s="67"/>
      <c r="R2162" s="67"/>
      <c r="S2162" s="67"/>
      <c r="T2162" s="67">
        <v>246.74700000000001</v>
      </c>
      <c r="U2162" s="67"/>
      <c r="V2162" s="99"/>
      <c r="W2162" s="100"/>
      <c r="X2162" s="100"/>
      <c r="Y2162" s="100"/>
      <c r="Z2162" s="100"/>
      <c r="AA2162" s="187"/>
      <c r="AB2162" s="116"/>
      <c r="AC2162" s="350"/>
      <c r="AD2162" s="100"/>
      <c r="AE2162" s="64"/>
    </row>
    <row r="2163" spans="1:31" s="22" customFormat="1" ht="51.75" hidden="1" customHeight="1" x14ac:dyDescent="0.25">
      <c r="A2163" s="430"/>
      <c r="B2163" s="430">
        <v>5829</v>
      </c>
      <c r="C2163" s="596"/>
      <c r="D2163" s="597"/>
      <c r="E2163" s="598"/>
      <c r="F2163" s="577"/>
      <c r="G2163" s="635"/>
      <c r="H2163" s="428"/>
      <c r="I2163" s="159" t="s">
        <v>1237</v>
      </c>
      <c r="J2163" s="430"/>
      <c r="K2163" s="430"/>
      <c r="L2163" s="430">
        <v>1</v>
      </c>
      <c r="M2163" s="430"/>
      <c r="N2163" s="67"/>
      <c r="O2163" s="67"/>
      <c r="P2163" s="67">
        <v>65</v>
      </c>
      <c r="Q2163" s="67"/>
      <c r="R2163" s="67"/>
      <c r="S2163" s="67"/>
      <c r="T2163" s="67">
        <v>372.03800000000001</v>
      </c>
      <c r="U2163" s="67"/>
      <c r="V2163" s="99"/>
      <c r="W2163" s="100"/>
      <c r="X2163" s="100"/>
      <c r="Y2163" s="100"/>
      <c r="Z2163" s="100"/>
      <c r="AA2163" s="187"/>
      <c r="AB2163" s="116"/>
      <c r="AC2163" s="350"/>
      <c r="AD2163" s="100"/>
      <c r="AE2163" s="64"/>
    </row>
    <row r="2164" spans="1:31" s="22" customFormat="1" ht="60" hidden="1" x14ac:dyDescent="0.25">
      <c r="A2164" s="430"/>
      <c r="B2164" s="430">
        <v>1171</v>
      </c>
      <c r="C2164" s="596"/>
      <c r="D2164" s="597"/>
      <c r="E2164" s="598"/>
      <c r="F2164" s="577"/>
      <c r="G2164" s="635"/>
      <c r="H2164" s="428"/>
      <c r="I2164" s="159" t="s">
        <v>1221</v>
      </c>
      <c r="J2164" s="430"/>
      <c r="K2164" s="430"/>
      <c r="L2164" s="430">
        <v>1</v>
      </c>
      <c r="M2164" s="430"/>
      <c r="N2164" s="67"/>
      <c r="O2164" s="67"/>
      <c r="P2164" s="67">
        <v>15</v>
      </c>
      <c r="Q2164" s="67"/>
      <c r="R2164" s="67"/>
      <c r="S2164" s="67"/>
      <c r="T2164" s="67">
        <v>357.93970000000002</v>
      </c>
      <c r="U2164" s="67"/>
      <c r="V2164" s="99"/>
      <c r="W2164" s="100"/>
      <c r="X2164" s="100"/>
      <c r="Y2164" s="100"/>
      <c r="Z2164" s="100"/>
      <c r="AA2164" s="187"/>
      <c r="AB2164" s="116"/>
      <c r="AC2164" s="350"/>
      <c r="AD2164" s="100"/>
      <c r="AE2164" s="64"/>
    </row>
    <row r="2165" spans="1:31" s="22" customFormat="1" ht="64.5" hidden="1" customHeight="1" x14ac:dyDescent="0.25">
      <c r="A2165" s="430"/>
      <c r="B2165" s="66" t="s">
        <v>1591</v>
      </c>
      <c r="C2165" s="596"/>
      <c r="D2165" s="597"/>
      <c r="E2165" s="598"/>
      <c r="F2165" s="577"/>
      <c r="G2165" s="635"/>
      <c r="H2165" s="428"/>
      <c r="I2165" s="159" t="s">
        <v>1408</v>
      </c>
      <c r="J2165" s="430"/>
      <c r="K2165" s="430"/>
      <c r="L2165" s="430">
        <v>1</v>
      </c>
      <c r="M2165" s="430"/>
      <c r="N2165" s="67"/>
      <c r="O2165" s="67"/>
      <c r="P2165" s="67">
        <v>15</v>
      </c>
      <c r="Q2165" s="67"/>
      <c r="R2165" s="67"/>
      <c r="S2165" s="67"/>
      <c r="T2165" s="67">
        <v>324.11</v>
      </c>
      <c r="U2165" s="67"/>
      <c r="V2165" s="187"/>
      <c r="W2165" s="100"/>
      <c r="X2165" s="100"/>
      <c r="Y2165" s="100"/>
      <c r="Z2165" s="100"/>
      <c r="AA2165" s="187"/>
      <c r="AB2165" s="116"/>
      <c r="AC2165" s="350"/>
      <c r="AD2165" s="100"/>
      <c r="AE2165" s="64"/>
    </row>
    <row r="2166" spans="1:31" s="22" customFormat="1" ht="105" hidden="1" x14ac:dyDescent="0.25">
      <c r="A2166" s="430"/>
      <c r="B2166" s="430">
        <v>5872</v>
      </c>
      <c r="C2166" s="596"/>
      <c r="D2166" s="597"/>
      <c r="E2166" s="598"/>
      <c r="F2166" s="577"/>
      <c r="G2166" s="635"/>
      <c r="H2166" s="428"/>
      <c r="I2166" s="159" t="s">
        <v>1410</v>
      </c>
      <c r="J2166" s="430"/>
      <c r="K2166" s="430"/>
      <c r="L2166" s="430">
        <v>1</v>
      </c>
      <c r="M2166" s="430"/>
      <c r="N2166" s="67"/>
      <c r="O2166" s="67"/>
      <c r="P2166" s="67">
        <v>15.1</v>
      </c>
      <c r="Q2166" s="67"/>
      <c r="R2166" s="67"/>
      <c r="S2166" s="67"/>
      <c r="T2166" s="67">
        <v>3410.45</v>
      </c>
      <c r="U2166" s="67"/>
      <c r="V2166" s="99"/>
      <c r="W2166" s="100"/>
      <c r="X2166" s="100"/>
      <c r="Y2166" s="100"/>
      <c r="Z2166" s="100"/>
      <c r="AA2166" s="187"/>
      <c r="AB2166" s="116"/>
      <c r="AC2166" s="350"/>
      <c r="AD2166" s="100"/>
      <c r="AE2166" s="64"/>
    </row>
    <row r="2167" spans="1:31" s="22" customFormat="1" ht="15" hidden="1" customHeight="1" x14ac:dyDescent="0.25">
      <c r="A2167" s="4"/>
      <c r="B2167" s="4"/>
      <c r="C2167" s="596"/>
      <c r="D2167" s="597"/>
      <c r="E2167" s="598"/>
      <c r="F2167" s="577"/>
      <c r="G2167" s="648" t="s">
        <v>52</v>
      </c>
      <c r="H2167" s="273"/>
      <c r="I2167" s="312"/>
      <c r="J2167" s="299">
        <f>SUM(J2168:J2188)</f>
        <v>0</v>
      </c>
      <c r="K2167" s="299">
        <f>SUM(K2168:K2188)</f>
        <v>3</v>
      </c>
      <c r="L2167" s="399">
        <f>SUM(L2168:L2189)</f>
        <v>19</v>
      </c>
      <c r="M2167" s="299">
        <f>SUM(M2168:M2188)</f>
        <v>0</v>
      </c>
      <c r="N2167" s="299">
        <f>SUM(N2168:N2188)</f>
        <v>0</v>
      </c>
      <c r="O2167" s="299">
        <f>SUM(O2168:O2188)</f>
        <v>192</v>
      </c>
      <c r="P2167" s="399">
        <f>SUM(P2168:P2189)</f>
        <v>1635.5600000000002</v>
      </c>
      <c r="Q2167" s="299">
        <f>SUM(Q2168:Q2188)</f>
        <v>0</v>
      </c>
      <c r="R2167" s="299">
        <f>SUM(R2168:R2188)</f>
        <v>0</v>
      </c>
      <c r="S2167" s="299">
        <f>SUM(S2168:S2188)</f>
        <v>1850</v>
      </c>
      <c r="T2167" s="399">
        <f>SUM(T2168:T2189)</f>
        <v>7410.654349999998</v>
      </c>
      <c r="U2167" s="299">
        <f>SUM(U2168:U2188)</f>
        <v>0</v>
      </c>
      <c r="V2167" s="272">
        <f>((S2167*$X$13/100)/O2167+T2167/P2167)/2*$Y$13/100*$Z$13/100</f>
        <v>8.1017107907091344</v>
      </c>
      <c r="W2167" s="4"/>
      <c r="X2167" s="4"/>
      <c r="Y2167" s="4"/>
      <c r="Z2167" s="4"/>
      <c r="AA2167" s="272">
        <f>AA2147</f>
        <v>2.1279400000000002</v>
      </c>
      <c r="AB2167" s="298">
        <f t="shared" si="124"/>
        <v>2.227054797520474</v>
      </c>
      <c r="AC2167" s="349">
        <f t="shared" si="121"/>
        <v>3.6378587539602978</v>
      </c>
      <c r="AD2167" s="5"/>
    </row>
    <row r="2168" spans="1:31" s="22" customFormat="1" ht="90" hidden="1" x14ac:dyDescent="0.25">
      <c r="A2168" s="430">
        <v>785</v>
      </c>
      <c r="B2168" s="430"/>
      <c r="C2168" s="596"/>
      <c r="D2168" s="597"/>
      <c r="E2168" s="598"/>
      <c r="F2168" s="577"/>
      <c r="G2168" s="649"/>
      <c r="H2168" s="428"/>
      <c r="I2168" s="158" t="s">
        <v>667</v>
      </c>
      <c r="J2168" s="430"/>
      <c r="K2168" s="430">
        <v>1</v>
      </c>
      <c r="L2168" s="430"/>
      <c r="M2168" s="430"/>
      <c r="N2168" s="67"/>
      <c r="O2168" s="67">
        <v>60</v>
      </c>
      <c r="P2168" s="67"/>
      <c r="Q2168" s="67"/>
      <c r="R2168" s="67"/>
      <c r="S2168" s="67">
        <v>384</v>
      </c>
      <c r="T2168" s="67"/>
      <c r="U2168" s="67"/>
      <c r="V2168" s="187"/>
      <c r="W2168" s="187"/>
      <c r="X2168" s="187"/>
      <c r="Y2168" s="187"/>
      <c r="Z2168" s="187"/>
      <c r="AA2168" s="187"/>
      <c r="AB2168" s="116"/>
      <c r="AC2168" s="350"/>
      <c r="AD2168" s="187"/>
      <c r="AE2168" s="64"/>
    </row>
    <row r="2169" spans="1:31" s="22" customFormat="1" ht="135" hidden="1" x14ac:dyDescent="0.25">
      <c r="A2169" s="430">
        <v>815</v>
      </c>
      <c r="B2169" s="430"/>
      <c r="C2169" s="596"/>
      <c r="D2169" s="597"/>
      <c r="E2169" s="598"/>
      <c r="F2169" s="577"/>
      <c r="G2169" s="649"/>
      <c r="H2169" s="428"/>
      <c r="I2169" s="158" t="s">
        <v>687</v>
      </c>
      <c r="J2169" s="430"/>
      <c r="K2169" s="430">
        <v>1</v>
      </c>
      <c r="L2169" s="430"/>
      <c r="M2169" s="430"/>
      <c r="N2169" s="67"/>
      <c r="O2169" s="67">
        <v>37</v>
      </c>
      <c r="P2169" s="67"/>
      <c r="Q2169" s="67"/>
      <c r="R2169" s="67"/>
      <c r="S2169" s="67">
        <v>1021</v>
      </c>
      <c r="T2169" s="67"/>
      <c r="U2169" s="67"/>
      <c r="V2169" s="187"/>
      <c r="W2169" s="187"/>
      <c r="X2169" s="187"/>
      <c r="Y2169" s="187"/>
      <c r="Z2169" s="187"/>
      <c r="AA2169" s="187"/>
      <c r="AB2169" s="116"/>
      <c r="AC2169" s="350"/>
      <c r="AD2169" s="187"/>
      <c r="AE2169" s="64"/>
    </row>
    <row r="2170" spans="1:31" s="22" customFormat="1" ht="45" hidden="1" x14ac:dyDescent="0.25">
      <c r="A2170" s="430">
        <v>719</v>
      </c>
      <c r="B2170" s="430"/>
      <c r="C2170" s="596"/>
      <c r="D2170" s="597"/>
      <c r="E2170" s="598"/>
      <c r="F2170" s="577"/>
      <c r="G2170" s="649"/>
      <c r="H2170" s="428"/>
      <c r="I2170" s="206" t="s">
        <v>615</v>
      </c>
      <c r="J2170" s="430"/>
      <c r="K2170" s="430">
        <v>1</v>
      </c>
      <c r="L2170" s="430"/>
      <c r="M2170" s="430"/>
      <c r="N2170" s="67"/>
      <c r="O2170" s="67">
        <v>95</v>
      </c>
      <c r="P2170" s="67"/>
      <c r="Q2170" s="67"/>
      <c r="R2170" s="67"/>
      <c r="S2170" s="106">
        <f>1000*0.445</f>
        <v>445</v>
      </c>
      <c r="T2170" s="106"/>
      <c r="U2170" s="106"/>
      <c r="V2170" s="187"/>
      <c r="W2170" s="187"/>
      <c r="X2170" s="187"/>
      <c r="Y2170" s="187"/>
      <c r="Z2170" s="187"/>
      <c r="AA2170" s="187"/>
      <c r="AB2170" s="116"/>
      <c r="AC2170" s="350"/>
      <c r="AD2170" s="187"/>
      <c r="AE2170" s="64"/>
    </row>
    <row r="2171" spans="1:31" s="22" customFormat="1" ht="60" hidden="1" x14ac:dyDescent="0.25">
      <c r="A2171" s="430"/>
      <c r="B2171" s="430">
        <v>5630</v>
      </c>
      <c r="C2171" s="596"/>
      <c r="D2171" s="597"/>
      <c r="E2171" s="598"/>
      <c r="F2171" s="577"/>
      <c r="G2171" s="649"/>
      <c r="H2171" s="428"/>
      <c r="I2171" s="206" t="s">
        <v>883</v>
      </c>
      <c r="J2171" s="430"/>
      <c r="K2171" s="430"/>
      <c r="L2171" s="430">
        <v>1</v>
      </c>
      <c r="M2171" s="430"/>
      <c r="N2171" s="67"/>
      <c r="O2171" s="67"/>
      <c r="P2171" s="67">
        <v>75</v>
      </c>
      <c r="Q2171" s="67"/>
      <c r="R2171" s="67"/>
      <c r="S2171" s="106"/>
      <c r="T2171" s="67">
        <v>346.45271000000002</v>
      </c>
      <c r="U2171" s="106"/>
      <c r="V2171" s="99"/>
      <c r="W2171" s="187"/>
      <c r="X2171" s="187"/>
      <c r="Y2171" s="187"/>
      <c r="Z2171" s="187"/>
      <c r="AA2171" s="187"/>
      <c r="AB2171" s="116"/>
      <c r="AC2171" s="350"/>
      <c r="AD2171" s="100"/>
      <c r="AE2171" s="64"/>
    </row>
    <row r="2172" spans="1:31" s="22" customFormat="1" ht="75" hidden="1" x14ac:dyDescent="0.25">
      <c r="A2172" s="430"/>
      <c r="B2172" s="430">
        <v>5822</v>
      </c>
      <c r="C2172" s="596"/>
      <c r="D2172" s="597"/>
      <c r="E2172" s="598"/>
      <c r="F2172" s="577"/>
      <c r="G2172" s="649"/>
      <c r="H2172" s="428"/>
      <c r="I2172" s="206" t="s">
        <v>908</v>
      </c>
      <c r="J2172" s="430"/>
      <c r="K2172" s="430"/>
      <c r="L2172" s="430">
        <v>1</v>
      </c>
      <c r="M2172" s="430"/>
      <c r="N2172" s="67"/>
      <c r="O2172" s="67"/>
      <c r="P2172" s="67">
        <v>150</v>
      </c>
      <c r="Q2172" s="67"/>
      <c r="R2172" s="67"/>
      <c r="S2172" s="106"/>
      <c r="T2172" s="67">
        <v>364.08625000000001</v>
      </c>
      <c r="U2172" s="106"/>
      <c r="V2172" s="99"/>
      <c r="W2172" s="187"/>
      <c r="X2172" s="187"/>
      <c r="Y2172" s="187"/>
      <c r="Z2172" s="187"/>
      <c r="AA2172" s="187"/>
      <c r="AB2172" s="116"/>
      <c r="AC2172" s="350"/>
      <c r="AD2172" s="100"/>
      <c r="AE2172" s="64"/>
    </row>
    <row r="2173" spans="1:31" s="22" customFormat="1" ht="75" hidden="1" x14ac:dyDescent="0.25">
      <c r="A2173" s="430"/>
      <c r="B2173" s="66" t="s">
        <v>1512</v>
      </c>
      <c r="C2173" s="596"/>
      <c r="D2173" s="597"/>
      <c r="E2173" s="598"/>
      <c r="F2173" s="577"/>
      <c r="G2173" s="649"/>
      <c r="H2173" s="428"/>
      <c r="I2173" s="206" t="s">
        <v>911</v>
      </c>
      <c r="J2173" s="430"/>
      <c r="K2173" s="430"/>
      <c r="L2173" s="430">
        <v>1</v>
      </c>
      <c r="M2173" s="430"/>
      <c r="N2173" s="67"/>
      <c r="O2173" s="67"/>
      <c r="P2173" s="67">
        <v>210</v>
      </c>
      <c r="Q2173" s="67"/>
      <c r="R2173" s="67"/>
      <c r="S2173" s="106"/>
      <c r="T2173" s="67">
        <v>380.96341999999999</v>
      </c>
      <c r="U2173" s="106"/>
      <c r="V2173" s="187"/>
      <c r="W2173" s="100"/>
      <c r="X2173" s="100"/>
      <c r="Y2173" s="187"/>
      <c r="Z2173" s="187"/>
      <c r="AA2173" s="187"/>
      <c r="AB2173" s="116"/>
      <c r="AC2173" s="350"/>
      <c r="AD2173" s="100"/>
      <c r="AE2173" s="64"/>
    </row>
    <row r="2174" spans="1:31" s="22" customFormat="1" ht="90" hidden="1" x14ac:dyDescent="0.25">
      <c r="A2174" s="430"/>
      <c r="B2174" s="66" t="s">
        <v>1455</v>
      </c>
      <c r="C2174" s="596"/>
      <c r="D2174" s="597"/>
      <c r="E2174" s="598"/>
      <c r="F2174" s="577"/>
      <c r="G2174" s="649"/>
      <c r="H2174" s="428"/>
      <c r="I2174" s="206" t="s">
        <v>1044</v>
      </c>
      <c r="J2174" s="430"/>
      <c r="K2174" s="430"/>
      <c r="L2174" s="430">
        <v>1</v>
      </c>
      <c r="M2174" s="430"/>
      <c r="N2174" s="67"/>
      <c r="O2174" s="67"/>
      <c r="P2174" s="67">
        <v>40.590000000000003</v>
      </c>
      <c r="Q2174" s="67"/>
      <c r="R2174" s="67"/>
      <c r="S2174" s="106"/>
      <c r="T2174" s="67">
        <v>551</v>
      </c>
      <c r="U2174" s="106"/>
      <c r="V2174" s="187"/>
      <c r="W2174" s="100"/>
      <c r="X2174" s="100"/>
      <c r="Y2174" s="187"/>
      <c r="Z2174" s="187"/>
      <c r="AA2174" s="187"/>
      <c r="AB2174" s="116"/>
      <c r="AC2174" s="350"/>
      <c r="AD2174" s="100"/>
      <c r="AE2174" s="64"/>
    </row>
    <row r="2175" spans="1:31" s="22" customFormat="1" ht="63.75" hidden="1" customHeight="1" x14ac:dyDescent="0.25">
      <c r="A2175" s="430"/>
      <c r="B2175" s="66" t="s">
        <v>1454</v>
      </c>
      <c r="C2175" s="596"/>
      <c r="D2175" s="597"/>
      <c r="E2175" s="598"/>
      <c r="F2175" s="577"/>
      <c r="G2175" s="649"/>
      <c r="H2175" s="428"/>
      <c r="I2175" s="206" t="s">
        <v>1040</v>
      </c>
      <c r="J2175" s="430"/>
      <c r="K2175" s="430"/>
      <c r="L2175" s="430">
        <v>1</v>
      </c>
      <c r="M2175" s="430"/>
      <c r="N2175" s="67"/>
      <c r="O2175" s="67"/>
      <c r="P2175" s="67">
        <v>80</v>
      </c>
      <c r="Q2175" s="67"/>
      <c r="R2175" s="67"/>
      <c r="S2175" s="106"/>
      <c r="T2175" s="67">
        <v>390</v>
      </c>
      <c r="U2175" s="106"/>
      <c r="V2175" s="187"/>
      <c r="W2175" s="100"/>
      <c r="X2175" s="100"/>
      <c r="Y2175" s="187"/>
      <c r="Z2175" s="187"/>
      <c r="AA2175" s="187"/>
      <c r="AB2175" s="116"/>
      <c r="AC2175" s="350"/>
      <c r="AD2175" s="100"/>
      <c r="AE2175" s="64"/>
    </row>
    <row r="2176" spans="1:31" s="22" customFormat="1" ht="94.5" hidden="1" customHeight="1" x14ac:dyDescent="0.25">
      <c r="A2176" s="430"/>
      <c r="B2176" s="430">
        <v>4134</v>
      </c>
      <c r="C2176" s="596"/>
      <c r="D2176" s="597"/>
      <c r="E2176" s="598"/>
      <c r="F2176" s="577"/>
      <c r="G2176" s="649"/>
      <c r="H2176" s="428"/>
      <c r="I2176" s="159" t="s">
        <v>1030</v>
      </c>
      <c r="J2176" s="430"/>
      <c r="K2176" s="430"/>
      <c r="L2176" s="430">
        <v>1</v>
      </c>
      <c r="M2176" s="430"/>
      <c r="N2176" s="67"/>
      <c r="O2176" s="67"/>
      <c r="P2176" s="67">
        <v>60</v>
      </c>
      <c r="Q2176" s="67"/>
      <c r="R2176" s="67"/>
      <c r="S2176" s="106"/>
      <c r="T2176" s="67">
        <v>338</v>
      </c>
      <c r="U2176" s="106"/>
      <c r="V2176" s="99"/>
      <c r="W2176" s="187"/>
      <c r="X2176" s="187"/>
      <c r="Y2176" s="187"/>
      <c r="Z2176" s="187"/>
      <c r="AA2176" s="187"/>
      <c r="AB2176" s="116"/>
      <c r="AC2176" s="350"/>
      <c r="AD2176" s="100"/>
      <c r="AE2176" s="64"/>
    </row>
    <row r="2177" spans="1:33" s="22" customFormat="1" ht="90" hidden="1" x14ac:dyDescent="0.25">
      <c r="A2177" s="430"/>
      <c r="B2177" s="66" t="s">
        <v>1452</v>
      </c>
      <c r="C2177" s="596"/>
      <c r="D2177" s="597"/>
      <c r="E2177" s="598"/>
      <c r="F2177" s="577"/>
      <c r="G2177" s="649"/>
      <c r="H2177" s="428"/>
      <c r="I2177" s="159" t="s">
        <v>1005</v>
      </c>
      <c r="J2177" s="430"/>
      <c r="K2177" s="430"/>
      <c r="L2177" s="430">
        <v>1</v>
      </c>
      <c r="M2177" s="430"/>
      <c r="N2177" s="67"/>
      <c r="O2177" s="67"/>
      <c r="P2177" s="67">
        <v>50</v>
      </c>
      <c r="Q2177" s="67"/>
      <c r="R2177" s="67"/>
      <c r="S2177" s="106"/>
      <c r="T2177" s="67">
        <v>500</v>
      </c>
      <c r="U2177" s="106"/>
      <c r="V2177" s="187"/>
      <c r="W2177" s="100"/>
      <c r="X2177" s="100"/>
      <c r="Y2177" s="187"/>
      <c r="Z2177" s="187"/>
      <c r="AA2177" s="187"/>
      <c r="AB2177" s="116"/>
      <c r="AC2177" s="350"/>
      <c r="AD2177" s="100"/>
      <c r="AE2177" s="64"/>
    </row>
    <row r="2178" spans="1:33" s="22" customFormat="1" ht="74.25" hidden="1" customHeight="1" x14ac:dyDescent="0.25">
      <c r="A2178" s="430"/>
      <c r="B2178" s="430">
        <v>5763</v>
      </c>
      <c r="C2178" s="596"/>
      <c r="D2178" s="597"/>
      <c r="E2178" s="598"/>
      <c r="F2178" s="577"/>
      <c r="G2178" s="649"/>
      <c r="H2178" s="428"/>
      <c r="I2178" s="308" t="s">
        <v>1147</v>
      </c>
      <c r="J2178" s="430"/>
      <c r="K2178" s="95"/>
      <c r="L2178" s="430">
        <v>1</v>
      </c>
      <c r="M2178" s="430"/>
      <c r="N2178" s="67"/>
      <c r="O2178" s="67"/>
      <c r="P2178" s="67">
        <v>82.7</v>
      </c>
      <c r="Q2178" s="67"/>
      <c r="R2178" s="67"/>
      <c r="S2178" s="106"/>
      <c r="T2178" s="67">
        <v>543.16943000000003</v>
      </c>
      <c r="U2178" s="106"/>
      <c r="V2178" s="99"/>
      <c r="W2178" s="187"/>
      <c r="X2178" s="187"/>
      <c r="Y2178" s="187"/>
      <c r="Z2178" s="187"/>
      <c r="AA2178" s="187"/>
      <c r="AB2178" s="116"/>
      <c r="AC2178" s="350"/>
      <c r="AD2178" s="100"/>
      <c r="AE2178" s="64"/>
    </row>
    <row r="2179" spans="1:33" s="22" customFormat="1" ht="75" hidden="1" x14ac:dyDescent="0.25">
      <c r="A2179" s="430"/>
      <c r="B2179" s="430">
        <v>1032</v>
      </c>
      <c r="C2179" s="596"/>
      <c r="D2179" s="597"/>
      <c r="E2179" s="598"/>
      <c r="F2179" s="577"/>
      <c r="G2179" s="649"/>
      <c r="H2179" s="428"/>
      <c r="I2179" s="308" t="s">
        <v>1151</v>
      </c>
      <c r="J2179" s="430"/>
      <c r="K2179" s="95"/>
      <c r="L2179" s="430">
        <v>1</v>
      </c>
      <c r="M2179" s="430"/>
      <c r="N2179" s="67"/>
      <c r="O2179" s="67"/>
      <c r="P2179" s="67">
        <v>15</v>
      </c>
      <c r="Q2179" s="67"/>
      <c r="R2179" s="67"/>
      <c r="S2179" s="106"/>
      <c r="T2179" s="67">
        <v>320.5933</v>
      </c>
      <c r="U2179" s="106"/>
      <c r="V2179" s="99"/>
      <c r="W2179" s="187"/>
      <c r="X2179" s="187"/>
      <c r="Y2179" s="187"/>
      <c r="Z2179" s="187"/>
      <c r="AA2179" s="187"/>
      <c r="AB2179" s="116"/>
      <c r="AC2179" s="350"/>
      <c r="AD2179" s="100"/>
      <c r="AE2179" s="64"/>
    </row>
    <row r="2180" spans="1:33" s="22" customFormat="1" ht="75" hidden="1" x14ac:dyDescent="0.25">
      <c r="A2180" s="430"/>
      <c r="B2180" s="66" t="s">
        <v>1674</v>
      </c>
      <c r="C2180" s="596"/>
      <c r="D2180" s="597"/>
      <c r="E2180" s="598"/>
      <c r="F2180" s="577"/>
      <c r="G2180" s="649"/>
      <c r="H2180" s="428"/>
      <c r="I2180" s="158" t="s">
        <v>1185</v>
      </c>
      <c r="J2180" s="430"/>
      <c r="K2180" s="430"/>
      <c r="L2180" s="430">
        <v>1</v>
      </c>
      <c r="M2180" s="430"/>
      <c r="N2180" s="67"/>
      <c r="O2180" s="67"/>
      <c r="P2180" s="67">
        <v>60</v>
      </c>
      <c r="Q2180" s="67"/>
      <c r="R2180" s="67"/>
      <c r="S2180" s="67"/>
      <c r="T2180" s="67">
        <v>505.80500000000001</v>
      </c>
      <c r="U2180" s="106"/>
      <c r="V2180" s="187"/>
      <c r="W2180" s="100"/>
      <c r="X2180" s="100"/>
      <c r="Y2180" s="187"/>
      <c r="Z2180" s="187"/>
      <c r="AA2180" s="187"/>
      <c r="AB2180" s="116"/>
      <c r="AC2180" s="350"/>
      <c r="AD2180" s="100"/>
      <c r="AE2180" s="64"/>
    </row>
    <row r="2181" spans="1:33" s="22" customFormat="1" ht="60" hidden="1" x14ac:dyDescent="0.25">
      <c r="A2181" s="430"/>
      <c r="B2181" s="66" t="s">
        <v>1659</v>
      </c>
      <c r="C2181" s="596"/>
      <c r="D2181" s="597"/>
      <c r="E2181" s="598"/>
      <c r="F2181" s="577"/>
      <c r="G2181" s="649"/>
      <c r="H2181" s="428"/>
      <c r="I2181" s="158" t="s">
        <v>1186</v>
      </c>
      <c r="J2181" s="430"/>
      <c r="K2181" s="430"/>
      <c r="L2181" s="430">
        <v>1</v>
      </c>
      <c r="M2181" s="430"/>
      <c r="N2181" s="67"/>
      <c r="O2181" s="67"/>
      <c r="P2181" s="67">
        <v>80</v>
      </c>
      <c r="Q2181" s="67"/>
      <c r="R2181" s="67"/>
      <c r="S2181" s="67"/>
      <c r="T2181" s="67">
        <v>340.71699999999998</v>
      </c>
      <c r="U2181" s="106"/>
      <c r="V2181" s="187"/>
      <c r="W2181" s="100"/>
      <c r="X2181" s="100"/>
      <c r="Y2181" s="187"/>
      <c r="Z2181" s="187"/>
      <c r="AA2181" s="187"/>
      <c r="AB2181" s="116"/>
      <c r="AC2181" s="350"/>
      <c r="AD2181" s="100"/>
      <c r="AE2181" s="64"/>
    </row>
    <row r="2182" spans="1:33" s="22" customFormat="1" ht="75" hidden="1" x14ac:dyDescent="0.25">
      <c r="A2182" s="430"/>
      <c r="B2182" s="66" t="s">
        <v>1666</v>
      </c>
      <c r="C2182" s="596"/>
      <c r="D2182" s="597"/>
      <c r="E2182" s="598"/>
      <c r="F2182" s="577"/>
      <c r="G2182" s="649"/>
      <c r="H2182" s="428"/>
      <c r="I2182" s="158" t="s">
        <v>1233</v>
      </c>
      <c r="J2182" s="430"/>
      <c r="K2182" s="430"/>
      <c r="L2182" s="430">
        <v>1</v>
      </c>
      <c r="M2182" s="430"/>
      <c r="N2182" s="67"/>
      <c r="O2182" s="67"/>
      <c r="P2182" s="67">
        <v>135.27000000000001</v>
      </c>
      <c r="Q2182" s="67"/>
      <c r="R2182" s="67"/>
      <c r="S2182" s="67"/>
      <c r="T2182" s="67">
        <v>451.786</v>
      </c>
      <c r="U2182" s="106"/>
      <c r="V2182" s="187"/>
      <c r="W2182" s="100"/>
      <c r="X2182" s="100"/>
      <c r="Y2182" s="187"/>
      <c r="Z2182" s="187"/>
      <c r="AA2182" s="187"/>
      <c r="AB2182" s="116"/>
      <c r="AC2182" s="350"/>
      <c r="AD2182" s="100"/>
      <c r="AE2182" s="64"/>
    </row>
    <row r="2183" spans="1:33" s="22" customFormat="1" ht="60" hidden="1" x14ac:dyDescent="0.25">
      <c r="A2183" s="430"/>
      <c r="B2183" s="66" t="s">
        <v>1687</v>
      </c>
      <c r="C2183" s="596"/>
      <c r="D2183" s="597"/>
      <c r="E2183" s="598"/>
      <c r="F2183" s="577"/>
      <c r="G2183" s="649"/>
      <c r="H2183" s="428"/>
      <c r="I2183" s="158" t="s">
        <v>1194</v>
      </c>
      <c r="J2183" s="430"/>
      <c r="K2183" s="430"/>
      <c r="L2183" s="430">
        <v>1</v>
      </c>
      <c r="M2183" s="430"/>
      <c r="N2183" s="67"/>
      <c r="O2183" s="67"/>
      <c r="P2183" s="67">
        <v>15</v>
      </c>
      <c r="Q2183" s="67"/>
      <c r="R2183" s="67"/>
      <c r="S2183" s="67"/>
      <c r="T2183" s="67">
        <v>218.60499999999999</v>
      </c>
      <c r="U2183" s="106"/>
      <c r="V2183" s="187"/>
      <c r="W2183" s="100"/>
      <c r="X2183" s="100"/>
      <c r="Y2183" s="187"/>
      <c r="Z2183" s="187"/>
      <c r="AA2183" s="187"/>
      <c r="AB2183" s="116"/>
      <c r="AC2183" s="350"/>
      <c r="AD2183" s="100"/>
      <c r="AE2183" s="64"/>
    </row>
    <row r="2184" spans="1:33" s="22" customFormat="1" ht="60" hidden="1" x14ac:dyDescent="0.25">
      <c r="A2184" s="430"/>
      <c r="B2184" s="189" t="s">
        <v>1664</v>
      </c>
      <c r="C2184" s="596"/>
      <c r="D2184" s="597"/>
      <c r="E2184" s="598"/>
      <c r="F2184" s="577"/>
      <c r="G2184" s="649"/>
      <c r="H2184" s="428"/>
      <c r="I2184" s="158" t="s">
        <v>1235</v>
      </c>
      <c r="J2184" s="430"/>
      <c r="K2184" s="430"/>
      <c r="L2184" s="430">
        <v>1</v>
      </c>
      <c r="M2184" s="430"/>
      <c r="N2184" s="67"/>
      <c r="O2184" s="67"/>
      <c r="P2184" s="67">
        <v>135</v>
      </c>
      <c r="Q2184" s="67"/>
      <c r="R2184" s="67"/>
      <c r="S2184" s="67"/>
      <c r="T2184" s="67">
        <v>473.03199999999998</v>
      </c>
      <c r="U2184" s="106"/>
      <c r="V2184" s="99"/>
      <c r="W2184" s="187"/>
      <c r="X2184" s="100"/>
      <c r="Y2184" s="187"/>
      <c r="Z2184" s="187"/>
      <c r="AA2184" s="187"/>
      <c r="AB2184" s="116"/>
      <c r="AC2184" s="350"/>
      <c r="AD2184" s="100"/>
      <c r="AE2184" s="64"/>
    </row>
    <row r="2185" spans="1:33" s="22" customFormat="1" ht="90" hidden="1" x14ac:dyDescent="0.25">
      <c r="A2185" s="430"/>
      <c r="B2185" s="430">
        <v>1240</v>
      </c>
      <c r="C2185" s="596"/>
      <c r="D2185" s="597"/>
      <c r="E2185" s="598"/>
      <c r="F2185" s="577"/>
      <c r="G2185" s="649"/>
      <c r="H2185" s="428"/>
      <c r="I2185" s="206" t="s">
        <v>1216</v>
      </c>
      <c r="J2185" s="430"/>
      <c r="K2185" s="430"/>
      <c r="L2185" s="430">
        <v>1</v>
      </c>
      <c r="M2185" s="430"/>
      <c r="N2185" s="67"/>
      <c r="O2185" s="67"/>
      <c r="P2185" s="67">
        <v>222</v>
      </c>
      <c r="Q2185" s="67"/>
      <c r="R2185" s="67"/>
      <c r="S2185" s="67"/>
      <c r="T2185" s="67">
        <v>382.49799999999999</v>
      </c>
      <c r="U2185" s="106"/>
      <c r="V2185" s="99"/>
      <c r="W2185" s="187"/>
      <c r="X2185" s="187"/>
      <c r="Y2185" s="187"/>
      <c r="Z2185" s="187"/>
      <c r="AA2185" s="187"/>
      <c r="AB2185" s="116"/>
      <c r="AC2185" s="350"/>
      <c r="AD2185" s="100"/>
      <c r="AE2185" s="187"/>
      <c r="AF2185" s="5"/>
      <c r="AG2185" s="5"/>
    </row>
    <row r="2186" spans="1:33" s="22" customFormat="1" ht="64.5" hidden="1" customHeight="1" x14ac:dyDescent="0.25">
      <c r="A2186" s="430"/>
      <c r="B2186" s="66" t="s">
        <v>1595</v>
      </c>
      <c r="C2186" s="596"/>
      <c r="D2186" s="597"/>
      <c r="E2186" s="598"/>
      <c r="F2186" s="577"/>
      <c r="G2186" s="649"/>
      <c r="H2186" s="430"/>
      <c r="I2186" s="158" t="s">
        <v>1740</v>
      </c>
      <c r="J2186" s="430"/>
      <c r="K2186" s="430"/>
      <c r="L2186" s="430">
        <v>1</v>
      </c>
      <c r="M2186" s="67"/>
      <c r="N2186" s="67"/>
      <c r="O2186" s="67"/>
      <c r="P2186" s="67">
        <v>45</v>
      </c>
      <c r="Q2186" s="67"/>
      <c r="R2186" s="67"/>
      <c r="S2186" s="67"/>
      <c r="T2186" s="67">
        <v>364.22</v>
      </c>
      <c r="U2186" s="4"/>
      <c r="V2186" s="187"/>
      <c r="W2186" s="100"/>
      <c r="X2186" s="100"/>
      <c r="Y2186" s="187"/>
      <c r="Z2186" s="187"/>
      <c r="AA2186" s="187"/>
      <c r="AB2186" s="116"/>
      <c r="AC2186" s="350"/>
      <c r="AD2186" s="99"/>
      <c r="AE2186" s="100"/>
      <c r="AF2186" s="187"/>
      <c r="AG2186" s="5"/>
    </row>
    <row r="2187" spans="1:33" s="22" customFormat="1" ht="75" hidden="1" x14ac:dyDescent="0.25">
      <c r="A2187" s="430"/>
      <c r="B2187" s="66" t="s">
        <v>1524</v>
      </c>
      <c r="C2187" s="596"/>
      <c r="D2187" s="597"/>
      <c r="E2187" s="598"/>
      <c r="F2187" s="577"/>
      <c r="G2187" s="649"/>
      <c r="H2187" s="430"/>
      <c r="I2187" s="158" t="s">
        <v>1429</v>
      </c>
      <c r="J2187" s="430"/>
      <c r="K2187" s="430"/>
      <c r="L2187" s="430">
        <v>1</v>
      </c>
      <c r="M2187" s="67"/>
      <c r="N2187" s="67"/>
      <c r="O2187" s="67"/>
      <c r="P2187" s="67">
        <v>15</v>
      </c>
      <c r="Q2187" s="67"/>
      <c r="R2187" s="67"/>
      <c r="S2187" s="67"/>
      <c r="T2187" s="67">
        <v>275.86</v>
      </c>
      <c r="U2187" s="4"/>
      <c r="V2187" s="187"/>
      <c r="W2187" s="100"/>
      <c r="X2187" s="100"/>
      <c r="Y2187" s="187"/>
      <c r="Z2187" s="187"/>
      <c r="AA2187" s="187"/>
      <c r="AB2187" s="116"/>
      <c r="AC2187" s="350"/>
      <c r="AD2187" s="99"/>
      <c r="AE2187" s="100"/>
      <c r="AF2187" s="187"/>
      <c r="AG2187" s="5"/>
    </row>
    <row r="2188" spans="1:33" s="22" customFormat="1" ht="75" hidden="1" x14ac:dyDescent="0.25">
      <c r="A2188" s="430"/>
      <c r="B2188" s="66" t="s">
        <v>1600</v>
      </c>
      <c r="C2188" s="596"/>
      <c r="D2188" s="597"/>
      <c r="E2188" s="598"/>
      <c r="F2188" s="577"/>
      <c r="G2188" s="649"/>
      <c r="H2188" s="430"/>
      <c r="I2188" s="159" t="s">
        <v>1438</v>
      </c>
      <c r="J2188" s="430"/>
      <c r="K2188" s="430"/>
      <c r="L2188" s="430">
        <v>1</v>
      </c>
      <c r="M2188" s="67"/>
      <c r="N2188" s="67"/>
      <c r="O2188" s="67"/>
      <c r="P2188" s="67">
        <v>65</v>
      </c>
      <c r="Q2188" s="67"/>
      <c r="R2188" s="67"/>
      <c r="S2188" s="67"/>
      <c r="T2188" s="67">
        <v>266.11</v>
      </c>
      <c r="U2188" s="4"/>
      <c r="V2188" s="187"/>
      <c r="W2188" s="100"/>
      <c r="X2188" s="100"/>
      <c r="Y2188" s="187"/>
      <c r="Z2188" s="187"/>
      <c r="AA2188" s="187"/>
      <c r="AB2188" s="116"/>
      <c r="AC2188" s="350"/>
      <c r="AD2188" s="99"/>
      <c r="AE2188" s="100"/>
      <c r="AF2188" s="187"/>
      <c r="AG2188" s="5"/>
    </row>
    <row r="2189" spans="1:33" s="22" customFormat="1" ht="150" hidden="1" x14ac:dyDescent="0.25">
      <c r="A2189" s="430"/>
      <c r="B2189" s="66"/>
      <c r="C2189" s="596"/>
      <c r="D2189" s="597"/>
      <c r="E2189" s="598"/>
      <c r="F2189" s="577"/>
      <c r="G2189" s="650"/>
      <c r="H2189" s="430"/>
      <c r="I2189" s="392" t="s">
        <v>1092</v>
      </c>
      <c r="J2189" s="335"/>
      <c r="K2189" s="335"/>
      <c r="L2189" s="335">
        <v>1</v>
      </c>
      <c r="M2189" s="275"/>
      <c r="N2189" s="275"/>
      <c r="O2189" s="275"/>
      <c r="P2189" s="275">
        <v>100</v>
      </c>
      <c r="Q2189" s="275"/>
      <c r="R2189" s="275"/>
      <c r="S2189" s="275"/>
      <c r="T2189" s="275">
        <v>397.75623999999999</v>
      </c>
      <c r="U2189" s="393"/>
      <c r="V2189" s="187"/>
      <c r="W2189" s="100"/>
      <c r="X2189" s="100"/>
      <c r="Y2189" s="187"/>
      <c r="Z2189" s="187"/>
      <c r="AA2189" s="187"/>
      <c r="AB2189" s="116"/>
      <c r="AC2189" s="350"/>
      <c r="AD2189" s="99"/>
      <c r="AE2189" s="100"/>
      <c r="AF2189" s="187"/>
      <c r="AG2189" s="5"/>
    </row>
    <row r="2190" spans="1:33" s="22" customFormat="1" hidden="1" x14ac:dyDescent="0.25">
      <c r="A2190" s="4"/>
      <c r="B2190" s="4"/>
      <c r="C2190" s="596"/>
      <c r="D2190" s="597"/>
      <c r="E2190" s="598"/>
      <c r="F2190" s="577"/>
      <c r="G2190" s="635" t="s">
        <v>53</v>
      </c>
      <c r="H2190" s="273"/>
      <c r="I2190" s="312"/>
      <c r="J2190" s="299">
        <f t="shared" ref="J2190:U2190" si="129">SUM(J2191:J2205)</f>
        <v>0</v>
      </c>
      <c r="K2190" s="299">
        <f t="shared" si="129"/>
        <v>3</v>
      </c>
      <c r="L2190" s="299">
        <f t="shared" si="129"/>
        <v>12</v>
      </c>
      <c r="M2190" s="299">
        <f t="shared" si="129"/>
        <v>0</v>
      </c>
      <c r="N2190" s="299">
        <f t="shared" si="129"/>
        <v>0</v>
      </c>
      <c r="O2190" s="299">
        <f t="shared" si="129"/>
        <v>181.333</v>
      </c>
      <c r="P2190" s="299">
        <f t="shared" si="129"/>
        <v>770</v>
      </c>
      <c r="Q2190" s="299">
        <f t="shared" si="129"/>
        <v>0</v>
      </c>
      <c r="R2190" s="299">
        <f t="shared" si="129"/>
        <v>0</v>
      </c>
      <c r="S2190" s="299">
        <f t="shared" si="129"/>
        <v>1953.662</v>
      </c>
      <c r="T2190" s="299">
        <f t="shared" si="129"/>
        <v>6045.7551649999996</v>
      </c>
      <c r="U2190" s="299">
        <f t="shared" si="129"/>
        <v>0</v>
      </c>
      <c r="V2190" s="272">
        <f>((S2190*$X$13/100)/O2190+T2190/P2190)/2*$Y$13/100*$Z$13/100</f>
        <v>10.59052766893574</v>
      </c>
      <c r="W2190" s="128"/>
      <c r="X2190" s="128"/>
      <c r="Y2190" s="128"/>
      <c r="Z2190" s="128"/>
      <c r="AA2190" s="272">
        <f>AA2167</f>
        <v>2.1279400000000002</v>
      </c>
      <c r="AB2190" s="298">
        <f t="shared" si="124"/>
        <v>2.227054797520474</v>
      </c>
      <c r="AC2190" s="349">
        <f t="shared" si="121"/>
        <v>4.7553960866732465</v>
      </c>
      <c r="AD2190" s="5"/>
    </row>
    <row r="2191" spans="1:33" s="22" customFormat="1" ht="82.5" hidden="1" customHeight="1" x14ac:dyDescent="0.25">
      <c r="A2191" s="430">
        <v>716</v>
      </c>
      <c r="B2191" s="430"/>
      <c r="C2191" s="596"/>
      <c r="D2191" s="597"/>
      <c r="E2191" s="598"/>
      <c r="F2191" s="577"/>
      <c r="G2191" s="635"/>
      <c r="H2191" s="428"/>
      <c r="I2191" s="206" t="s">
        <v>612</v>
      </c>
      <c r="J2191" s="430"/>
      <c r="K2191" s="430">
        <v>1</v>
      </c>
      <c r="L2191" s="430"/>
      <c r="M2191" s="430"/>
      <c r="N2191" s="67"/>
      <c r="O2191" s="67">
        <v>32.332999999999998</v>
      </c>
      <c r="P2191" s="67"/>
      <c r="Q2191" s="67"/>
      <c r="R2191" s="67"/>
      <c r="S2191" s="106">
        <f>1000*0.550662</f>
        <v>550.66200000000003</v>
      </c>
      <c r="T2191" s="106"/>
      <c r="U2191" s="106"/>
      <c r="V2191" s="187"/>
      <c r="W2191" s="100"/>
      <c r="X2191" s="100"/>
      <c r="Y2191" s="100"/>
      <c r="Z2191" s="100"/>
      <c r="AA2191" s="187"/>
      <c r="AB2191" s="116"/>
      <c r="AC2191" s="350"/>
      <c r="AD2191" s="187"/>
      <c r="AE2191" s="64"/>
    </row>
    <row r="2192" spans="1:33" s="22" customFormat="1" ht="90" hidden="1" x14ac:dyDescent="0.25">
      <c r="A2192" s="430">
        <v>727</v>
      </c>
      <c r="B2192" s="430"/>
      <c r="C2192" s="596"/>
      <c r="D2192" s="597"/>
      <c r="E2192" s="598"/>
      <c r="F2192" s="577"/>
      <c r="G2192" s="635"/>
      <c r="H2192" s="428"/>
      <c r="I2192" s="206" t="s">
        <v>623</v>
      </c>
      <c r="J2192" s="430"/>
      <c r="K2192" s="430">
        <v>1</v>
      </c>
      <c r="L2192" s="430"/>
      <c r="M2192" s="430"/>
      <c r="N2192" s="67"/>
      <c r="O2192" s="67">
        <v>24</v>
      </c>
      <c r="P2192" s="67"/>
      <c r="Q2192" s="67"/>
      <c r="R2192" s="67"/>
      <c r="S2192" s="106">
        <f>1000*0.489</f>
        <v>489</v>
      </c>
      <c r="T2192" s="106"/>
      <c r="U2192" s="106"/>
      <c r="V2192" s="187"/>
      <c r="W2192" s="100"/>
      <c r="X2192" s="100"/>
      <c r="Y2192" s="100"/>
      <c r="Z2192" s="100"/>
      <c r="AA2192" s="187"/>
      <c r="AB2192" s="116"/>
      <c r="AC2192" s="350"/>
      <c r="AD2192" s="187"/>
      <c r="AE2192" s="64"/>
    </row>
    <row r="2193" spans="1:32" s="22" customFormat="1" ht="75" hidden="1" x14ac:dyDescent="0.25">
      <c r="A2193" s="430">
        <v>714</v>
      </c>
      <c r="B2193" s="430"/>
      <c r="C2193" s="596"/>
      <c r="D2193" s="597"/>
      <c r="E2193" s="598"/>
      <c r="F2193" s="577"/>
      <c r="G2193" s="635"/>
      <c r="H2193" s="428"/>
      <c r="I2193" s="158" t="s">
        <v>610</v>
      </c>
      <c r="J2193" s="430"/>
      <c r="K2193" s="430">
        <v>1</v>
      </c>
      <c r="L2193" s="430"/>
      <c r="M2193" s="430"/>
      <c r="N2193" s="67"/>
      <c r="O2193" s="67">
        <v>125</v>
      </c>
      <c r="P2193" s="67"/>
      <c r="Q2193" s="67"/>
      <c r="R2193" s="67"/>
      <c r="S2193" s="106">
        <f>1000*0.914</f>
        <v>914</v>
      </c>
      <c r="T2193" s="106"/>
      <c r="U2193" s="106"/>
      <c r="V2193" s="187"/>
      <c r="W2193" s="100"/>
      <c r="X2193" s="100"/>
      <c r="Y2193" s="100"/>
      <c r="Z2193" s="100"/>
      <c r="AA2193" s="187"/>
      <c r="AB2193" s="116"/>
      <c r="AC2193" s="350"/>
      <c r="AD2193" s="187"/>
      <c r="AE2193" s="64"/>
    </row>
    <row r="2194" spans="1:32" s="22" customFormat="1" ht="75" hidden="1" x14ac:dyDescent="0.25">
      <c r="A2194" s="430"/>
      <c r="B2194" s="430">
        <v>856</v>
      </c>
      <c r="C2194" s="596"/>
      <c r="D2194" s="597"/>
      <c r="E2194" s="598"/>
      <c r="F2194" s="577"/>
      <c r="G2194" s="635"/>
      <c r="H2194" s="428"/>
      <c r="I2194" s="158" t="s">
        <v>1009</v>
      </c>
      <c r="J2194" s="430"/>
      <c r="K2194" s="430"/>
      <c r="L2194" s="430">
        <v>1</v>
      </c>
      <c r="M2194" s="430"/>
      <c r="N2194" s="67"/>
      <c r="O2194" s="67"/>
      <c r="P2194" s="67">
        <v>25</v>
      </c>
      <c r="Q2194" s="67"/>
      <c r="R2194" s="67"/>
      <c r="S2194" s="106"/>
      <c r="T2194" s="67">
        <v>512</v>
      </c>
      <c r="U2194" s="106"/>
      <c r="V2194" s="99"/>
      <c r="W2194" s="100"/>
      <c r="X2194" s="100"/>
      <c r="Y2194" s="100"/>
      <c r="Z2194" s="100"/>
      <c r="AA2194" s="187"/>
      <c r="AB2194" s="116"/>
      <c r="AC2194" s="350"/>
      <c r="AD2194" s="187"/>
      <c r="AE2194" s="64"/>
    </row>
    <row r="2195" spans="1:32" s="22" customFormat="1" ht="75" hidden="1" x14ac:dyDescent="0.25">
      <c r="A2195" s="430"/>
      <c r="B2195" s="430">
        <v>912</v>
      </c>
      <c r="C2195" s="596"/>
      <c r="D2195" s="597"/>
      <c r="E2195" s="598"/>
      <c r="F2195" s="577"/>
      <c r="G2195" s="635"/>
      <c r="H2195" s="428"/>
      <c r="I2195" s="158" t="s">
        <v>1013</v>
      </c>
      <c r="J2195" s="430"/>
      <c r="K2195" s="430"/>
      <c r="L2195" s="430">
        <v>1</v>
      </c>
      <c r="M2195" s="430"/>
      <c r="N2195" s="67"/>
      <c r="O2195" s="67"/>
      <c r="P2195" s="67">
        <v>5</v>
      </c>
      <c r="Q2195" s="67"/>
      <c r="R2195" s="67"/>
      <c r="S2195" s="106"/>
      <c r="T2195" s="67">
        <v>476</v>
      </c>
      <c r="U2195" s="106"/>
      <c r="V2195" s="99"/>
      <c r="W2195" s="100"/>
      <c r="X2195" s="100"/>
      <c r="Y2195" s="100"/>
      <c r="Z2195" s="100"/>
      <c r="AA2195" s="187"/>
      <c r="AB2195" s="116"/>
      <c r="AC2195" s="350"/>
      <c r="AD2195" s="187"/>
      <c r="AE2195" s="64"/>
    </row>
    <row r="2196" spans="1:32" s="22" customFormat="1" ht="75" hidden="1" x14ac:dyDescent="0.25">
      <c r="A2196" s="430"/>
      <c r="B2196" s="66" t="s">
        <v>1456</v>
      </c>
      <c r="C2196" s="596"/>
      <c r="D2196" s="597"/>
      <c r="E2196" s="598"/>
      <c r="F2196" s="577"/>
      <c r="G2196" s="635"/>
      <c r="H2196" s="428"/>
      <c r="I2196" s="158" t="s">
        <v>1014</v>
      </c>
      <c r="J2196" s="430"/>
      <c r="K2196" s="430"/>
      <c r="L2196" s="430">
        <v>1</v>
      </c>
      <c r="M2196" s="430"/>
      <c r="N2196" s="67"/>
      <c r="O2196" s="67"/>
      <c r="P2196" s="67">
        <v>20</v>
      </c>
      <c r="Q2196" s="67"/>
      <c r="R2196" s="67"/>
      <c r="S2196" s="106"/>
      <c r="T2196" s="67">
        <v>479</v>
      </c>
      <c r="U2196" s="106"/>
      <c r="V2196" s="187"/>
      <c r="W2196" s="100"/>
      <c r="X2196" s="100"/>
      <c r="Y2196" s="100"/>
      <c r="Z2196" s="100"/>
      <c r="AA2196" s="187"/>
      <c r="AB2196" s="116"/>
      <c r="AC2196" s="350"/>
      <c r="AD2196" s="187"/>
      <c r="AE2196" s="64"/>
    </row>
    <row r="2197" spans="1:32" s="22" customFormat="1" ht="120" hidden="1" x14ac:dyDescent="0.25">
      <c r="A2197" s="430"/>
      <c r="B2197" s="430">
        <v>581</v>
      </c>
      <c r="C2197" s="596"/>
      <c r="D2197" s="597"/>
      <c r="E2197" s="598"/>
      <c r="F2197" s="577"/>
      <c r="G2197" s="635"/>
      <c r="H2197" s="428"/>
      <c r="I2197" s="304" t="s">
        <v>1144</v>
      </c>
      <c r="J2197" s="430"/>
      <c r="K2197" s="95"/>
      <c r="L2197" s="430">
        <v>1</v>
      </c>
      <c r="M2197" s="430"/>
      <c r="N2197" s="67"/>
      <c r="O2197" s="67"/>
      <c r="P2197" s="67">
        <v>60</v>
      </c>
      <c r="Q2197" s="67"/>
      <c r="R2197" s="67"/>
      <c r="S2197" s="106"/>
      <c r="T2197" s="67">
        <v>451.83819999999997</v>
      </c>
      <c r="U2197" s="106"/>
      <c r="V2197" s="99"/>
      <c r="W2197" s="100"/>
      <c r="X2197" s="100"/>
      <c r="Y2197" s="100"/>
      <c r="Z2197" s="100"/>
      <c r="AA2197" s="187"/>
      <c r="AB2197" s="116"/>
      <c r="AC2197" s="350"/>
      <c r="AD2197" s="187"/>
      <c r="AE2197" s="64"/>
    </row>
    <row r="2198" spans="1:32" s="22" customFormat="1" ht="135" hidden="1" x14ac:dyDescent="0.25">
      <c r="A2198" s="430"/>
      <c r="B2198" s="430">
        <v>272</v>
      </c>
      <c r="C2198" s="596"/>
      <c r="D2198" s="597"/>
      <c r="E2198" s="598"/>
      <c r="F2198" s="577"/>
      <c r="G2198" s="635"/>
      <c r="H2198" s="428"/>
      <c r="I2198" s="304" t="s">
        <v>1145</v>
      </c>
      <c r="J2198" s="430"/>
      <c r="K2198" s="95"/>
      <c r="L2198" s="430">
        <v>1</v>
      </c>
      <c r="M2198" s="430"/>
      <c r="N2198" s="67"/>
      <c r="O2198" s="67"/>
      <c r="P2198" s="67">
        <v>80</v>
      </c>
      <c r="Q2198" s="67"/>
      <c r="R2198" s="67"/>
      <c r="S2198" s="106"/>
      <c r="T2198" s="67">
        <v>436.08954999999997</v>
      </c>
      <c r="U2198" s="106"/>
      <c r="V2198" s="99"/>
      <c r="W2198" s="100"/>
      <c r="X2198" s="100"/>
      <c r="Y2198" s="100"/>
      <c r="Z2198" s="100"/>
      <c r="AA2198" s="187"/>
      <c r="AB2198" s="116"/>
      <c r="AC2198" s="350"/>
      <c r="AD2198" s="187"/>
      <c r="AE2198" s="64"/>
    </row>
    <row r="2199" spans="1:32" s="22" customFormat="1" ht="60" hidden="1" x14ac:dyDescent="0.25">
      <c r="A2199" s="430"/>
      <c r="B2199" s="66" t="s">
        <v>1640</v>
      </c>
      <c r="C2199" s="596"/>
      <c r="D2199" s="597"/>
      <c r="E2199" s="598"/>
      <c r="F2199" s="577"/>
      <c r="G2199" s="635"/>
      <c r="H2199" s="428"/>
      <c r="I2199" s="304" t="s">
        <v>1155</v>
      </c>
      <c r="J2199" s="430"/>
      <c r="K2199" s="95"/>
      <c r="L2199" s="430">
        <v>1</v>
      </c>
      <c r="M2199" s="430"/>
      <c r="N2199" s="67"/>
      <c r="O2199" s="67"/>
      <c r="P2199" s="67">
        <v>300</v>
      </c>
      <c r="Q2199" s="67"/>
      <c r="R2199" s="67"/>
      <c r="S2199" s="106"/>
      <c r="T2199" s="67">
        <v>635.53644000000008</v>
      </c>
      <c r="U2199" s="106"/>
      <c r="V2199" s="187"/>
      <c r="W2199" s="100"/>
      <c r="X2199" s="100"/>
      <c r="Y2199" s="100"/>
      <c r="Z2199" s="100"/>
      <c r="AA2199" s="187"/>
      <c r="AB2199" s="116"/>
      <c r="AC2199" s="350"/>
      <c r="AD2199" s="187"/>
      <c r="AE2199" s="64"/>
    </row>
    <row r="2200" spans="1:32" s="22" customFormat="1" ht="105" hidden="1" x14ac:dyDescent="0.25">
      <c r="A2200" s="430"/>
      <c r="B2200" s="430">
        <v>879</v>
      </c>
      <c r="C2200" s="596"/>
      <c r="D2200" s="597"/>
      <c r="E2200" s="598"/>
      <c r="F2200" s="577"/>
      <c r="G2200" s="635"/>
      <c r="H2200" s="428"/>
      <c r="I2200" s="304" t="s">
        <v>1148</v>
      </c>
      <c r="J2200" s="430"/>
      <c r="K2200" s="95"/>
      <c r="L2200" s="430">
        <v>1</v>
      </c>
      <c r="M2200" s="430"/>
      <c r="N2200" s="67"/>
      <c r="O2200" s="67"/>
      <c r="P2200" s="67">
        <v>55</v>
      </c>
      <c r="Q2200" s="67"/>
      <c r="R2200" s="67"/>
      <c r="S2200" s="106"/>
      <c r="T2200" s="67">
        <v>408.49482999999998</v>
      </c>
      <c r="U2200" s="106"/>
      <c r="V2200" s="99"/>
      <c r="W2200" s="100"/>
      <c r="X2200" s="100"/>
      <c r="Y2200" s="100"/>
      <c r="Z2200" s="100"/>
      <c r="AA2200" s="187"/>
      <c r="AB2200" s="116"/>
      <c r="AC2200" s="350"/>
      <c r="AD2200" s="187"/>
      <c r="AE2200" s="64"/>
    </row>
    <row r="2201" spans="1:32" s="22" customFormat="1" ht="90" hidden="1" x14ac:dyDescent="0.25">
      <c r="A2201" s="430"/>
      <c r="B2201" s="430">
        <v>777</v>
      </c>
      <c r="C2201" s="596"/>
      <c r="D2201" s="597"/>
      <c r="E2201" s="598"/>
      <c r="F2201" s="577"/>
      <c r="G2201" s="635"/>
      <c r="H2201" s="428"/>
      <c r="I2201" s="304" t="s">
        <v>1152</v>
      </c>
      <c r="J2201" s="430"/>
      <c r="K2201" s="95"/>
      <c r="L2201" s="430">
        <v>1</v>
      </c>
      <c r="M2201" s="430"/>
      <c r="N2201" s="67"/>
      <c r="O2201" s="67"/>
      <c r="P2201" s="67">
        <v>30</v>
      </c>
      <c r="Q2201" s="67"/>
      <c r="R2201" s="67"/>
      <c r="S2201" s="106"/>
      <c r="T2201" s="67">
        <v>376.542145</v>
      </c>
      <c r="U2201" s="106"/>
      <c r="V2201" s="99"/>
      <c r="W2201" s="100"/>
      <c r="X2201" s="100"/>
      <c r="Y2201" s="100"/>
      <c r="Z2201" s="100"/>
      <c r="AA2201" s="187"/>
      <c r="AB2201" s="116"/>
      <c r="AC2201" s="350"/>
      <c r="AD2201" s="187"/>
      <c r="AE2201" s="64"/>
    </row>
    <row r="2202" spans="1:32" s="22" customFormat="1" ht="60" hidden="1" x14ac:dyDescent="0.25">
      <c r="A2202" s="430"/>
      <c r="B2202" s="66" t="s">
        <v>1657</v>
      </c>
      <c r="C2202" s="596"/>
      <c r="D2202" s="597"/>
      <c r="E2202" s="598"/>
      <c r="F2202" s="577"/>
      <c r="G2202" s="635"/>
      <c r="H2202" s="428"/>
      <c r="I2202" s="158" t="s">
        <v>1195</v>
      </c>
      <c r="J2202" s="430"/>
      <c r="K2202" s="430"/>
      <c r="L2202" s="430">
        <v>1</v>
      </c>
      <c r="M2202" s="430"/>
      <c r="N2202" s="67"/>
      <c r="O2202" s="67"/>
      <c r="P2202" s="67">
        <v>15</v>
      </c>
      <c r="Q2202" s="67"/>
      <c r="R2202" s="67"/>
      <c r="S2202" s="106"/>
      <c r="T2202" s="67">
        <v>976.53399999999999</v>
      </c>
      <c r="U2202" s="106"/>
      <c r="V2202" s="187"/>
      <c r="W2202" s="100"/>
      <c r="X2202" s="100"/>
      <c r="Y2202" s="100"/>
      <c r="Z2202" s="100"/>
      <c r="AA2202" s="187"/>
      <c r="AB2202" s="116"/>
      <c r="AC2202" s="350"/>
      <c r="AD2202" s="187"/>
      <c r="AE2202" s="64"/>
    </row>
    <row r="2203" spans="1:32" s="22" customFormat="1" ht="75" hidden="1" x14ac:dyDescent="0.25">
      <c r="A2203" s="430"/>
      <c r="B2203" s="430">
        <v>1751</v>
      </c>
      <c r="C2203" s="596"/>
      <c r="D2203" s="597"/>
      <c r="E2203" s="598"/>
      <c r="F2203" s="577"/>
      <c r="G2203" s="635"/>
      <c r="H2203" s="430"/>
      <c r="I2203" s="159" t="s">
        <v>1425</v>
      </c>
      <c r="J2203" s="430"/>
      <c r="K2203" s="430"/>
      <c r="L2203" s="430">
        <v>1</v>
      </c>
      <c r="M2203" s="67"/>
      <c r="N2203" s="67"/>
      <c r="O2203" s="67"/>
      <c r="P2203" s="67">
        <v>120</v>
      </c>
      <c r="Q2203" s="67"/>
      <c r="R2203" s="67"/>
      <c r="S2203" s="67"/>
      <c r="T2203" s="67">
        <v>522.77</v>
      </c>
      <c r="U2203" s="4"/>
      <c r="V2203" s="110"/>
      <c r="W2203" s="99"/>
      <c r="X2203" s="100"/>
      <c r="Y2203" s="100"/>
      <c r="Z2203" s="100"/>
      <c r="AA2203" s="100"/>
      <c r="AB2203" s="116"/>
      <c r="AC2203" s="350"/>
      <c r="AD2203" s="187"/>
      <c r="AE2203" s="187"/>
      <c r="AF2203" s="64"/>
    </row>
    <row r="2204" spans="1:32" s="22" customFormat="1" ht="75" hidden="1" x14ac:dyDescent="0.25">
      <c r="A2204" s="430"/>
      <c r="B2204" s="430">
        <v>3865</v>
      </c>
      <c r="C2204" s="596"/>
      <c r="D2204" s="597"/>
      <c r="E2204" s="598"/>
      <c r="F2204" s="577"/>
      <c r="G2204" s="635"/>
      <c r="H2204" s="430"/>
      <c r="I2204" s="159" t="s">
        <v>1426</v>
      </c>
      <c r="J2204" s="430"/>
      <c r="K2204" s="430"/>
      <c r="L2204" s="430">
        <v>1</v>
      </c>
      <c r="M2204" s="67"/>
      <c r="N2204" s="67"/>
      <c r="O2204" s="67"/>
      <c r="P2204" s="67">
        <v>15</v>
      </c>
      <c r="Q2204" s="67"/>
      <c r="R2204" s="67"/>
      <c r="S2204" s="67"/>
      <c r="T2204" s="67">
        <v>341.38</v>
      </c>
      <c r="U2204" s="4"/>
      <c r="V2204" s="110"/>
      <c r="W2204" s="99"/>
      <c r="X2204" s="100"/>
      <c r="Y2204" s="100"/>
      <c r="Z2204" s="100"/>
      <c r="AA2204" s="100"/>
      <c r="AB2204" s="116"/>
      <c r="AC2204" s="350"/>
      <c r="AD2204" s="187"/>
      <c r="AE2204" s="187"/>
      <c r="AF2204" s="64"/>
    </row>
    <row r="2205" spans="1:32" s="22" customFormat="1" ht="75" hidden="1" x14ac:dyDescent="0.25">
      <c r="A2205" s="430"/>
      <c r="B2205" s="66" t="s">
        <v>1596</v>
      </c>
      <c r="C2205" s="596"/>
      <c r="D2205" s="597"/>
      <c r="E2205" s="598"/>
      <c r="F2205" s="577"/>
      <c r="G2205" s="635"/>
      <c r="H2205" s="430"/>
      <c r="I2205" s="206" t="s">
        <v>1396</v>
      </c>
      <c r="J2205" s="430"/>
      <c r="K2205" s="430"/>
      <c r="L2205" s="430">
        <v>1</v>
      </c>
      <c r="M2205" s="67"/>
      <c r="N2205" s="67"/>
      <c r="O2205" s="67"/>
      <c r="P2205" s="67">
        <v>45</v>
      </c>
      <c r="Q2205" s="67"/>
      <c r="R2205" s="67"/>
      <c r="S2205" s="67"/>
      <c r="T2205" s="67">
        <v>429.57</v>
      </c>
      <c r="U2205" s="4"/>
      <c r="V2205" s="187"/>
      <c r="W2205" s="100"/>
      <c r="X2205" s="100"/>
      <c r="Y2205" s="100"/>
      <c r="Z2205" s="100"/>
      <c r="AA2205" s="100"/>
      <c r="AB2205" s="116"/>
      <c r="AC2205" s="350"/>
      <c r="AD2205" s="187"/>
      <c r="AE2205" s="187"/>
      <c r="AF2205" s="64"/>
    </row>
    <row r="2206" spans="1:32" s="22" customFormat="1" hidden="1" x14ac:dyDescent="0.25">
      <c r="A2206" s="4"/>
      <c r="B2206" s="4"/>
      <c r="C2206" s="596"/>
      <c r="D2206" s="597"/>
      <c r="E2206" s="598"/>
      <c r="F2206" s="577"/>
      <c r="G2206" s="635" t="s">
        <v>54</v>
      </c>
      <c r="H2206" s="273"/>
      <c r="I2206" s="312"/>
      <c r="J2206" s="299">
        <f>J2207</f>
        <v>0</v>
      </c>
      <c r="K2206" s="299"/>
      <c r="L2206" s="299">
        <f t="shared" ref="L2206:U2206" si="130">L2207</f>
        <v>1</v>
      </c>
      <c r="M2206" s="299">
        <f t="shared" si="130"/>
        <v>0</v>
      </c>
      <c r="N2206" s="299"/>
      <c r="O2206" s="299">
        <f t="shared" si="130"/>
        <v>0</v>
      </c>
      <c r="P2206" s="299">
        <f t="shared" si="130"/>
        <v>70</v>
      </c>
      <c r="Q2206" s="299">
        <f t="shared" si="130"/>
        <v>0</v>
      </c>
      <c r="R2206" s="299"/>
      <c r="S2206" s="299"/>
      <c r="T2206" s="299">
        <f t="shared" si="130"/>
        <v>663.65571</v>
      </c>
      <c r="U2206" s="299">
        <f t="shared" si="130"/>
        <v>0</v>
      </c>
      <c r="V2206" s="272">
        <f>(T2206/P2206)/1*$Y$13/100*$Z$13/100</f>
        <v>10.426385441599475</v>
      </c>
      <c r="W2206" s="277"/>
      <c r="X2206" s="277"/>
      <c r="Y2206" s="277"/>
      <c r="Z2206" s="277"/>
      <c r="AA2206" s="272">
        <f>AA2190</f>
        <v>2.1279400000000002</v>
      </c>
      <c r="AB2206" s="298">
        <f t="shared" si="124"/>
        <v>2.227054797520474</v>
      </c>
      <c r="AC2206" s="349">
        <f t="shared" si="121"/>
        <v>4.6816923648254427</v>
      </c>
      <c r="AD2206" s="5"/>
    </row>
    <row r="2207" spans="1:32" s="22" customFormat="1" ht="180" hidden="1" customHeight="1" x14ac:dyDescent="0.25">
      <c r="A2207" s="430"/>
      <c r="B2207" s="430">
        <v>865</v>
      </c>
      <c r="C2207" s="596"/>
      <c r="D2207" s="597"/>
      <c r="E2207" s="598"/>
      <c r="F2207" s="577"/>
      <c r="G2207" s="635"/>
      <c r="H2207" s="428"/>
      <c r="I2207" s="307" t="s">
        <v>1146</v>
      </c>
      <c r="J2207" s="430"/>
      <c r="K2207" s="95">
        <v>0</v>
      </c>
      <c r="L2207" s="430">
        <v>1</v>
      </c>
      <c r="M2207" s="430"/>
      <c r="N2207" s="67"/>
      <c r="O2207" s="67"/>
      <c r="P2207" s="67">
        <v>70</v>
      </c>
      <c r="Q2207" s="67"/>
      <c r="R2207" s="67">
        <v>0</v>
      </c>
      <c r="S2207" s="67">
        <v>0</v>
      </c>
      <c r="T2207" s="95">
        <v>663.65571</v>
      </c>
      <c r="U2207" s="67"/>
      <c r="V2207" s="99"/>
      <c r="W2207" s="100"/>
      <c r="X2207" s="100"/>
      <c r="Y2207" s="100"/>
      <c r="Z2207" s="100"/>
      <c r="AA2207" s="187"/>
      <c r="AB2207" s="116"/>
      <c r="AC2207" s="187"/>
      <c r="AD2207" s="187"/>
      <c r="AE2207" s="64"/>
    </row>
    <row r="2208" spans="1:32" s="120" customFormat="1" ht="14.25" hidden="1" x14ac:dyDescent="0.2">
      <c r="A2208" s="128"/>
      <c r="B2208" s="128"/>
      <c r="C2208" s="596"/>
      <c r="D2208" s="597"/>
      <c r="E2208" s="598"/>
      <c r="F2208" s="577"/>
      <c r="G2208" s="578" t="s">
        <v>55</v>
      </c>
      <c r="H2208" s="83"/>
      <c r="I2208" s="348"/>
      <c r="J2208" s="122">
        <f>J2209</f>
        <v>0</v>
      </c>
      <c r="K2208" s="122">
        <f t="shared" ref="K2208:U2208" si="131">K2209</f>
        <v>0</v>
      </c>
      <c r="L2208" s="122">
        <f t="shared" si="131"/>
        <v>0</v>
      </c>
      <c r="M2208" s="122">
        <f t="shared" si="131"/>
        <v>0</v>
      </c>
      <c r="N2208" s="122">
        <f t="shared" si="131"/>
        <v>0</v>
      </c>
      <c r="O2208" s="122">
        <f t="shared" si="131"/>
        <v>0</v>
      </c>
      <c r="P2208" s="122">
        <f t="shared" si="131"/>
        <v>0</v>
      </c>
      <c r="Q2208" s="122">
        <f t="shared" si="131"/>
        <v>0</v>
      </c>
      <c r="R2208" s="122">
        <f t="shared" si="131"/>
        <v>0</v>
      </c>
      <c r="S2208" s="122">
        <f t="shared" si="131"/>
        <v>0</v>
      </c>
      <c r="T2208" s="122">
        <f t="shared" si="131"/>
        <v>0</v>
      </c>
      <c r="U2208" s="122">
        <f t="shared" si="131"/>
        <v>0</v>
      </c>
      <c r="V2208" s="272"/>
      <c r="W2208" s="128"/>
      <c r="X2208" s="128"/>
      <c r="Y2208" s="128"/>
      <c r="Z2208" s="128"/>
      <c r="AA2208" s="272"/>
      <c r="AB2208" s="298"/>
      <c r="AC2208" s="272"/>
      <c r="AD2208" s="124"/>
    </row>
    <row r="2209" spans="1:120" s="22" customFormat="1" hidden="1" x14ac:dyDescent="0.25">
      <c r="A2209" s="430" t="s">
        <v>170</v>
      </c>
      <c r="B2209" s="430"/>
      <c r="C2209" s="645"/>
      <c r="D2209" s="646"/>
      <c r="E2209" s="647"/>
      <c r="F2209" s="583"/>
      <c r="G2209" s="578"/>
      <c r="H2209" s="428"/>
      <c r="I2209" s="158"/>
      <c r="J2209" s="430"/>
      <c r="K2209" s="430"/>
      <c r="L2209" s="430"/>
      <c r="M2209" s="430"/>
      <c r="N2209" s="67"/>
      <c r="O2209" s="67"/>
      <c r="P2209" s="67"/>
      <c r="Q2209" s="67"/>
      <c r="R2209" s="67"/>
      <c r="S2209" s="67"/>
      <c r="T2209" s="67"/>
      <c r="U2209" s="67"/>
      <c r="V2209" s="187"/>
      <c r="W2209" s="100"/>
      <c r="X2209" s="100"/>
      <c r="Y2209" s="100"/>
      <c r="Z2209" s="100"/>
      <c r="AA2209" s="187"/>
      <c r="AB2209" s="187"/>
      <c r="AC2209" s="187"/>
      <c r="AD2209" s="187"/>
      <c r="AE2209" s="64"/>
    </row>
    <row r="2210" spans="1:120" s="22" customFormat="1" ht="16.5" hidden="1" customHeight="1" x14ac:dyDescent="0.25">
      <c r="A2210" s="4"/>
      <c r="B2210" s="4"/>
      <c r="C2210" s="570" t="s">
        <v>79</v>
      </c>
      <c r="D2210" s="570"/>
      <c r="E2210" s="570"/>
      <c r="F2210" s="578" t="s">
        <v>58</v>
      </c>
      <c r="G2210" s="428" t="s">
        <v>50</v>
      </c>
      <c r="H2210" s="428"/>
      <c r="I2210" s="434"/>
      <c r="J2210" s="442"/>
      <c r="K2210" s="442"/>
      <c r="L2210" s="442"/>
      <c r="M2210" s="442"/>
      <c r="N2210" s="442"/>
      <c r="O2210" s="442"/>
      <c r="P2210" s="442"/>
      <c r="Q2210" s="442"/>
      <c r="R2210" s="442"/>
      <c r="S2210" s="442"/>
      <c r="T2210" s="442"/>
      <c r="U2210" s="442"/>
      <c r="V2210" s="184"/>
      <c r="W2210" s="4"/>
      <c r="X2210" s="4"/>
      <c r="Y2210" s="4"/>
      <c r="Z2210" s="4"/>
      <c r="AA2210" s="4"/>
      <c r="AB2210" s="442">
        <f t="shared" ref="AB2210:AB2215" si="132">AA2210*$Z$13/100</f>
        <v>0</v>
      </c>
      <c r="AC2210" s="184"/>
      <c r="AD2210" s="5"/>
    </row>
    <row r="2211" spans="1:120" s="22" customFormat="1" ht="16.5" hidden="1" customHeight="1" x14ac:dyDescent="0.25">
      <c r="A2211" s="4"/>
      <c r="B2211" s="4"/>
      <c r="C2211" s="570"/>
      <c r="D2211" s="570"/>
      <c r="E2211" s="570"/>
      <c r="F2211" s="578"/>
      <c r="G2211" s="428" t="s">
        <v>51</v>
      </c>
      <c r="H2211" s="428"/>
      <c r="I2211" s="434"/>
      <c r="J2211" s="442"/>
      <c r="K2211" s="442"/>
      <c r="L2211" s="442"/>
      <c r="M2211" s="442"/>
      <c r="N2211" s="442"/>
      <c r="O2211" s="442"/>
      <c r="P2211" s="442"/>
      <c r="Q2211" s="442"/>
      <c r="R2211" s="442"/>
      <c r="S2211" s="442"/>
      <c r="T2211" s="442"/>
      <c r="U2211" s="442"/>
      <c r="V2211" s="184"/>
      <c r="W2211" s="4"/>
      <c r="X2211" s="4"/>
      <c r="Y2211" s="4"/>
      <c r="Z2211" s="4"/>
      <c r="AA2211" s="4"/>
      <c r="AB2211" s="442">
        <f t="shared" si="132"/>
        <v>0</v>
      </c>
      <c r="AC2211" s="184"/>
      <c r="AD2211" s="5"/>
    </row>
    <row r="2212" spans="1:120" s="22" customFormat="1" ht="16.5" hidden="1" customHeight="1" x14ac:dyDescent="0.25">
      <c r="A2212" s="4"/>
      <c r="B2212" s="4"/>
      <c r="C2212" s="570"/>
      <c r="D2212" s="570"/>
      <c r="E2212" s="570"/>
      <c r="F2212" s="578"/>
      <c r="G2212" s="428" t="s">
        <v>52</v>
      </c>
      <c r="H2212" s="428"/>
      <c r="I2212" s="434"/>
      <c r="J2212" s="442"/>
      <c r="K2212" s="442"/>
      <c r="L2212" s="442"/>
      <c r="M2212" s="442"/>
      <c r="N2212" s="442"/>
      <c r="O2212" s="442"/>
      <c r="P2212" s="442"/>
      <c r="Q2212" s="442"/>
      <c r="R2212" s="442"/>
      <c r="S2212" s="442"/>
      <c r="T2212" s="442"/>
      <c r="U2212" s="442"/>
      <c r="V2212" s="184"/>
      <c r="W2212" s="4"/>
      <c r="X2212" s="4"/>
      <c r="Y2212" s="4"/>
      <c r="Z2212" s="4"/>
      <c r="AA2212" s="4"/>
      <c r="AB2212" s="442">
        <f t="shared" si="132"/>
        <v>0</v>
      </c>
      <c r="AC2212" s="184"/>
      <c r="AD2212" s="5"/>
    </row>
    <row r="2213" spans="1:120" s="22" customFormat="1" ht="16.5" hidden="1" customHeight="1" x14ac:dyDescent="0.25">
      <c r="A2213" s="4"/>
      <c r="B2213" s="4"/>
      <c r="C2213" s="570"/>
      <c r="D2213" s="570"/>
      <c r="E2213" s="570"/>
      <c r="F2213" s="578"/>
      <c r="G2213" s="428" t="s">
        <v>53</v>
      </c>
      <c r="H2213" s="428"/>
      <c r="I2213" s="434"/>
      <c r="J2213" s="442"/>
      <c r="K2213" s="442"/>
      <c r="L2213" s="442"/>
      <c r="M2213" s="442"/>
      <c r="N2213" s="442"/>
      <c r="O2213" s="442"/>
      <c r="P2213" s="442"/>
      <c r="Q2213" s="442"/>
      <c r="R2213" s="442"/>
      <c r="S2213" s="442"/>
      <c r="T2213" s="442"/>
      <c r="U2213" s="442"/>
      <c r="V2213" s="184"/>
      <c r="W2213" s="4"/>
      <c r="X2213" s="4"/>
      <c r="Y2213" s="4"/>
      <c r="Z2213" s="4"/>
      <c r="AA2213" s="4"/>
      <c r="AB2213" s="442">
        <f t="shared" si="132"/>
        <v>0</v>
      </c>
      <c r="AC2213" s="184"/>
      <c r="AD2213" s="5"/>
    </row>
    <row r="2214" spans="1:120" s="22" customFormat="1" ht="16.5" hidden="1" customHeight="1" x14ac:dyDescent="0.25">
      <c r="A2214" s="4"/>
      <c r="B2214" s="4"/>
      <c r="C2214" s="570"/>
      <c r="D2214" s="570"/>
      <c r="E2214" s="570"/>
      <c r="F2214" s="578"/>
      <c r="G2214" s="428" t="s">
        <v>54</v>
      </c>
      <c r="H2214" s="428"/>
      <c r="I2214" s="434"/>
      <c r="J2214" s="442"/>
      <c r="K2214" s="442"/>
      <c r="L2214" s="442"/>
      <c r="M2214" s="442"/>
      <c r="N2214" s="442"/>
      <c r="O2214" s="442"/>
      <c r="P2214" s="442"/>
      <c r="Q2214" s="442"/>
      <c r="R2214" s="442"/>
      <c r="S2214" s="442"/>
      <c r="T2214" s="442"/>
      <c r="U2214" s="442"/>
      <c r="V2214" s="184"/>
      <c r="W2214" s="4"/>
      <c r="X2214" s="4"/>
      <c r="Y2214" s="4"/>
      <c r="Z2214" s="4"/>
      <c r="AA2214" s="4"/>
      <c r="AB2214" s="442">
        <f t="shared" si="132"/>
        <v>0</v>
      </c>
      <c r="AC2214" s="184"/>
      <c r="AD2214" s="5"/>
    </row>
    <row r="2215" spans="1:120" s="22" customFormat="1" ht="16.5" hidden="1" customHeight="1" x14ac:dyDescent="0.25">
      <c r="A2215" s="463"/>
      <c r="B2215" s="463"/>
      <c r="C2215" s="570"/>
      <c r="D2215" s="570"/>
      <c r="E2215" s="570"/>
      <c r="F2215" s="578"/>
      <c r="G2215" s="437" t="s">
        <v>55</v>
      </c>
      <c r="H2215" s="437"/>
      <c r="I2215" s="480"/>
      <c r="J2215" s="470"/>
      <c r="K2215" s="470"/>
      <c r="L2215" s="470"/>
      <c r="M2215" s="470"/>
      <c r="N2215" s="470"/>
      <c r="O2215" s="470"/>
      <c r="P2215" s="470"/>
      <c r="Q2215" s="470"/>
      <c r="R2215" s="470"/>
      <c r="S2215" s="470"/>
      <c r="T2215" s="470"/>
      <c r="U2215" s="470"/>
      <c r="V2215" s="466"/>
      <c r="W2215" s="463"/>
      <c r="X2215" s="463"/>
      <c r="Y2215" s="463"/>
      <c r="Z2215" s="463"/>
      <c r="AA2215" s="463"/>
      <c r="AB2215" s="470">
        <f t="shared" si="132"/>
        <v>0</v>
      </c>
      <c r="AC2215" s="466"/>
      <c r="AD2215" s="5"/>
    </row>
    <row r="2216" spans="1:120" s="495" customFormat="1" ht="15" customHeight="1" x14ac:dyDescent="0.2">
      <c r="A2216" s="631" t="s">
        <v>1781</v>
      </c>
      <c r="B2216" s="632"/>
      <c r="G2216" s="501"/>
      <c r="H2216" s="501"/>
      <c r="I2216" s="501"/>
      <c r="J2216" s="376">
        <f t="shared" ref="J2216:M2216" si="133">J2034+J2048+J2093+J2123+J2141+J2144+J2145+J2147+J2167+J2190+J2206+J2208+J2210+J2211+J2212+J2213+J2214+J2215</f>
        <v>47</v>
      </c>
      <c r="K2216" s="376">
        <f t="shared" si="133"/>
        <v>26</v>
      </c>
      <c r="L2216" s="376">
        <f t="shared" si="133"/>
        <v>91</v>
      </c>
      <c r="M2216" s="376">
        <f t="shared" si="133"/>
        <v>0</v>
      </c>
      <c r="N2216" s="376">
        <f>N2034+N2048+N2093+N2123+N2141+N2145+N2147+N2167+N2190+N2206</f>
        <v>2717.1</v>
      </c>
      <c r="O2216" s="376">
        <f>O2034+O2048+O2093+O2123+O2141+O2145+O2147+O2167+O2190+O2206</f>
        <v>1570.3330000000001</v>
      </c>
      <c r="P2216" s="376">
        <f t="shared" ref="P2216:U2216" si="134">P2034+P2048+P2093+P2123+P2141+P2145+P2147+P2167+P2190+P2206</f>
        <v>4231.96</v>
      </c>
      <c r="Q2216" s="376">
        <f t="shared" si="134"/>
        <v>0</v>
      </c>
      <c r="R2216" s="376">
        <f t="shared" si="134"/>
        <v>25657.713929666668</v>
      </c>
      <c r="S2216" s="376">
        <f t="shared" si="134"/>
        <v>13022.416999999999</v>
      </c>
      <c r="T2216" s="376">
        <f t="shared" si="134"/>
        <v>41892.139804999999</v>
      </c>
      <c r="U2216" s="376">
        <f t="shared" si="134"/>
        <v>0</v>
      </c>
      <c r="V2216" s="376">
        <f>((R2216*$W$13/100*$X$13/100)/N2216+(S2216*$X$13/100)/O2216+T2216/P2216)/3*$Y$13/100*$Z$13/100</f>
        <v>10.706829603674684</v>
      </c>
    </row>
    <row r="2217" spans="1:120" ht="15" customHeight="1" x14ac:dyDescent="0.25">
      <c r="V2217" s="461"/>
      <c r="W2217" s="5"/>
      <c r="X2217" s="5"/>
      <c r="Y2217" s="5"/>
      <c r="Z2217" s="5"/>
      <c r="AA2217" s="5"/>
      <c r="AB2217" s="5"/>
      <c r="AC2217" s="5"/>
      <c r="AD2217" s="5"/>
      <c r="AE2217" s="22"/>
      <c r="AF2217" s="22"/>
      <c r="AG2217" s="22"/>
      <c r="AH2217" s="22"/>
      <c r="AI2217" s="22"/>
      <c r="AJ2217" s="22"/>
      <c r="AK2217" s="22"/>
      <c r="AL2217" s="22"/>
      <c r="AM2217" s="22"/>
      <c r="AN2217" s="22"/>
      <c r="AO2217" s="22"/>
      <c r="AP2217" s="22"/>
      <c r="AQ2217" s="22"/>
      <c r="AR2217" s="22"/>
      <c r="AS2217" s="22"/>
      <c r="AT2217" s="22"/>
      <c r="AU2217" s="22"/>
      <c r="AV2217" s="22"/>
      <c r="AW2217" s="22"/>
      <c r="AX2217" s="22"/>
      <c r="AY2217" s="22"/>
      <c r="AZ2217" s="22"/>
      <c r="BA2217" s="22"/>
      <c r="BB2217" s="22"/>
      <c r="BC2217" s="22"/>
      <c r="BD2217" s="22"/>
      <c r="BE2217" s="22"/>
      <c r="BF2217" s="22"/>
      <c r="BG2217" s="22"/>
      <c r="BH2217" s="22"/>
      <c r="BI2217" s="22"/>
      <c r="BJ2217" s="22"/>
      <c r="BK2217" s="22"/>
      <c r="BL2217" s="22"/>
      <c r="BM2217" s="22"/>
      <c r="BN2217" s="22"/>
      <c r="BO2217" s="22"/>
      <c r="BP2217" s="22"/>
      <c r="BQ2217" s="22"/>
      <c r="BR2217" s="22"/>
      <c r="BS2217" s="22"/>
      <c r="BT2217" s="22"/>
      <c r="BU2217" s="22"/>
      <c r="BV2217" s="22"/>
      <c r="BW2217" s="22"/>
      <c r="BX2217" s="22"/>
      <c r="BY2217" s="22"/>
      <c r="BZ2217" s="22"/>
      <c r="CA2217" s="22"/>
      <c r="CB2217" s="22"/>
      <c r="CC2217" s="22"/>
      <c r="CD2217" s="22"/>
      <c r="CE2217" s="22"/>
      <c r="CF2217" s="22"/>
      <c r="CG2217" s="22"/>
      <c r="CH2217" s="22"/>
      <c r="CI2217" s="22"/>
      <c r="CJ2217" s="22"/>
      <c r="CK2217" s="22"/>
      <c r="CL2217" s="22"/>
      <c r="CM2217" s="22"/>
      <c r="CN2217" s="22"/>
      <c r="CO2217" s="22"/>
      <c r="CP2217" s="22"/>
      <c r="CQ2217" s="22"/>
      <c r="CR2217" s="22"/>
      <c r="CS2217" s="22"/>
      <c r="CT2217" s="22"/>
      <c r="CU2217" s="22"/>
      <c r="CV2217" s="22"/>
      <c r="CW2217" s="22"/>
      <c r="CX2217" s="22"/>
      <c r="CY2217" s="22"/>
      <c r="CZ2217" s="22"/>
      <c r="DA2217" s="22"/>
      <c r="DB2217" s="22"/>
      <c r="DC2217" s="22"/>
      <c r="DD2217" s="22"/>
      <c r="DE2217" s="22"/>
      <c r="DF2217" s="22"/>
      <c r="DG2217" s="22"/>
      <c r="DH2217" s="22"/>
      <c r="DI2217" s="22"/>
      <c r="DJ2217" s="22"/>
      <c r="DK2217" s="22"/>
      <c r="DL2217" s="22"/>
      <c r="DM2217" s="22"/>
      <c r="DN2217" s="22"/>
      <c r="DO2217" s="22"/>
      <c r="DP2217" s="22"/>
    </row>
    <row r="2218" spans="1:120" ht="15.75" customHeight="1" x14ac:dyDescent="0.25">
      <c r="A2218" s="636" t="s">
        <v>124</v>
      </c>
      <c r="B2218" s="581"/>
      <c r="C2218" s="581"/>
      <c r="D2218" s="581"/>
      <c r="E2218" s="581"/>
      <c r="F2218" s="581"/>
      <c r="G2218" s="581"/>
      <c r="H2218" s="581"/>
      <c r="I2218" s="581"/>
      <c r="J2218" s="581"/>
      <c r="K2218" s="581"/>
      <c r="L2218" s="581"/>
      <c r="M2218" s="581"/>
      <c r="N2218" s="581"/>
      <c r="O2218" s="581"/>
      <c r="P2218" s="581"/>
      <c r="Q2218" s="581"/>
      <c r="R2218" s="581"/>
      <c r="S2218" s="581"/>
      <c r="T2218" s="581"/>
      <c r="U2218" s="637"/>
      <c r="V2218" s="638" t="s">
        <v>142</v>
      </c>
      <c r="W2218" s="639" t="s">
        <v>130</v>
      </c>
      <c r="X2218" s="640"/>
      <c r="Y2218" s="640"/>
      <c r="Z2218" s="641"/>
      <c r="AA2218" s="638" t="str">
        <f>AA2030</f>
        <v>Установленные СТС на 2018 год (в ценах 2018г.)</v>
      </c>
      <c r="AB2218" s="634" t="str">
        <f>AB2030</f>
        <v>Установленные СТС на 2018 год (в  ценах 2019 - с учётом ИЦП)</v>
      </c>
      <c r="AC2218" s="634" t="s">
        <v>131</v>
      </c>
      <c r="AD2218" s="5"/>
      <c r="AE2218" s="22"/>
      <c r="AF2218" s="22"/>
      <c r="AG2218" s="22"/>
      <c r="AH2218" s="22"/>
      <c r="AI2218" s="22"/>
      <c r="AJ2218" s="22"/>
      <c r="AK2218" s="22"/>
      <c r="AL2218" s="22"/>
      <c r="AM2218" s="22"/>
      <c r="AN2218" s="22"/>
      <c r="AO2218" s="22"/>
      <c r="AP2218" s="22"/>
      <c r="AQ2218" s="22"/>
      <c r="AR2218" s="22"/>
      <c r="AS2218" s="22"/>
      <c r="AT2218" s="22"/>
      <c r="AU2218" s="22"/>
      <c r="AV2218" s="22"/>
      <c r="AW2218" s="22"/>
      <c r="AX2218" s="22"/>
      <c r="AY2218" s="22"/>
      <c r="AZ2218" s="22"/>
      <c r="BA2218" s="22"/>
      <c r="BB2218" s="22"/>
      <c r="BC2218" s="22"/>
      <c r="BD2218" s="22"/>
      <c r="BE2218" s="22"/>
      <c r="BF2218" s="22"/>
      <c r="BG2218" s="22"/>
      <c r="BH2218" s="22"/>
      <c r="BI2218" s="22"/>
      <c r="BJ2218" s="22"/>
      <c r="BK2218" s="22"/>
      <c r="BL2218" s="22"/>
      <c r="BM2218" s="22"/>
      <c r="BN2218" s="22"/>
      <c r="BO2218" s="22"/>
      <c r="BP2218" s="22"/>
      <c r="BQ2218" s="22"/>
      <c r="BR2218" s="22"/>
      <c r="BS2218" s="22"/>
      <c r="BT2218" s="22"/>
      <c r="BU2218" s="22"/>
      <c r="BV2218" s="22"/>
      <c r="BW2218" s="22"/>
      <c r="BX2218" s="22"/>
      <c r="BY2218" s="22"/>
      <c r="BZ2218" s="22"/>
      <c r="CA2218" s="22"/>
      <c r="CB2218" s="22"/>
      <c r="CC2218" s="22"/>
      <c r="CD2218" s="22"/>
      <c r="CE2218" s="22"/>
      <c r="CF2218" s="22"/>
      <c r="CG2218" s="22"/>
      <c r="CH2218" s="22"/>
      <c r="CI2218" s="22"/>
      <c r="CJ2218" s="22"/>
      <c r="CK2218" s="22"/>
      <c r="CL2218" s="22"/>
      <c r="CM2218" s="22"/>
      <c r="CN2218" s="22"/>
      <c r="CO2218" s="22"/>
      <c r="CP2218" s="22"/>
      <c r="CQ2218" s="22"/>
      <c r="CR2218" s="22"/>
      <c r="CS2218" s="22"/>
      <c r="CT2218" s="22"/>
      <c r="CU2218" s="22"/>
      <c r="CV2218" s="22"/>
      <c r="CW2218" s="22"/>
      <c r="CX2218" s="22"/>
      <c r="CY2218" s="22"/>
      <c r="CZ2218" s="22"/>
      <c r="DA2218" s="22"/>
      <c r="DB2218" s="22"/>
      <c r="DC2218" s="22"/>
      <c r="DD2218" s="22"/>
      <c r="DE2218" s="22"/>
      <c r="DF2218" s="22"/>
      <c r="DG2218" s="22"/>
      <c r="DH2218" s="22"/>
      <c r="DI2218" s="22"/>
      <c r="DJ2218" s="22"/>
      <c r="DK2218" s="22"/>
      <c r="DL2218" s="22"/>
      <c r="DM2218" s="22"/>
      <c r="DN2218" s="22"/>
      <c r="DO2218" s="22"/>
      <c r="DP2218" s="22"/>
    </row>
    <row r="2219" spans="1:120" ht="29.25" customHeight="1" x14ac:dyDescent="0.25">
      <c r="A2219" s="575" t="s">
        <v>112</v>
      </c>
      <c r="B2219" s="430"/>
      <c r="C2219" s="576" t="s">
        <v>119</v>
      </c>
      <c r="D2219" s="576"/>
      <c r="E2219" s="576"/>
      <c r="F2219" s="573" t="s">
        <v>126</v>
      </c>
      <c r="G2219" s="570" t="s">
        <v>93</v>
      </c>
      <c r="H2219" s="570"/>
      <c r="I2219" s="587" t="s">
        <v>1780</v>
      </c>
      <c r="J2219" s="573" t="s">
        <v>56</v>
      </c>
      <c r="K2219" s="573"/>
      <c r="L2219" s="573"/>
      <c r="M2219" s="573"/>
      <c r="N2219" s="573" t="s">
        <v>129</v>
      </c>
      <c r="O2219" s="573"/>
      <c r="P2219" s="573"/>
      <c r="Q2219" s="573"/>
      <c r="R2219" s="575" t="s">
        <v>46</v>
      </c>
      <c r="S2219" s="575"/>
      <c r="T2219" s="575"/>
      <c r="U2219" s="575"/>
      <c r="V2219" s="638"/>
      <c r="W2219" s="642"/>
      <c r="X2219" s="643"/>
      <c r="Y2219" s="643"/>
      <c r="Z2219" s="644"/>
      <c r="AA2219" s="638"/>
      <c r="AB2219" s="634"/>
      <c r="AC2219" s="634"/>
      <c r="AD2219" s="5"/>
      <c r="AE2219" s="22"/>
      <c r="AF2219" s="22"/>
      <c r="AG2219" s="22"/>
      <c r="AH2219" s="22"/>
      <c r="AI2219" s="22"/>
      <c r="AJ2219" s="22"/>
      <c r="AK2219" s="22"/>
      <c r="AL2219" s="22"/>
      <c r="AM2219" s="22"/>
      <c r="AN2219" s="22"/>
      <c r="AO2219" s="22"/>
      <c r="AP2219" s="22"/>
      <c r="AQ2219" s="22"/>
      <c r="AR2219" s="22"/>
      <c r="AS2219" s="22"/>
      <c r="AT2219" s="22"/>
      <c r="AU2219" s="22"/>
      <c r="AV2219" s="22"/>
      <c r="AW2219" s="22"/>
      <c r="AX2219" s="22"/>
      <c r="AY2219" s="22"/>
      <c r="AZ2219" s="22"/>
      <c r="BA2219" s="22"/>
      <c r="BB2219" s="22"/>
      <c r="BC2219" s="22"/>
      <c r="BD2219" s="22"/>
      <c r="BE2219" s="22"/>
      <c r="BF2219" s="22"/>
      <c r="BG2219" s="22"/>
      <c r="BH2219" s="22"/>
      <c r="BI2219" s="22"/>
      <c r="BJ2219" s="22"/>
      <c r="BK2219" s="22"/>
      <c r="BL2219" s="22"/>
      <c r="BM2219" s="22"/>
      <c r="BN2219" s="22"/>
      <c r="BO2219" s="22"/>
      <c r="BP2219" s="22"/>
      <c r="BQ2219" s="22"/>
      <c r="BR2219" s="22"/>
      <c r="BS2219" s="22"/>
      <c r="BT2219" s="22"/>
      <c r="BU2219" s="22"/>
      <c r="BV2219" s="22"/>
      <c r="BW2219" s="22"/>
      <c r="BX2219" s="22"/>
      <c r="BY2219" s="22"/>
      <c r="BZ2219" s="22"/>
      <c r="CA2219" s="22"/>
      <c r="CB2219" s="22"/>
      <c r="CC2219" s="22"/>
      <c r="CD2219" s="22"/>
      <c r="CE2219" s="22"/>
      <c r="CF2219" s="22"/>
      <c r="CG2219" s="22"/>
      <c r="CH2219" s="22"/>
      <c r="CI2219" s="22"/>
      <c r="CJ2219" s="22"/>
      <c r="CK2219" s="22"/>
      <c r="CL2219" s="22"/>
      <c r="CM2219" s="22"/>
      <c r="CN2219" s="22"/>
      <c r="CO2219" s="22"/>
      <c r="CP2219" s="22"/>
      <c r="CQ2219" s="22"/>
      <c r="CR2219" s="22"/>
      <c r="CS2219" s="22"/>
      <c r="CT2219" s="22"/>
      <c r="CU2219" s="22"/>
      <c r="CV2219" s="22"/>
      <c r="CW2219" s="22"/>
      <c r="CX2219" s="22"/>
      <c r="CY2219" s="22"/>
      <c r="CZ2219" s="22"/>
      <c r="DA2219" s="22"/>
      <c r="DB2219" s="22"/>
      <c r="DC2219" s="22"/>
      <c r="DD2219" s="22"/>
      <c r="DE2219" s="22"/>
      <c r="DF2219" s="22"/>
      <c r="DG2219" s="22"/>
      <c r="DH2219" s="22"/>
      <c r="DI2219" s="22"/>
      <c r="DJ2219" s="22"/>
      <c r="DK2219" s="22"/>
      <c r="DL2219" s="22"/>
      <c r="DM2219" s="22"/>
      <c r="DN2219" s="22"/>
      <c r="DO2219" s="22"/>
      <c r="DP2219" s="22"/>
    </row>
    <row r="2220" spans="1:120" ht="63.75" customHeight="1" x14ac:dyDescent="0.25">
      <c r="A2220" s="575"/>
      <c r="B2220" s="430"/>
      <c r="C2220" s="576"/>
      <c r="D2220" s="576"/>
      <c r="E2220" s="576"/>
      <c r="F2220" s="573"/>
      <c r="G2220" s="570"/>
      <c r="H2220" s="570"/>
      <c r="I2220" s="587"/>
      <c r="J2220" s="435">
        <v>2015</v>
      </c>
      <c r="K2220" s="435">
        <v>2016</v>
      </c>
      <c r="L2220" s="435">
        <v>2017</v>
      </c>
      <c r="M2220" s="435" t="str">
        <f>M2032</f>
        <v>План (в случае отсутствия фактических значений)</v>
      </c>
      <c r="N2220" s="435">
        <f>J2220</f>
        <v>2015</v>
      </c>
      <c r="O2220" s="435">
        <f>K2220</f>
        <v>2016</v>
      </c>
      <c r="P2220" s="435">
        <f>L2220</f>
        <v>2017</v>
      </c>
      <c r="Q2220" s="435" t="str">
        <f>Q2032</f>
        <v>План (в случае отсутствия фактических значений)</v>
      </c>
      <c r="R2220" s="435">
        <f>J2220</f>
        <v>2015</v>
      </c>
      <c r="S2220" s="435">
        <f>K2220</f>
        <v>2016</v>
      </c>
      <c r="T2220" s="435">
        <f>L2220</f>
        <v>2017</v>
      </c>
      <c r="U2220" s="435" t="str">
        <f>U2032</f>
        <v>План (в случае отсутствия фактических значений)</v>
      </c>
      <c r="V2220" s="65" t="s">
        <v>137</v>
      </c>
      <c r="W2220" s="430">
        <v>2016</v>
      </c>
      <c r="X2220" s="430">
        <v>2017</v>
      </c>
      <c r="Y2220" s="430">
        <v>2018</v>
      </c>
      <c r="Z2220" s="430">
        <v>2019</v>
      </c>
      <c r="AA2220" s="441">
        <f>AA2032</f>
        <v>2018</v>
      </c>
      <c r="AB2220" s="441" t="str">
        <f>AB2032</f>
        <v>в ценах 2019 года</v>
      </c>
      <c r="AC2220" s="441" t="str">
        <f>AC2032</f>
        <v>Отклонение СТС (среднефакт. от ТБР), %</v>
      </c>
      <c r="AD2220" s="5"/>
      <c r="AE2220" s="22"/>
      <c r="AF2220" s="22"/>
      <c r="AG2220" s="22"/>
      <c r="AH2220" s="22"/>
      <c r="AI2220" s="22"/>
      <c r="AJ2220" s="22"/>
      <c r="AK2220" s="22"/>
      <c r="AL2220" s="22"/>
      <c r="AM2220" s="22"/>
      <c r="AN2220" s="22"/>
      <c r="AO2220" s="22"/>
      <c r="AP2220" s="22"/>
      <c r="AQ2220" s="22"/>
      <c r="AR2220" s="22"/>
      <c r="AS2220" s="22"/>
      <c r="AT2220" s="22"/>
      <c r="AU2220" s="22"/>
      <c r="AV2220" s="22"/>
      <c r="AW2220" s="22"/>
      <c r="AX2220" s="22"/>
      <c r="AY2220" s="22"/>
      <c r="AZ2220" s="22"/>
      <c r="BA2220" s="22"/>
      <c r="BB2220" s="22"/>
      <c r="BC2220" s="22"/>
      <c r="BD2220" s="22"/>
      <c r="BE2220" s="22"/>
      <c r="BF2220" s="22"/>
      <c r="BG2220" s="22"/>
      <c r="BH2220" s="22"/>
      <c r="BI2220" s="22"/>
      <c r="BJ2220" s="22"/>
      <c r="BK2220" s="22"/>
      <c r="BL2220" s="22"/>
      <c r="BM2220" s="22"/>
      <c r="BN2220" s="22"/>
      <c r="BO2220" s="22"/>
      <c r="BP2220" s="22"/>
      <c r="BQ2220" s="22"/>
      <c r="BR2220" s="22"/>
      <c r="BS2220" s="22"/>
      <c r="BT2220" s="22"/>
      <c r="BU2220" s="22"/>
      <c r="BV2220" s="22"/>
      <c r="BW2220" s="22"/>
      <c r="BX2220" s="22"/>
      <c r="BY2220" s="22"/>
      <c r="BZ2220" s="22"/>
      <c r="CA2220" s="22"/>
      <c r="CB2220" s="22"/>
      <c r="CC2220" s="22"/>
      <c r="CD2220" s="22"/>
      <c r="CE2220" s="22"/>
      <c r="CF2220" s="22"/>
      <c r="CG2220" s="22"/>
      <c r="CH2220" s="22"/>
      <c r="CI2220" s="22"/>
      <c r="CJ2220" s="22"/>
      <c r="CK2220" s="22"/>
      <c r="CL2220" s="22"/>
      <c r="CM2220" s="22"/>
      <c r="CN2220" s="22"/>
      <c r="CO2220" s="22"/>
      <c r="CP2220" s="22"/>
      <c r="CQ2220" s="22"/>
      <c r="CR2220" s="22"/>
      <c r="CS2220" s="22"/>
      <c r="CT2220" s="22"/>
      <c r="CU2220" s="22"/>
      <c r="CV2220" s="22"/>
      <c r="CW2220" s="22"/>
      <c r="CX2220" s="22"/>
      <c r="CY2220" s="22"/>
      <c r="CZ2220" s="22"/>
      <c r="DA2220" s="22"/>
      <c r="DB2220" s="22"/>
      <c r="DC2220" s="22"/>
      <c r="DD2220" s="22"/>
      <c r="DE2220" s="22"/>
      <c r="DF2220" s="22"/>
      <c r="DG2220" s="22"/>
      <c r="DH2220" s="22"/>
      <c r="DI2220" s="22"/>
      <c r="DJ2220" s="22"/>
      <c r="DK2220" s="22"/>
      <c r="DL2220" s="22"/>
      <c r="DM2220" s="22"/>
      <c r="DN2220" s="22"/>
      <c r="DO2220" s="22"/>
      <c r="DP2220" s="22"/>
    </row>
    <row r="2221" spans="1:120" x14ac:dyDescent="0.25">
      <c r="A2221" s="422">
        <v>1</v>
      </c>
      <c r="B2221" s="430"/>
      <c r="C2221" s="574">
        <v>2</v>
      </c>
      <c r="D2221" s="574"/>
      <c r="E2221" s="574"/>
      <c r="F2221" s="574">
        <v>3</v>
      </c>
      <c r="G2221" s="574"/>
      <c r="H2221" s="574"/>
      <c r="I2221" s="196">
        <v>4</v>
      </c>
      <c r="J2221" s="572">
        <v>5</v>
      </c>
      <c r="K2221" s="572"/>
      <c r="L2221" s="572"/>
      <c r="M2221" s="572"/>
      <c r="N2221" s="572">
        <v>6</v>
      </c>
      <c r="O2221" s="572"/>
      <c r="P2221" s="572"/>
      <c r="Q2221" s="572"/>
      <c r="R2221" s="572">
        <v>7</v>
      </c>
      <c r="S2221" s="572"/>
      <c r="T2221" s="572"/>
      <c r="U2221" s="572"/>
      <c r="V2221" s="457">
        <v>8</v>
      </c>
      <c r="W2221" s="5"/>
      <c r="X2221" s="5"/>
      <c r="Y2221" s="5"/>
      <c r="Z2221" s="5"/>
      <c r="AA2221" s="457">
        <v>10</v>
      </c>
      <c r="AB2221" s="457">
        <v>11</v>
      </c>
      <c r="AC2221" s="457">
        <v>12</v>
      </c>
      <c r="AD2221" s="5"/>
      <c r="AE2221" s="22"/>
      <c r="AF2221" s="22"/>
      <c r="AG2221" s="22"/>
      <c r="AH2221" s="22"/>
      <c r="AI2221" s="22"/>
      <c r="AJ2221" s="22"/>
      <c r="AK2221" s="22"/>
      <c r="AL2221" s="22"/>
      <c r="AM2221" s="22"/>
      <c r="AN2221" s="22"/>
      <c r="AO2221" s="22"/>
      <c r="AP2221" s="22"/>
      <c r="AQ2221" s="22"/>
      <c r="AR2221" s="22"/>
      <c r="AS2221" s="22"/>
      <c r="AT2221" s="22"/>
      <c r="AU2221" s="22"/>
      <c r="AV2221" s="22"/>
      <c r="AW2221" s="22"/>
      <c r="AX2221" s="22"/>
      <c r="AY2221" s="22"/>
      <c r="AZ2221" s="22"/>
      <c r="BA2221" s="22"/>
      <c r="BB2221" s="22"/>
      <c r="BC2221" s="22"/>
      <c r="BD2221" s="22"/>
      <c r="BE2221" s="22"/>
      <c r="BF2221" s="22"/>
      <c r="BG2221" s="22"/>
      <c r="BH2221" s="22"/>
      <c r="BI2221" s="22"/>
      <c r="BJ2221" s="22"/>
      <c r="BK2221" s="22"/>
      <c r="BL2221" s="22"/>
      <c r="BM2221" s="22"/>
      <c r="BN2221" s="22"/>
      <c r="BO2221" s="22"/>
      <c r="BP2221" s="22"/>
      <c r="BQ2221" s="22"/>
      <c r="BR2221" s="22"/>
      <c r="BS2221" s="22"/>
      <c r="BT2221" s="22"/>
      <c r="BU2221" s="22"/>
      <c r="BV2221" s="22"/>
      <c r="BW2221" s="22"/>
      <c r="BX2221" s="22"/>
      <c r="BY2221" s="22"/>
      <c r="BZ2221" s="22"/>
      <c r="CA2221" s="22"/>
      <c r="CB2221" s="22"/>
      <c r="CC2221" s="22"/>
      <c r="CD2221" s="22"/>
      <c r="CE2221" s="22"/>
      <c r="CF2221" s="22"/>
      <c r="CG2221" s="22"/>
      <c r="CH2221" s="22"/>
      <c r="CI2221" s="22"/>
      <c r="CJ2221" s="22"/>
      <c r="CK2221" s="22"/>
      <c r="CL2221" s="22"/>
      <c r="CM2221" s="22"/>
      <c r="CN2221" s="22"/>
      <c r="CO2221" s="22"/>
      <c r="CP2221" s="22"/>
      <c r="CQ2221" s="22"/>
      <c r="CR2221" s="22"/>
      <c r="CS2221" s="22"/>
      <c r="CT2221" s="22"/>
      <c r="CU2221" s="22"/>
      <c r="CV2221" s="22"/>
      <c r="CW2221" s="22"/>
      <c r="CX2221" s="22"/>
      <c r="CY2221" s="22"/>
      <c r="CZ2221" s="22"/>
      <c r="DA2221" s="22"/>
      <c r="DB2221" s="22"/>
      <c r="DC2221" s="22"/>
      <c r="DD2221" s="22"/>
      <c r="DE2221" s="22"/>
      <c r="DF2221" s="22"/>
      <c r="DG2221" s="22"/>
      <c r="DH2221" s="22"/>
      <c r="DI2221" s="22"/>
      <c r="DJ2221" s="22"/>
      <c r="DK2221" s="22"/>
      <c r="DL2221" s="22"/>
      <c r="DM2221" s="22"/>
      <c r="DN2221" s="22"/>
      <c r="DO2221" s="22"/>
      <c r="DP2221" s="22"/>
    </row>
    <row r="2222" spans="1:120" hidden="1" x14ac:dyDescent="0.25">
      <c r="A2222" s="2"/>
      <c r="B2222" s="4"/>
      <c r="C2222" s="575" t="s">
        <v>70</v>
      </c>
      <c r="D2222" s="575"/>
      <c r="E2222" s="575"/>
      <c r="F2222" s="573" t="s">
        <v>57</v>
      </c>
      <c r="G2222" s="435" t="s">
        <v>50</v>
      </c>
      <c r="H2222" s="435"/>
      <c r="I2222" s="139"/>
      <c r="J2222" s="441"/>
      <c r="K2222" s="442"/>
      <c r="L2222" s="441"/>
      <c r="M2222" s="441"/>
      <c r="N2222" s="441"/>
      <c r="O2222" s="441"/>
      <c r="P2222" s="441"/>
      <c r="Q2222" s="441"/>
      <c r="R2222" s="442"/>
      <c r="S2222" s="442"/>
      <c r="T2222" s="442"/>
      <c r="U2222" s="442"/>
      <c r="V2222" s="193"/>
      <c r="W2222" s="4"/>
      <c r="X2222" s="4"/>
      <c r="Y2222" s="4"/>
      <c r="Z2222" s="4"/>
      <c r="AA2222" s="2"/>
      <c r="AB2222" s="441">
        <f>AA2222*$Z$13/100</f>
        <v>0</v>
      </c>
      <c r="AC2222" s="2"/>
      <c r="AD2222" s="5"/>
      <c r="AE2222" s="22"/>
      <c r="AF2222" s="22"/>
      <c r="AG2222" s="22"/>
      <c r="AH2222" s="22"/>
      <c r="AI2222" s="22"/>
      <c r="AJ2222" s="22"/>
      <c r="AK2222" s="22"/>
      <c r="AL2222" s="22"/>
      <c r="AM2222" s="22"/>
      <c r="AN2222" s="22"/>
      <c r="AO2222" s="22"/>
      <c r="AP2222" s="22"/>
      <c r="AQ2222" s="22"/>
      <c r="AR2222" s="22"/>
      <c r="AS2222" s="22"/>
      <c r="AT2222" s="22"/>
      <c r="AU2222" s="22"/>
      <c r="AV2222" s="22"/>
      <c r="AW2222" s="22"/>
      <c r="AX2222" s="22"/>
      <c r="AY2222" s="22"/>
      <c r="AZ2222" s="22"/>
      <c r="BA2222" s="22"/>
      <c r="BB2222" s="22"/>
      <c r="BC2222" s="22"/>
      <c r="BD2222" s="22"/>
      <c r="BE2222" s="22"/>
      <c r="BF2222" s="22"/>
      <c r="BG2222" s="22"/>
      <c r="BH2222" s="22"/>
      <c r="BI2222" s="22"/>
      <c r="BJ2222" s="22"/>
      <c r="BK2222" s="22"/>
      <c r="BL2222" s="22"/>
      <c r="BM2222" s="22"/>
      <c r="BN2222" s="22"/>
      <c r="BO2222" s="22"/>
      <c r="BP2222" s="22"/>
      <c r="BQ2222" s="22"/>
      <c r="BR2222" s="22"/>
      <c r="BS2222" s="22"/>
      <c r="BT2222" s="22"/>
      <c r="BU2222" s="22"/>
      <c r="BV2222" s="22"/>
      <c r="BW2222" s="22"/>
      <c r="BX2222" s="22"/>
      <c r="BY2222" s="22"/>
      <c r="BZ2222" s="22"/>
      <c r="CA2222" s="22"/>
      <c r="CB2222" s="22"/>
      <c r="CC2222" s="22"/>
      <c r="CD2222" s="22"/>
      <c r="CE2222" s="22"/>
      <c r="CF2222" s="22"/>
      <c r="CG2222" s="22"/>
      <c r="CH2222" s="22"/>
      <c r="CI2222" s="22"/>
      <c r="CJ2222" s="22"/>
      <c r="CK2222" s="22"/>
      <c r="CL2222" s="22"/>
      <c r="CM2222" s="22"/>
      <c r="CN2222" s="22"/>
      <c r="CO2222" s="22"/>
      <c r="CP2222" s="22"/>
      <c r="CQ2222" s="22"/>
      <c r="CR2222" s="22"/>
      <c r="CS2222" s="22"/>
      <c r="CT2222" s="22"/>
      <c r="CU2222" s="22"/>
      <c r="CV2222" s="22"/>
      <c r="CW2222" s="22"/>
      <c r="CX2222" s="22"/>
      <c r="CY2222" s="22"/>
      <c r="CZ2222" s="22"/>
      <c r="DA2222" s="22"/>
      <c r="DB2222" s="22"/>
      <c r="DC2222" s="22"/>
      <c r="DD2222" s="22"/>
      <c r="DE2222" s="22"/>
      <c r="DF2222" s="22"/>
      <c r="DG2222" s="22"/>
      <c r="DH2222" s="22"/>
      <c r="DI2222" s="22"/>
      <c r="DJ2222" s="22"/>
      <c r="DK2222" s="22"/>
      <c r="DL2222" s="22"/>
      <c r="DM2222" s="22"/>
      <c r="DN2222" s="22"/>
      <c r="DO2222" s="22"/>
      <c r="DP2222" s="22"/>
    </row>
    <row r="2223" spans="1:120" s="115" customFormat="1" ht="14.25" hidden="1" x14ac:dyDescent="0.2">
      <c r="A2223" s="114"/>
      <c r="B2223" s="128"/>
      <c r="C2223" s="575"/>
      <c r="D2223" s="575"/>
      <c r="E2223" s="575"/>
      <c r="F2223" s="573"/>
      <c r="G2223" s="635" t="s">
        <v>51</v>
      </c>
      <c r="H2223" s="246"/>
      <c r="I2223" s="309"/>
      <c r="J2223" s="252">
        <f>J2224+J2225</f>
        <v>0</v>
      </c>
      <c r="K2223" s="252">
        <f t="shared" ref="K2223:U2223" si="135">K2224+K2225</f>
        <v>2</v>
      </c>
      <c r="L2223" s="252">
        <f t="shared" si="135"/>
        <v>0</v>
      </c>
      <c r="M2223" s="252">
        <f t="shared" si="135"/>
        <v>0</v>
      </c>
      <c r="N2223" s="252">
        <f t="shared" si="135"/>
        <v>0</v>
      </c>
      <c r="O2223" s="252">
        <f t="shared" si="135"/>
        <v>30</v>
      </c>
      <c r="P2223" s="252">
        <f t="shared" si="135"/>
        <v>0</v>
      </c>
      <c r="Q2223" s="252">
        <f t="shared" si="135"/>
        <v>0</v>
      </c>
      <c r="R2223" s="252">
        <f t="shared" si="135"/>
        <v>0</v>
      </c>
      <c r="S2223" s="252">
        <f t="shared" si="135"/>
        <v>720</v>
      </c>
      <c r="T2223" s="252">
        <f t="shared" si="135"/>
        <v>0</v>
      </c>
      <c r="U2223" s="252">
        <f t="shared" si="135"/>
        <v>0</v>
      </c>
      <c r="V2223" s="319">
        <f>((S2223*$X$13/100)/O2223)/1*$Y$13/100*$Z$13/100</f>
        <v>27.948285465824242</v>
      </c>
      <c r="W2223" s="128"/>
      <c r="X2223" s="128"/>
      <c r="Y2223" s="128"/>
      <c r="Z2223" s="128"/>
      <c r="AA2223" s="116">
        <v>5.0397999999999996</v>
      </c>
      <c r="AB2223" s="298">
        <f t="shared" ref="AB2223:AB2238" si="136">AA2223*$Z$13/100</f>
        <v>5.2745428764644133</v>
      </c>
      <c r="AC2223" s="349">
        <f t="shared" ref="AC2223:AC2236" si="137">V2223/AB2223</f>
        <v>5.2987123472884345</v>
      </c>
      <c r="AD2223" s="124"/>
      <c r="AE2223" s="120"/>
      <c r="AF2223" s="120"/>
      <c r="AG2223" s="120"/>
      <c r="AH2223" s="120"/>
      <c r="AI2223" s="120"/>
      <c r="AJ2223" s="120"/>
      <c r="AK2223" s="120"/>
      <c r="AL2223" s="120"/>
      <c r="AM2223" s="120"/>
      <c r="AN2223" s="120"/>
      <c r="AO2223" s="120"/>
      <c r="AP2223" s="120"/>
      <c r="AQ2223" s="120"/>
      <c r="AR2223" s="120"/>
      <c r="AS2223" s="120"/>
      <c r="AT2223" s="120"/>
      <c r="AU2223" s="120"/>
      <c r="AV2223" s="120"/>
      <c r="AW2223" s="120"/>
      <c r="AX2223" s="120"/>
      <c r="AY2223" s="120"/>
      <c r="AZ2223" s="120"/>
      <c r="BA2223" s="120"/>
      <c r="BB2223" s="120"/>
      <c r="BC2223" s="120"/>
      <c r="BD2223" s="120"/>
      <c r="BE2223" s="120"/>
      <c r="BF2223" s="120"/>
      <c r="BG2223" s="120"/>
      <c r="BH2223" s="120"/>
      <c r="BI2223" s="120"/>
      <c r="BJ2223" s="120"/>
      <c r="BK2223" s="120"/>
      <c r="BL2223" s="120"/>
      <c r="BM2223" s="120"/>
      <c r="BN2223" s="120"/>
      <c r="BO2223" s="120"/>
      <c r="BP2223" s="120"/>
      <c r="BQ2223" s="120"/>
      <c r="BR2223" s="120"/>
      <c r="BS2223" s="120"/>
      <c r="BT2223" s="120"/>
      <c r="BU2223" s="120"/>
      <c r="BV2223" s="120"/>
      <c r="BW2223" s="120"/>
      <c r="BX2223" s="120"/>
      <c r="BY2223" s="120"/>
      <c r="BZ2223" s="120"/>
      <c r="CA2223" s="120"/>
      <c r="CB2223" s="120"/>
      <c r="CC2223" s="120"/>
      <c r="CD2223" s="120"/>
      <c r="CE2223" s="120"/>
      <c r="CF2223" s="120"/>
      <c r="CG2223" s="120"/>
      <c r="CH2223" s="120"/>
      <c r="CI2223" s="120"/>
      <c r="CJ2223" s="120"/>
      <c r="CK2223" s="120"/>
      <c r="CL2223" s="120"/>
      <c r="CM2223" s="120"/>
      <c r="CN2223" s="120"/>
      <c r="CO2223" s="120"/>
      <c r="CP2223" s="120"/>
      <c r="CQ2223" s="120"/>
      <c r="CR2223" s="120"/>
      <c r="CS2223" s="120"/>
      <c r="CT2223" s="120"/>
      <c r="CU2223" s="120"/>
      <c r="CV2223" s="120"/>
      <c r="CW2223" s="120"/>
      <c r="CX2223" s="120"/>
      <c r="CY2223" s="120"/>
      <c r="CZ2223" s="120"/>
      <c r="DA2223" s="120"/>
      <c r="DB2223" s="120"/>
      <c r="DC2223" s="120"/>
      <c r="DD2223" s="120"/>
      <c r="DE2223" s="120"/>
      <c r="DF2223" s="120"/>
      <c r="DG2223" s="120"/>
      <c r="DH2223" s="120"/>
      <c r="DI2223" s="120"/>
      <c r="DJ2223" s="120"/>
      <c r="DK2223" s="120"/>
      <c r="DL2223" s="120"/>
      <c r="DM2223" s="120"/>
      <c r="DN2223" s="120"/>
      <c r="DO2223" s="120"/>
      <c r="DP2223" s="120"/>
    </row>
    <row r="2224" spans="1:120" s="22" customFormat="1" ht="30" hidden="1" x14ac:dyDescent="0.25">
      <c r="A2224" s="430">
        <v>1538</v>
      </c>
      <c r="B2224" s="430"/>
      <c r="C2224" s="575"/>
      <c r="D2224" s="575"/>
      <c r="E2224" s="575"/>
      <c r="F2224" s="573"/>
      <c r="G2224" s="635"/>
      <c r="H2224" s="428"/>
      <c r="I2224" s="158" t="s">
        <v>876</v>
      </c>
      <c r="J2224" s="430"/>
      <c r="K2224" s="430">
        <v>1</v>
      </c>
      <c r="L2224" s="430"/>
      <c r="M2224" s="430"/>
      <c r="N2224" s="67"/>
      <c r="O2224" s="67">
        <v>15</v>
      </c>
      <c r="P2224" s="67"/>
      <c r="Q2224" s="67"/>
      <c r="R2224" s="70"/>
      <c r="S2224" s="67">
        <v>327</v>
      </c>
      <c r="T2224" s="70"/>
      <c r="U2224" s="70"/>
      <c r="V2224" s="187"/>
      <c r="W2224" s="187"/>
      <c r="X2224" s="187"/>
      <c r="Y2224" s="187"/>
      <c r="Z2224" s="187"/>
      <c r="AA2224" s="187"/>
      <c r="AB2224" s="187"/>
      <c r="AC2224" s="349"/>
      <c r="AD2224" s="187"/>
      <c r="AE2224" s="64"/>
    </row>
    <row r="2225" spans="1:120" s="22" customFormat="1" ht="45" hidden="1" x14ac:dyDescent="0.25">
      <c r="A2225" s="430">
        <v>26</v>
      </c>
      <c r="B2225" s="430"/>
      <c r="C2225" s="575"/>
      <c r="D2225" s="575"/>
      <c r="E2225" s="575"/>
      <c r="F2225" s="573"/>
      <c r="G2225" s="635"/>
      <c r="H2225" s="428"/>
      <c r="I2225" s="158" t="s">
        <v>191</v>
      </c>
      <c r="J2225" s="430"/>
      <c r="K2225" s="430">
        <v>1</v>
      </c>
      <c r="L2225" s="430"/>
      <c r="M2225" s="430"/>
      <c r="N2225" s="67"/>
      <c r="O2225" s="67">
        <v>15</v>
      </c>
      <c r="P2225" s="67"/>
      <c r="Q2225" s="67"/>
      <c r="R2225" s="70"/>
      <c r="S2225" s="67">
        <v>393</v>
      </c>
      <c r="T2225" s="70"/>
      <c r="U2225" s="70"/>
      <c r="V2225" s="187"/>
      <c r="W2225" s="187"/>
      <c r="X2225" s="187"/>
      <c r="Y2225" s="187"/>
      <c r="Z2225" s="187"/>
      <c r="AA2225" s="187"/>
      <c r="AB2225" s="187"/>
      <c r="AC2225" s="349"/>
      <c r="AD2225" s="187"/>
      <c r="AE2225" s="64"/>
    </row>
    <row r="2226" spans="1:120" s="120" customFormat="1" ht="14.25" hidden="1" x14ac:dyDescent="0.2">
      <c r="A2226" s="128"/>
      <c r="B2226" s="128"/>
      <c r="C2226" s="575"/>
      <c r="D2226" s="575"/>
      <c r="E2226" s="575"/>
      <c r="F2226" s="573"/>
      <c r="G2226" s="635" t="s">
        <v>52</v>
      </c>
      <c r="H2226" s="246"/>
      <c r="I2226" s="309"/>
      <c r="J2226" s="252">
        <f>J2227</f>
        <v>0</v>
      </c>
      <c r="K2226" s="252">
        <f t="shared" ref="K2226:U2226" si="138">K2227</f>
        <v>1</v>
      </c>
      <c r="L2226" s="252">
        <f t="shared" si="138"/>
        <v>0</v>
      </c>
      <c r="M2226" s="252">
        <f t="shared" si="138"/>
        <v>0</v>
      </c>
      <c r="N2226" s="252">
        <f t="shared" si="138"/>
        <v>0</v>
      </c>
      <c r="O2226" s="252">
        <f t="shared" si="138"/>
        <v>10</v>
      </c>
      <c r="P2226" s="252">
        <f t="shared" si="138"/>
        <v>0</v>
      </c>
      <c r="Q2226" s="252">
        <f t="shared" si="138"/>
        <v>0</v>
      </c>
      <c r="R2226" s="252">
        <f t="shared" si="138"/>
        <v>0</v>
      </c>
      <c r="S2226" s="252">
        <f t="shared" si="138"/>
        <v>265</v>
      </c>
      <c r="T2226" s="252">
        <f t="shared" si="138"/>
        <v>0</v>
      </c>
      <c r="U2226" s="252">
        <f t="shared" si="138"/>
        <v>0</v>
      </c>
      <c r="V2226" s="301">
        <f>((S2226*$X$13/100)/O2226)/1*$Y$13/100*$Z$13/100</f>
        <v>30.859565201847609</v>
      </c>
      <c r="W2226" s="128"/>
      <c r="X2226" s="128"/>
      <c r="Y2226" s="128"/>
      <c r="Z2226" s="128"/>
      <c r="AA2226" s="122">
        <f>AA2223</f>
        <v>5.0397999999999996</v>
      </c>
      <c r="AB2226" s="272">
        <f t="shared" si="136"/>
        <v>5.2745428764644133</v>
      </c>
      <c r="AC2226" s="349">
        <f t="shared" si="137"/>
        <v>5.8506615501309813</v>
      </c>
      <c r="AD2226" s="124"/>
    </row>
    <row r="2227" spans="1:120" s="22" customFormat="1" ht="45" hidden="1" x14ac:dyDescent="0.25">
      <c r="A2227" s="430">
        <v>23</v>
      </c>
      <c r="B2227" s="430"/>
      <c r="C2227" s="575"/>
      <c r="D2227" s="575"/>
      <c r="E2227" s="575"/>
      <c r="F2227" s="573"/>
      <c r="G2227" s="635"/>
      <c r="H2227" s="428"/>
      <c r="I2227" s="158" t="s">
        <v>188</v>
      </c>
      <c r="J2227" s="430"/>
      <c r="K2227" s="430">
        <v>1</v>
      </c>
      <c r="L2227" s="430"/>
      <c r="M2227" s="430"/>
      <c r="N2227" s="67"/>
      <c r="O2227" s="67">
        <v>10</v>
      </c>
      <c r="P2227" s="67"/>
      <c r="Q2227" s="67"/>
      <c r="R2227" s="70"/>
      <c r="S2227" s="67">
        <v>265</v>
      </c>
      <c r="T2227" s="70"/>
      <c r="U2227" s="70"/>
      <c r="V2227" s="187"/>
      <c r="W2227" s="187"/>
      <c r="X2227" s="187"/>
      <c r="Y2227" s="187"/>
      <c r="Z2227" s="187"/>
      <c r="AA2227" s="187"/>
      <c r="AB2227" s="187"/>
      <c r="AC2227" s="349"/>
      <c r="AD2227" s="187"/>
      <c r="AE2227" s="64"/>
    </row>
    <row r="2228" spans="1:120" s="22" customFormat="1" hidden="1" x14ac:dyDescent="0.25">
      <c r="A2228" s="4"/>
      <c r="B2228" s="4"/>
      <c r="C2228" s="575"/>
      <c r="D2228" s="575"/>
      <c r="E2228" s="575"/>
      <c r="F2228" s="573"/>
      <c r="G2228" s="635" t="s">
        <v>53</v>
      </c>
      <c r="H2228" s="246"/>
      <c r="I2228" s="309"/>
      <c r="J2228" s="252">
        <v>0</v>
      </c>
      <c r="K2228" s="252">
        <f t="shared" ref="K2228:U2228" si="139">K2229</f>
        <v>0</v>
      </c>
      <c r="L2228" s="252">
        <f t="shared" si="139"/>
        <v>1</v>
      </c>
      <c r="M2228" s="252">
        <f t="shared" si="139"/>
        <v>0</v>
      </c>
      <c r="N2228" s="252"/>
      <c r="O2228" s="252"/>
      <c r="P2228" s="252">
        <f t="shared" si="139"/>
        <v>1196</v>
      </c>
      <c r="Q2228" s="252">
        <f t="shared" si="139"/>
        <v>0</v>
      </c>
      <c r="R2228" s="252"/>
      <c r="S2228" s="252"/>
      <c r="T2228" s="299">
        <f t="shared" si="139"/>
        <v>21089.042079999999</v>
      </c>
      <c r="U2228" s="252">
        <f t="shared" si="139"/>
        <v>0</v>
      </c>
      <c r="V2228" s="301">
        <f>(T2228/P2228)/1*$Y$13/100*$Z$13/100</f>
        <v>19.391645100139545</v>
      </c>
      <c r="W2228" s="4"/>
      <c r="X2228" s="4"/>
      <c r="Y2228" s="4"/>
      <c r="Z2228" s="4"/>
      <c r="AA2228" s="122">
        <f>AA2226</f>
        <v>5.0397999999999996</v>
      </c>
      <c r="AB2228" s="272">
        <f t="shared" si="136"/>
        <v>5.2745428764644133</v>
      </c>
      <c r="AC2228" s="349">
        <f t="shared" si="137"/>
        <v>3.6764598476708161</v>
      </c>
      <c r="AD2228" s="5"/>
    </row>
    <row r="2229" spans="1:120" s="22" customFormat="1" ht="75" hidden="1" x14ac:dyDescent="0.25">
      <c r="A2229" s="430"/>
      <c r="B2229" s="66" t="s">
        <v>1650</v>
      </c>
      <c r="C2229" s="575"/>
      <c r="D2229" s="575"/>
      <c r="E2229" s="575"/>
      <c r="F2229" s="573"/>
      <c r="G2229" s="635"/>
      <c r="H2229" s="428"/>
      <c r="I2229" s="307" t="s">
        <v>1158</v>
      </c>
      <c r="J2229" s="430"/>
      <c r="K2229" s="95"/>
      <c r="L2229" s="430">
        <v>1</v>
      </c>
      <c r="M2229" s="430"/>
      <c r="N2229" s="67"/>
      <c r="O2229" s="67"/>
      <c r="P2229" s="67">
        <v>1196</v>
      </c>
      <c r="Q2229" s="67"/>
      <c r="R2229" s="67"/>
      <c r="S2229" s="67"/>
      <c r="T2229" s="95">
        <v>21089.042079999999</v>
      </c>
      <c r="U2229" s="67"/>
      <c r="V2229" s="187"/>
      <c r="W2229" s="100"/>
      <c r="X2229" s="100"/>
      <c r="Y2229" s="100"/>
      <c r="Z2229" s="100"/>
      <c r="AA2229" s="187"/>
      <c r="AB2229" s="187"/>
      <c r="AC2229" s="349"/>
      <c r="AD2229" s="187"/>
      <c r="AE2229" s="64"/>
    </row>
    <row r="2230" spans="1:120" s="22" customFormat="1" ht="30" hidden="1" x14ac:dyDescent="0.25">
      <c r="A2230" s="4"/>
      <c r="B2230" s="4"/>
      <c r="C2230" s="575"/>
      <c r="D2230" s="575"/>
      <c r="E2230" s="575"/>
      <c r="F2230" s="573"/>
      <c r="G2230" s="428" t="s">
        <v>54</v>
      </c>
      <c r="H2230" s="428"/>
      <c r="I2230" s="434"/>
      <c r="J2230" s="442"/>
      <c r="K2230" s="442"/>
      <c r="L2230" s="442"/>
      <c r="M2230" s="442"/>
      <c r="N2230" s="442"/>
      <c r="O2230" s="442"/>
      <c r="P2230" s="442"/>
      <c r="Q2230" s="442"/>
      <c r="R2230" s="442"/>
      <c r="S2230" s="442"/>
      <c r="T2230" s="442"/>
      <c r="U2230" s="442"/>
      <c r="V2230" s="320"/>
      <c r="W2230" s="4"/>
      <c r="X2230" s="4"/>
      <c r="Y2230" s="4"/>
      <c r="Z2230" s="4"/>
      <c r="AA2230" s="4"/>
      <c r="AB2230" s="184">
        <f t="shared" si="136"/>
        <v>0</v>
      </c>
      <c r="AC2230" s="349"/>
      <c r="AD2230" s="5"/>
    </row>
    <row r="2231" spans="1:120" s="22" customFormat="1" ht="30" hidden="1" x14ac:dyDescent="0.25">
      <c r="A2231" s="4"/>
      <c r="B2231" s="4"/>
      <c r="C2231" s="575"/>
      <c r="D2231" s="575"/>
      <c r="E2231" s="575"/>
      <c r="F2231" s="573"/>
      <c r="G2231" s="428" t="s">
        <v>55</v>
      </c>
      <c r="H2231" s="428"/>
      <c r="I2231" s="434"/>
      <c r="J2231" s="442"/>
      <c r="K2231" s="442"/>
      <c r="L2231" s="442"/>
      <c r="M2231" s="442"/>
      <c r="N2231" s="442"/>
      <c r="O2231" s="442"/>
      <c r="P2231" s="442"/>
      <c r="Q2231" s="442"/>
      <c r="R2231" s="442"/>
      <c r="S2231" s="442"/>
      <c r="T2231" s="442"/>
      <c r="U2231" s="442"/>
      <c r="V2231" s="320"/>
      <c r="W2231" s="4"/>
      <c r="X2231" s="4"/>
      <c r="Y2231" s="4"/>
      <c r="Z2231" s="4"/>
      <c r="AA2231" s="4"/>
      <c r="AB2231" s="184">
        <f t="shared" si="136"/>
        <v>0</v>
      </c>
      <c r="AC2231" s="349"/>
      <c r="AD2231" s="5"/>
    </row>
    <row r="2232" spans="1:120" s="22" customFormat="1" hidden="1" x14ac:dyDescent="0.25">
      <c r="A2232" s="4"/>
      <c r="B2232" s="4"/>
      <c r="C2232" s="582" t="s">
        <v>79</v>
      </c>
      <c r="D2232" s="582"/>
      <c r="E2232" s="582"/>
      <c r="F2232" s="573" t="s">
        <v>58</v>
      </c>
      <c r="G2232" s="428" t="s">
        <v>50</v>
      </c>
      <c r="H2232" s="428"/>
      <c r="I2232" s="434"/>
      <c r="J2232" s="442"/>
      <c r="K2232" s="442"/>
      <c r="L2232" s="442"/>
      <c r="M2232" s="442"/>
      <c r="N2232" s="442"/>
      <c r="O2232" s="442"/>
      <c r="P2232" s="442"/>
      <c r="Q2232" s="442"/>
      <c r="R2232" s="442"/>
      <c r="S2232" s="442"/>
      <c r="T2232" s="442"/>
      <c r="U2232" s="442"/>
      <c r="V2232" s="320"/>
      <c r="W2232" s="4"/>
      <c r="X2232" s="4"/>
      <c r="Y2232" s="4"/>
      <c r="Z2232" s="4"/>
      <c r="AA2232" s="4"/>
      <c r="AB2232" s="184">
        <f t="shared" si="136"/>
        <v>0</v>
      </c>
      <c r="AC2232" s="349"/>
      <c r="AD2232" s="5"/>
    </row>
    <row r="2233" spans="1:120" s="22" customFormat="1" ht="30" hidden="1" x14ac:dyDescent="0.25">
      <c r="A2233" s="4"/>
      <c r="B2233" s="4"/>
      <c r="C2233" s="582"/>
      <c r="D2233" s="582"/>
      <c r="E2233" s="582"/>
      <c r="F2233" s="573"/>
      <c r="G2233" s="428" t="s">
        <v>51</v>
      </c>
      <c r="H2233" s="428"/>
      <c r="I2233" s="434"/>
      <c r="J2233" s="442"/>
      <c r="K2233" s="442"/>
      <c r="L2233" s="442"/>
      <c r="M2233" s="442"/>
      <c r="N2233" s="442"/>
      <c r="O2233" s="442"/>
      <c r="P2233" s="442"/>
      <c r="Q2233" s="442"/>
      <c r="R2233" s="442"/>
      <c r="S2233" s="442"/>
      <c r="T2233" s="442"/>
      <c r="U2233" s="442"/>
      <c r="V2233" s="320"/>
      <c r="W2233" s="4"/>
      <c r="X2233" s="4"/>
      <c r="Y2233" s="4"/>
      <c r="Z2233" s="4"/>
      <c r="AA2233" s="4"/>
      <c r="AB2233" s="184">
        <f t="shared" si="136"/>
        <v>0</v>
      </c>
      <c r="AC2233" s="349"/>
      <c r="AD2233" s="5"/>
    </row>
    <row r="2234" spans="1:120" s="22" customFormat="1" ht="30" hidden="1" x14ac:dyDescent="0.25">
      <c r="A2234" s="4"/>
      <c r="B2234" s="4"/>
      <c r="C2234" s="582"/>
      <c r="D2234" s="582"/>
      <c r="E2234" s="582"/>
      <c r="F2234" s="573"/>
      <c r="G2234" s="428" t="s">
        <v>52</v>
      </c>
      <c r="H2234" s="428"/>
      <c r="I2234" s="434"/>
      <c r="J2234" s="442"/>
      <c r="K2234" s="442"/>
      <c r="L2234" s="442"/>
      <c r="M2234" s="442"/>
      <c r="N2234" s="442"/>
      <c r="O2234" s="442"/>
      <c r="P2234" s="442"/>
      <c r="Q2234" s="442"/>
      <c r="R2234" s="442"/>
      <c r="S2234" s="442"/>
      <c r="T2234" s="442"/>
      <c r="U2234" s="442"/>
      <c r="V2234" s="320"/>
      <c r="W2234" s="4"/>
      <c r="X2234" s="4"/>
      <c r="Y2234" s="4"/>
      <c r="Z2234" s="4"/>
      <c r="AA2234" s="4"/>
      <c r="AB2234" s="184">
        <f t="shared" si="136"/>
        <v>0</v>
      </c>
      <c r="AC2234" s="349"/>
      <c r="AD2234" s="5"/>
    </row>
    <row r="2235" spans="1:120" s="22" customFormat="1" ht="30" hidden="1" x14ac:dyDescent="0.25">
      <c r="A2235" s="4"/>
      <c r="B2235" s="4"/>
      <c r="C2235" s="582"/>
      <c r="D2235" s="582"/>
      <c r="E2235" s="582"/>
      <c r="F2235" s="573"/>
      <c r="G2235" s="428" t="s">
        <v>53</v>
      </c>
      <c r="H2235" s="428"/>
      <c r="I2235" s="434"/>
      <c r="J2235" s="442"/>
      <c r="K2235" s="442"/>
      <c r="L2235" s="442"/>
      <c r="M2235" s="442"/>
      <c r="N2235" s="442"/>
      <c r="O2235" s="442"/>
      <c r="P2235" s="442"/>
      <c r="Q2235" s="442"/>
      <c r="R2235" s="442"/>
      <c r="S2235" s="442"/>
      <c r="T2235" s="442"/>
      <c r="U2235" s="442"/>
      <c r="V2235" s="320"/>
      <c r="W2235" s="4"/>
      <c r="X2235" s="4"/>
      <c r="Y2235" s="4"/>
      <c r="Z2235" s="4"/>
      <c r="AA2235" s="4"/>
      <c r="AB2235" s="184">
        <f t="shared" si="136"/>
        <v>0</v>
      </c>
      <c r="AC2235" s="349"/>
      <c r="AD2235" s="5"/>
    </row>
    <row r="2236" spans="1:120" s="120" customFormat="1" ht="14.25" hidden="1" x14ac:dyDescent="0.2">
      <c r="A2236" s="128"/>
      <c r="B2236" s="128"/>
      <c r="C2236" s="582"/>
      <c r="D2236" s="582"/>
      <c r="E2236" s="582"/>
      <c r="F2236" s="573"/>
      <c r="G2236" s="635" t="s">
        <v>54</v>
      </c>
      <c r="H2236" s="246"/>
      <c r="I2236" s="309"/>
      <c r="J2236" s="252"/>
      <c r="K2236" s="252">
        <f t="shared" ref="K2236:U2236" si="140">K2237</f>
        <v>0</v>
      </c>
      <c r="L2236" s="252">
        <f t="shared" si="140"/>
        <v>1</v>
      </c>
      <c r="M2236" s="252"/>
      <c r="N2236" s="252"/>
      <c r="O2236" s="252"/>
      <c r="P2236" s="252">
        <f t="shared" si="140"/>
        <v>594.91999999999996</v>
      </c>
      <c r="Q2236" s="252">
        <f t="shared" si="140"/>
        <v>0</v>
      </c>
      <c r="R2236" s="252"/>
      <c r="S2236" s="252"/>
      <c r="T2236" s="252">
        <f t="shared" si="140"/>
        <v>2083</v>
      </c>
      <c r="U2236" s="252">
        <f t="shared" si="140"/>
        <v>0</v>
      </c>
      <c r="V2236" s="301">
        <f>(T2236/P2236)/1*$Y$13/100*$Z$13/100</f>
        <v>3.8505226392831662</v>
      </c>
      <c r="W2236" s="128"/>
      <c r="X2236" s="128"/>
      <c r="Y2236" s="128"/>
      <c r="Z2236" s="128"/>
      <c r="AA2236" s="122">
        <f>AA2228</f>
        <v>5.0397999999999996</v>
      </c>
      <c r="AB2236" s="272">
        <f t="shared" si="136"/>
        <v>5.2745428764644133</v>
      </c>
      <c r="AC2236" s="349">
        <f t="shared" si="137"/>
        <v>0.7300201608872342</v>
      </c>
      <c r="AD2236" s="124"/>
    </row>
    <row r="2237" spans="1:120" s="22" customFormat="1" ht="52.5" hidden="1" customHeight="1" x14ac:dyDescent="0.25">
      <c r="A2237" s="430"/>
      <c r="B2237" s="430">
        <v>5652</v>
      </c>
      <c r="C2237" s="582"/>
      <c r="D2237" s="582"/>
      <c r="E2237" s="582"/>
      <c r="F2237" s="573"/>
      <c r="G2237" s="635"/>
      <c r="H2237" s="430" t="s">
        <v>170</v>
      </c>
      <c r="I2237" s="159" t="s">
        <v>1444</v>
      </c>
      <c r="J2237" s="430" t="s">
        <v>170</v>
      </c>
      <c r="K2237" s="430"/>
      <c r="L2237" s="430">
        <v>1</v>
      </c>
      <c r="M2237" s="67" t="s">
        <v>170</v>
      </c>
      <c r="N2237" s="67" t="s">
        <v>170</v>
      </c>
      <c r="O2237" s="67" t="s">
        <v>170</v>
      </c>
      <c r="P2237" s="67">
        <v>594.91999999999996</v>
      </c>
      <c r="Q2237" s="67"/>
      <c r="R2237" s="67" t="s">
        <v>170</v>
      </c>
      <c r="S2237" s="67" t="s">
        <v>170</v>
      </c>
      <c r="T2237" s="67">
        <v>2083</v>
      </c>
      <c r="U2237" s="4"/>
      <c r="V2237" s="99"/>
      <c r="W2237" s="187"/>
      <c r="X2237" s="100"/>
      <c r="Y2237" s="100"/>
      <c r="Z2237" s="100"/>
      <c r="AA2237" s="100"/>
      <c r="AB2237" s="187"/>
      <c r="AC2237" s="187"/>
      <c r="AD2237" s="187"/>
      <c r="AE2237" s="80"/>
      <c r="AF2237" s="64"/>
    </row>
    <row r="2238" spans="1:120" ht="30" hidden="1" x14ac:dyDescent="0.25">
      <c r="A2238" s="468"/>
      <c r="B2238" s="463"/>
      <c r="C2238" s="582"/>
      <c r="D2238" s="582"/>
      <c r="E2238" s="582"/>
      <c r="F2238" s="573"/>
      <c r="G2238" s="481" t="s">
        <v>55</v>
      </c>
      <c r="H2238" s="481"/>
      <c r="I2238" s="482"/>
      <c r="J2238" s="470"/>
      <c r="K2238" s="470"/>
      <c r="L2238" s="470"/>
      <c r="M2238" s="470"/>
      <c r="N2238" s="470"/>
      <c r="O2238" s="470"/>
      <c r="P2238" s="470"/>
      <c r="Q2238" s="470"/>
      <c r="R2238" s="470"/>
      <c r="S2238" s="470"/>
      <c r="T2238" s="470"/>
      <c r="U2238" s="470"/>
      <c r="V2238" s="483"/>
      <c r="W2238" s="463"/>
      <c r="X2238" s="463"/>
      <c r="Y2238" s="463"/>
      <c r="Z2238" s="463"/>
      <c r="AA2238" s="468"/>
      <c r="AB2238" s="484">
        <f t="shared" si="136"/>
        <v>0</v>
      </c>
      <c r="AC2238" s="484"/>
      <c r="AD2238" s="5"/>
      <c r="AE2238" s="22"/>
      <c r="AF2238" s="22"/>
      <c r="AG2238" s="22"/>
      <c r="AH2238" s="22"/>
      <c r="AI2238" s="22"/>
      <c r="AJ2238" s="22"/>
      <c r="AK2238" s="22"/>
      <c r="AL2238" s="22"/>
      <c r="AM2238" s="22"/>
      <c r="AN2238" s="22"/>
      <c r="AO2238" s="22"/>
      <c r="AP2238" s="22"/>
      <c r="AQ2238" s="22"/>
      <c r="AR2238" s="22"/>
      <c r="AS2238" s="22"/>
      <c r="AT2238" s="22"/>
      <c r="AU2238" s="22"/>
      <c r="AV2238" s="22"/>
      <c r="AW2238" s="22"/>
      <c r="AX2238" s="22"/>
      <c r="AY2238" s="22"/>
      <c r="AZ2238" s="22"/>
      <c r="BA2238" s="22"/>
      <c r="BB2238" s="22"/>
      <c r="BC2238" s="22"/>
      <c r="BD2238" s="22"/>
      <c r="BE2238" s="22"/>
      <c r="BF2238" s="22"/>
      <c r="BG2238" s="22"/>
      <c r="BH2238" s="22"/>
      <c r="BI2238" s="22"/>
      <c r="BJ2238" s="22"/>
      <c r="BK2238" s="22"/>
      <c r="BL2238" s="22"/>
      <c r="BM2238" s="22"/>
      <c r="BN2238" s="22"/>
      <c r="BO2238" s="22"/>
      <c r="BP2238" s="22"/>
      <c r="BQ2238" s="22"/>
      <c r="BR2238" s="22"/>
      <c r="BS2238" s="22"/>
      <c r="BT2238" s="22"/>
      <c r="BU2238" s="22"/>
      <c r="BV2238" s="22"/>
      <c r="BW2238" s="22"/>
      <c r="BX2238" s="22"/>
      <c r="BY2238" s="22"/>
      <c r="BZ2238" s="22"/>
      <c r="CA2238" s="22"/>
      <c r="CB2238" s="22"/>
      <c r="CC2238" s="22"/>
      <c r="CD2238" s="22"/>
      <c r="CE2238" s="22"/>
      <c r="CF2238" s="22"/>
      <c r="CG2238" s="22"/>
      <c r="CH2238" s="22"/>
      <c r="CI2238" s="22"/>
      <c r="CJ2238" s="22"/>
      <c r="CK2238" s="22"/>
      <c r="CL2238" s="22"/>
      <c r="CM2238" s="22"/>
      <c r="CN2238" s="22"/>
      <c r="CO2238" s="22"/>
      <c r="CP2238" s="22"/>
      <c r="CQ2238" s="22"/>
      <c r="CR2238" s="22"/>
      <c r="CS2238" s="22"/>
      <c r="CT2238" s="22"/>
      <c r="CU2238" s="22"/>
      <c r="CV2238" s="22"/>
      <c r="CW2238" s="22"/>
      <c r="CX2238" s="22"/>
      <c r="CY2238" s="22"/>
      <c r="CZ2238" s="22"/>
      <c r="DA2238" s="22"/>
      <c r="DB2238" s="22"/>
      <c r="DC2238" s="22"/>
      <c r="DD2238" s="22"/>
      <c r="DE2238" s="22"/>
      <c r="DF2238" s="22"/>
      <c r="DG2238" s="22"/>
      <c r="DH2238" s="22"/>
      <c r="DI2238" s="22"/>
      <c r="DJ2238" s="22"/>
      <c r="DK2238" s="22"/>
      <c r="DL2238" s="22"/>
      <c r="DM2238" s="22"/>
      <c r="DN2238" s="22"/>
      <c r="DO2238" s="22"/>
      <c r="DP2238" s="22"/>
    </row>
    <row r="2239" spans="1:120" s="495" customFormat="1" ht="24" customHeight="1" x14ac:dyDescent="0.2">
      <c r="A2239" s="631" t="s">
        <v>1781</v>
      </c>
      <c r="B2239" s="632"/>
      <c r="G2239" s="501"/>
      <c r="H2239" s="501"/>
      <c r="I2239" s="501"/>
      <c r="J2239" s="376">
        <f t="shared" ref="J2239" si="141">J2222+J2223+J2226+J2228+J2230+J2231+J2232+J2233+J2234+J2235+J2236+J2238</f>
        <v>0</v>
      </c>
      <c r="K2239" s="376">
        <f>K2223+K2226+K2228+K2236</f>
        <v>3</v>
      </c>
      <c r="L2239" s="376">
        <f t="shared" ref="L2239:T2239" si="142">L2223+L2226+L2228+L2236</f>
        <v>2</v>
      </c>
      <c r="M2239" s="376">
        <f t="shared" si="142"/>
        <v>0</v>
      </c>
      <c r="N2239" s="376">
        <f t="shared" si="142"/>
        <v>0</v>
      </c>
      <c r="O2239" s="376">
        <f t="shared" si="142"/>
        <v>40</v>
      </c>
      <c r="P2239" s="376">
        <f t="shared" si="142"/>
        <v>1790.92</v>
      </c>
      <c r="Q2239" s="376">
        <f t="shared" si="142"/>
        <v>0</v>
      </c>
      <c r="R2239" s="376">
        <f>R2223+R2226+R2228+R2236</f>
        <v>0</v>
      </c>
      <c r="S2239" s="376">
        <f t="shared" si="142"/>
        <v>985</v>
      </c>
      <c r="T2239" s="376">
        <f t="shared" si="142"/>
        <v>23172.042079999999</v>
      </c>
      <c r="U2239" s="376">
        <f>U2223+U2226+U2228+U2236</f>
        <v>0</v>
      </c>
      <c r="V2239" s="376">
        <f>((S2239*$X$13/100)/O2239+T2239/P2239)/2*$Y$13/100*$Z$13/100</f>
        <v>21.452597310598165</v>
      </c>
    </row>
    <row r="2240" spans="1:120" x14ac:dyDescent="0.25">
      <c r="V2240" s="461"/>
      <c r="W2240" s="5"/>
      <c r="X2240" s="5"/>
      <c r="Y2240" s="5"/>
      <c r="Z2240" s="5"/>
      <c r="AA2240" s="5"/>
      <c r="AB2240" s="5"/>
      <c r="AC2240" s="5"/>
      <c r="AD2240" s="5"/>
      <c r="AE2240" s="22"/>
      <c r="AF2240" s="22"/>
      <c r="AG2240" s="22"/>
      <c r="AH2240" s="22"/>
      <c r="AI2240" s="22"/>
      <c r="AJ2240" s="22"/>
      <c r="AK2240" s="22"/>
      <c r="AL2240" s="22"/>
      <c r="AM2240" s="22"/>
      <c r="AN2240" s="22"/>
      <c r="AO2240" s="22"/>
      <c r="AP2240" s="22"/>
      <c r="AQ2240" s="22"/>
      <c r="AR2240" s="22"/>
      <c r="AS2240" s="22"/>
      <c r="AT2240" s="22"/>
      <c r="AU2240" s="22"/>
      <c r="AV2240" s="22"/>
      <c r="AW2240" s="22"/>
      <c r="AX2240" s="22"/>
      <c r="AY2240" s="22"/>
      <c r="AZ2240" s="22"/>
      <c r="BA2240" s="22"/>
      <c r="BB2240" s="22"/>
      <c r="BC2240" s="22"/>
      <c r="BD2240" s="22"/>
      <c r="BE2240" s="22"/>
      <c r="BF2240" s="22"/>
      <c r="BG2240" s="22"/>
      <c r="BH2240" s="22"/>
      <c r="BI2240" s="22"/>
      <c r="BJ2240" s="22"/>
      <c r="BK2240" s="22"/>
      <c r="BL2240" s="22"/>
      <c r="BM2240" s="22"/>
      <c r="BN2240" s="22"/>
      <c r="BO2240" s="22"/>
      <c r="BP2240" s="22"/>
      <c r="BQ2240" s="22"/>
      <c r="BR2240" s="22"/>
      <c r="BS2240" s="22"/>
      <c r="BT2240" s="22"/>
      <c r="BU2240" s="22"/>
      <c r="BV2240" s="22"/>
      <c r="BW2240" s="22"/>
      <c r="BX2240" s="22"/>
      <c r="BY2240" s="22"/>
      <c r="BZ2240" s="22"/>
      <c r="CA2240" s="22"/>
      <c r="CB2240" s="22"/>
      <c r="CC2240" s="22"/>
      <c r="CD2240" s="22"/>
      <c r="CE2240" s="22"/>
      <c r="CF2240" s="22"/>
      <c r="CG2240" s="22"/>
      <c r="CH2240" s="22"/>
      <c r="CI2240" s="22"/>
      <c r="CJ2240" s="22"/>
      <c r="CK2240" s="22"/>
      <c r="CL2240" s="22"/>
      <c r="CM2240" s="22"/>
      <c r="CN2240" s="22"/>
      <c r="CO2240" s="22"/>
      <c r="CP2240" s="22"/>
      <c r="CQ2240" s="22"/>
      <c r="CR2240" s="22"/>
      <c r="CS2240" s="22"/>
      <c r="CT2240" s="22"/>
      <c r="CU2240" s="22"/>
      <c r="CV2240" s="22"/>
      <c r="CW2240" s="22"/>
      <c r="CX2240" s="22"/>
      <c r="CY2240" s="22"/>
      <c r="CZ2240" s="22"/>
      <c r="DA2240" s="22"/>
      <c r="DB2240" s="22"/>
      <c r="DC2240" s="22"/>
      <c r="DD2240" s="22"/>
      <c r="DE2240" s="22"/>
      <c r="DF2240" s="22"/>
      <c r="DG2240" s="22"/>
      <c r="DH2240" s="22"/>
      <c r="DI2240" s="22"/>
      <c r="DJ2240" s="22"/>
      <c r="DK2240" s="22"/>
      <c r="DL2240" s="22"/>
      <c r="DM2240" s="22"/>
      <c r="DN2240" s="22"/>
      <c r="DO2240" s="22"/>
      <c r="DP2240" s="22"/>
    </row>
    <row r="2241" spans="1:120" ht="15.75" customHeight="1" x14ac:dyDescent="0.25">
      <c r="A2241" s="636" t="s">
        <v>92</v>
      </c>
      <c r="B2241" s="581"/>
      <c r="C2241" s="581"/>
      <c r="D2241" s="581"/>
      <c r="E2241" s="581"/>
      <c r="F2241" s="581"/>
      <c r="G2241" s="581"/>
      <c r="H2241" s="581"/>
      <c r="I2241" s="581"/>
      <c r="J2241" s="581"/>
      <c r="K2241" s="581"/>
      <c r="L2241" s="581"/>
      <c r="M2241" s="581"/>
      <c r="N2241" s="581"/>
      <c r="O2241" s="581"/>
      <c r="P2241" s="581"/>
      <c r="Q2241" s="581"/>
      <c r="R2241" s="581"/>
      <c r="S2241" s="581"/>
      <c r="T2241" s="581"/>
      <c r="U2241" s="637"/>
      <c r="V2241" s="638" t="s">
        <v>141</v>
      </c>
      <c r="W2241" s="614" t="s">
        <v>130</v>
      </c>
      <c r="X2241" s="614"/>
      <c r="Y2241" s="614"/>
      <c r="Z2241" s="614"/>
      <c r="AA2241" s="634" t="s">
        <v>140</v>
      </c>
      <c r="AB2241" s="634" t="s">
        <v>138</v>
      </c>
      <c r="AC2241" s="634" t="s">
        <v>131</v>
      </c>
      <c r="AD2241" s="5"/>
      <c r="AE2241" s="22"/>
      <c r="AF2241" s="22"/>
      <c r="AG2241" s="22"/>
      <c r="AH2241" s="22"/>
      <c r="AI2241" s="22"/>
      <c r="AJ2241" s="22"/>
      <c r="AK2241" s="22"/>
      <c r="AL2241" s="22"/>
      <c r="AM2241" s="22"/>
      <c r="AN2241" s="22"/>
      <c r="AO2241" s="22"/>
      <c r="AP2241" s="22"/>
      <c r="AQ2241" s="22"/>
      <c r="AR2241" s="22"/>
      <c r="AS2241" s="22"/>
      <c r="AT2241" s="22"/>
      <c r="AU2241" s="22"/>
      <c r="AV2241" s="22"/>
      <c r="AW2241" s="22"/>
      <c r="AX2241" s="22"/>
      <c r="AY2241" s="22"/>
      <c r="AZ2241" s="22"/>
      <c r="BA2241" s="22"/>
      <c r="BB2241" s="22"/>
      <c r="BC2241" s="22"/>
      <c r="BD2241" s="22"/>
      <c r="BE2241" s="22"/>
      <c r="BF2241" s="22"/>
      <c r="BG2241" s="22"/>
      <c r="BH2241" s="22"/>
      <c r="BI2241" s="22"/>
      <c r="BJ2241" s="22"/>
      <c r="BK2241" s="22"/>
      <c r="BL2241" s="22"/>
      <c r="BM2241" s="22"/>
      <c r="BN2241" s="22"/>
      <c r="BO2241" s="22"/>
      <c r="BP2241" s="22"/>
      <c r="BQ2241" s="22"/>
      <c r="BR2241" s="22"/>
      <c r="BS2241" s="22"/>
      <c r="BT2241" s="22"/>
      <c r="BU2241" s="22"/>
      <c r="BV2241" s="22"/>
      <c r="BW2241" s="22"/>
      <c r="BX2241" s="22"/>
      <c r="BY2241" s="22"/>
      <c r="BZ2241" s="22"/>
      <c r="CA2241" s="22"/>
      <c r="CB2241" s="22"/>
      <c r="CC2241" s="22"/>
      <c r="CD2241" s="22"/>
      <c r="CE2241" s="22"/>
      <c r="CF2241" s="22"/>
      <c r="CG2241" s="22"/>
      <c r="CH2241" s="22"/>
      <c r="CI2241" s="22"/>
      <c r="CJ2241" s="22"/>
      <c r="CK2241" s="22"/>
      <c r="CL2241" s="22"/>
      <c r="CM2241" s="22"/>
      <c r="CN2241" s="22"/>
      <c r="CO2241" s="22"/>
      <c r="CP2241" s="22"/>
      <c r="CQ2241" s="22"/>
      <c r="CR2241" s="22"/>
      <c r="CS2241" s="22"/>
      <c r="CT2241" s="22"/>
      <c r="CU2241" s="22"/>
      <c r="CV2241" s="22"/>
      <c r="CW2241" s="22"/>
      <c r="CX2241" s="22"/>
      <c r="CY2241" s="22"/>
      <c r="CZ2241" s="22"/>
      <c r="DA2241" s="22"/>
      <c r="DB2241" s="22"/>
      <c r="DC2241" s="22"/>
      <c r="DD2241" s="22"/>
      <c r="DE2241" s="22"/>
      <c r="DF2241" s="22"/>
      <c r="DG2241" s="22"/>
      <c r="DH2241" s="22"/>
      <c r="DI2241" s="22"/>
      <c r="DJ2241" s="22"/>
      <c r="DK2241" s="22"/>
      <c r="DL2241" s="22"/>
      <c r="DM2241" s="22"/>
      <c r="DN2241" s="22"/>
      <c r="DO2241" s="22"/>
      <c r="DP2241" s="22"/>
    </row>
    <row r="2242" spans="1:120" ht="32.25" customHeight="1" x14ac:dyDescent="0.25">
      <c r="A2242" s="575" t="s">
        <v>112</v>
      </c>
      <c r="B2242" s="430"/>
      <c r="C2242" s="576" t="s">
        <v>119</v>
      </c>
      <c r="D2242" s="576"/>
      <c r="E2242" s="576"/>
      <c r="F2242" s="573" t="s">
        <v>125</v>
      </c>
      <c r="G2242" s="573"/>
      <c r="H2242" s="573"/>
      <c r="I2242" s="587" t="s">
        <v>1780</v>
      </c>
      <c r="J2242" s="573" t="s">
        <v>56</v>
      </c>
      <c r="K2242" s="573"/>
      <c r="L2242" s="573"/>
      <c r="M2242" s="573"/>
      <c r="N2242" s="573" t="s">
        <v>129</v>
      </c>
      <c r="O2242" s="573"/>
      <c r="P2242" s="573"/>
      <c r="Q2242" s="573"/>
      <c r="R2242" s="575" t="s">
        <v>46</v>
      </c>
      <c r="S2242" s="575"/>
      <c r="T2242" s="575"/>
      <c r="U2242" s="575"/>
      <c r="V2242" s="638"/>
      <c r="W2242" s="614"/>
      <c r="X2242" s="614"/>
      <c r="Y2242" s="614"/>
      <c r="Z2242" s="614"/>
      <c r="AA2242" s="634"/>
      <c r="AB2242" s="634"/>
      <c r="AC2242" s="634"/>
      <c r="AD2242" s="5"/>
      <c r="AE2242" s="22"/>
      <c r="AF2242" s="22"/>
      <c r="AG2242" s="22"/>
      <c r="AH2242" s="22"/>
      <c r="AI2242" s="22"/>
      <c r="AJ2242" s="22"/>
      <c r="AK2242" s="22"/>
      <c r="AL2242" s="22"/>
      <c r="AM2242" s="22"/>
      <c r="AN2242" s="22"/>
      <c r="AO2242" s="22"/>
      <c r="AP2242" s="22"/>
      <c r="AQ2242" s="22"/>
      <c r="AR2242" s="22"/>
      <c r="AS2242" s="22"/>
      <c r="AT2242" s="22"/>
      <c r="AU2242" s="22"/>
      <c r="AV2242" s="22"/>
      <c r="AW2242" s="22"/>
      <c r="AX2242" s="22"/>
      <c r="AY2242" s="22"/>
      <c r="AZ2242" s="22"/>
      <c r="BA2242" s="22"/>
      <c r="BB2242" s="22"/>
      <c r="BC2242" s="22"/>
      <c r="BD2242" s="22"/>
      <c r="BE2242" s="22"/>
      <c r="BF2242" s="22"/>
      <c r="BG2242" s="22"/>
      <c r="BH2242" s="22"/>
      <c r="BI2242" s="22"/>
      <c r="BJ2242" s="22"/>
      <c r="BK2242" s="22"/>
      <c r="BL2242" s="22"/>
      <c r="BM2242" s="22"/>
      <c r="BN2242" s="22"/>
      <c r="BO2242" s="22"/>
      <c r="BP2242" s="22"/>
      <c r="BQ2242" s="22"/>
      <c r="BR2242" s="22"/>
      <c r="BS2242" s="22"/>
      <c r="BT2242" s="22"/>
      <c r="BU2242" s="22"/>
      <c r="BV2242" s="22"/>
      <c r="BW2242" s="22"/>
      <c r="BX2242" s="22"/>
      <c r="BY2242" s="22"/>
      <c r="BZ2242" s="22"/>
      <c r="CA2242" s="22"/>
      <c r="CB2242" s="22"/>
      <c r="CC2242" s="22"/>
      <c r="CD2242" s="22"/>
      <c r="CE2242" s="22"/>
      <c r="CF2242" s="22"/>
      <c r="CG2242" s="22"/>
      <c r="CH2242" s="22"/>
      <c r="CI2242" s="22"/>
      <c r="CJ2242" s="22"/>
      <c r="CK2242" s="22"/>
      <c r="CL2242" s="22"/>
      <c r="CM2242" s="22"/>
      <c r="CN2242" s="22"/>
      <c r="CO2242" s="22"/>
      <c r="CP2242" s="22"/>
      <c r="CQ2242" s="22"/>
      <c r="CR2242" s="22"/>
      <c r="CS2242" s="22"/>
      <c r="CT2242" s="22"/>
      <c r="CU2242" s="22"/>
      <c r="CV2242" s="22"/>
      <c r="CW2242" s="22"/>
      <c r="CX2242" s="22"/>
      <c r="CY2242" s="22"/>
      <c r="CZ2242" s="22"/>
      <c r="DA2242" s="22"/>
      <c r="DB2242" s="22"/>
      <c r="DC2242" s="22"/>
      <c r="DD2242" s="22"/>
      <c r="DE2242" s="22"/>
      <c r="DF2242" s="22"/>
      <c r="DG2242" s="22"/>
      <c r="DH2242" s="22"/>
      <c r="DI2242" s="22"/>
      <c r="DJ2242" s="22"/>
      <c r="DK2242" s="22"/>
      <c r="DL2242" s="22"/>
      <c r="DM2242" s="22"/>
      <c r="DN2242" s="22"/>
      <c r="DO2242" s="22"/>
      <c r="DP2242" s="22"/>
    </row>
    <row r="2243" spans="1:120" ht="60" customHeight="1" x14ac:dyDescent="0.25">
      <c r="A2243" s="575"/>
      <c r="B2243" s="430"/>
      <c r="C2243" s="576"/>
      <c r="D2243" s="576"/>
      <c r="E2243" s="576"/>
      <c r="F2243" s="573"/>
      <c r="G2243" s="573"/>
      <c r="H2243" s="573"/>
      <c r="I2243" s="587"/>
      <c r="J2243" s="435">
        <v>2015</v>
      </c>
      <c r="K2243" s="435">
        <v>2016</v>
      </c>
      <c r="L2243" s="435">
        <v>2017</v>
      </c>
      <c r="M2243" s="435" t="str">
        <f>M2220</f>
        <v>План (в случае отсутствия фактических значений)</v>
      </c>
      <c r="N2243" s="435">
        <f>J2243</f>
        <v>2015</v>
      </c>
      <c r="O2243" s="435">
        <f>K2243</f>
        <v>2016</v>
      </c>
      <c r="P2243" s="435">
        <f>L2243</f>
        <v>2017</v>
      </c>
      <c r="Q2243" s="435" t="str">
        <f>Q2220</f>
        <v>План (в случае отсутствия фактических значений)</v>
      </c>
      <c r="R2243" s="435">
        <f>J2243</f>
        <v>2015</v>
      </c>
      <c r="S2243" s="435">
        <f>K2243</f>
        <v>2016</v>
      </c>
      <c r="T2243" s="435">
        <f>L2243</f>
        <v>2017</v>
      </c>
      <c r="U2243" s="435" t="str">
        <f>U2220</f>
        <v>План (в случае отсутствия фактических значений)</v>
      </c>
      <c r="V2243" s="65" t="s">
        <v>137</v>
      </c>
      <c r="W2243" s="432">
        <v>2016</v>
      </c>
      <c r="X2243" s="432">
        <v>2017</v>
      </c>
      <c r="Y2243" s="432">
        <v>2018</v>
      </c>
      <c r="Z2243" s="432">
        <v>2019</v>
      </c>
      <c r="AA2243" s="432">
        <v>2018</v>
      </c>
      <c r="AB2243" s="432" t="s">
        <v>139</v>
      </c>
      <c r="AC2243" s="432" t="s">
        <v>139</v>
      </c>
      <c r="AD2243" s="5"/>
      <c r="AE2243" s="22"/>
      <c r="AF2243" s="22"/>
      <c r="AG2243" s="22"/>
      <c r="AH2243" s="22"/>
      <c r="AI2243" s="22"/>
      <c r="AJ2243" s="22"/>
      <c r="AK2243" s="22"/>
      <c r="AL2243" s="22"/>
      <c r="AM2243" s="22"/>
      <c r="AN2243" s="22"/>
      <c r="AO2243" s="22"/>
      <c r="AP2243" s="22"/>
      <c r="AQ2243" s="22"/>
      <c r="AR2243" s="22"/>
      <c r="AS2243" s="22"/>
      <c r="AT2243" s="22"/>
      <c r="AU2243" s="22"/>
      <c r="AV2243" s="22"/>
      <c r="AW2243" s="22"/>
      <c r="AX2243" s="22"/>
      <c r="AY2243" s="22"/>
      <c r="AZ2243" s="22"/>
      <c r="BA2243" s="22"/>
      <c r="BB2243" s="22"/>
      <c r="BC2243" s="22"/>
      <c r="BD2243" s="22"/>
      <c r="BE2243" s="22"/>
      <c r="BF2243" s="22"/>
      <c r="BG2243" s="22"/>
      <c r="BH2243" s="22"/>
      <c r="BI2243" s="22"/>
      <c r="BJ2243" s="22"/>
      <c r="BK2243" s="22"/>
      <c r="BL2243" s="22"/>
      <c r="BM2243" s="22"/>
      <c r="BN2243" s="22"/>
      <c r="BO2243" s="22"/>
      <c r="BP2243" s="22"/>
      <c r="BQ2243" s="22"/>
      <c r="BR2243" s="22"/>
      <c r="BS2243" s="22"/>
      <c r="BT2243" s="22"/>
      <c r="BU2243" s="22"/>
      <c r="BV2243" s="22"/>
      <c r="BW2243" s="22"/>
      <c r="BX2243" s="22"/>
      <c r="BY2243" s="22"/>
      <c r="BZ2243" s="22"/>
      <c r="CA2243" s="22"/>
      <c r="CB2243" s="22"/>
      <c r="CC2243" s="22"/>
      <c r="CD2243" s="22"/>
      <c r="CE2243" s="22"/>
      <c r="CF2243" s="22"/>
      <c r="CG2243" s="22"/>
      <c r="CH2243" s="22"/>
      <c r="CI2243" s="22"/>
      <c r="CJ2243" s="22"/>
      <c r="CK2243" s="22"/>
      <c r="CL2243" s="22"/>
      <c r="CM2243" s="22"/>
      <c r="CN2243" s="22"/>
      <c r="CO2243" s="22"/>
      <c r="CP2243" s="22"/>
      <c r="CQ2243" s="22"/>
      <c r="CR2243" s="22"/>
      <c r="CS2243" s="22"/>
      <c r="CT2243" s="22"/>
      <c r="CU2243" s="22"/>
      <c r="CV2243" s="22"/>
      <c r="CW2243" s="22"/>
      <c r="CX2243" s="22"/>
      <c r="CY2243" s="22"/>
      <c r="CZ2243" s="22"/>
      <c r="DA2243" s="22"/>
      <c r="DB2243" s="22"/>
      <c r="DC2243" s="22"/>
      <c r="DD2243" s="22"/>
      <c r="DE2243" s="22"/>
      <c r="DF2243" s="22"/>
      <c r="DG2243" s="22"/>
      <c r="DH2243" s="22"/>
      <c r="DI2243" s="22"/>
      <c r="DJ2243" s="22"/>
      <c r="DK2243" s="22"/>
      <c r="DL2243" s="22"/>
      <c r="DM2243" s="22"/>
      <c r="DN2243" s="22"/>
      <c r="DO2243" s="22"/>
      <c r="DP2243" s="22"/>
    </row>
    <row r="2244" spans="1:120" x14ac:dyDescent="0.25">
      <c r="A2244" s="422">
        <v>1</v>
      </c>
      <c r="B2244" s="430"/>
      <c r="C2244" s="574">
        <v>2</v>
      </c>
      <c r="D2244" s="574"/>
      <c r="E2244" s="574"/>
      <c r="F2244" s="574">
        <v>3</v>
      </c>
      <c r="G2244" s="574"/>
      <c r="H2244" s="574"/>
      <c r="I2244" s="196">
        <v>4</v>
      </c>
      <c r="J2244" s="572">
        <v>5</v>
      </c>
      <c r="K2244" s="572"/>
      <c r="L2244" s="572"/>
      <c r="M2244" s="572"/>
      <c r="N2244" s="572">
        <v>6</v>
      </c>
      <c r="O2244" s="572"/>
      <c r="P2244" s="572"/>
      <c r="Q2244" s="572"/>
      <c r="R2244" s="572">
        <v>7</v>
      </c>
      <c r="S2244" s="572"/>
      <c r="T2244" s="572"/>
      <c r="U2244" s="572"/>
      <c r="V2244" s="457">
        <v>8</v>
      </c>
      <c r="W2244" s="5"/>
      <c r="X2244" s="5"/>
      <c r="Y2244" s="5"/>
      <c r="Z2244" s="5"/>
      <c r="AA2244" s="457">
        <v>10</v>
      </c>
      <c r="AB2244" s="457">
        <v>11</v>
      </c>
      <c r="AC2244" s="457">
        <v>12</v>
      </c>
      <c r="AD2244" s="5"/>
      <c r="AE2244" s="22"/>
      <c r="AF2244" s="22"/>
      <c r="AG2244" s="22"/>
      <c r="AH2244" s="22"/>
      <c r="AI2244" s="22"/>
      <c r="AJ2244" s="22"/>
      <c r="AK2244" s="22"/>
      <c r="AL2244" s="22"/>
      <c r="AM2244" s="22"/>
      <c r="AN2244" s="22"/>
      <c r="AO2244" s="22"/>
      <c r="AP2244" s="22"/>
      <c r="AQ2244" s="22"/>
      <c r="AR2244" s="22"/>
      <c r="AS2244" s="22"/>
      <c r="AT2244" s="22"/>
      <c r="AU2244" s="22"/>
      <c r="AV2244" s="22"/>
      <c r="AW2244" s="22"/>
      <c r="AX2244" s="22"/>
      <c r="AY2244" s="22"/>
      <c r="AZ2244" s="22"/>
      <c r="BA2244" s="22"/>
      <c r="BB2244" s="22"/>
      <c r="BC2244" s="22"/>
      <c r="BD2244" s="22"/>
      <c r="BE2244" s="22"/>
      <c r="BF2244" s="22"/>
      <c r="BG2244" s="22"/>
      <c r="BH2244" s="22"/>
      <c r="BI2244" s="22"/>
      <c r="BJ2244" s="22"/>
      <c r="BK2244" s="22"/>
      <c r="BL2244" s="22"/>
      <c r="BM2244" s="22"/>
      <c r="BN2244" s="22"/>
      <c r="BO2244" s="22"/>
      <c r="BP2244" s="22"/>
      <c r="BQ2244" s="22"/>
      <c r="BR2244" s="22"/>
      <c r="BS2244" s="22"/>
      <c r="BT2244" s="22"/>
      <c r="BU2244" s="22"/>
      <c r="BV2244" s="22"/>
      <c r="BW2244" s="22"/>
      <c r="BX2244" s="22"/>
      <c r="BY2244" s="22"/>
      <c r="BZ2244" s="22"/>
      <c r="CA2244" s="22"/>
      <c r="CB2244" s="22"/>
      <c r="CC2244" s="22"/>
      <c r="CD2244" s="22"/>
      <c r="CE2244" s="22"/>
      <c r="CF2244" s="22"/>
      <c r="CG2244" s="22"/>
      <c r="CH2244" s="22"/>
      <c r="CI2244" s="22"/>
      <c r="CJ2244" s="22"/>
      <c r="CK2244" s="22"/>
      <c r="CL2244" s="22"/>
      <c r="CM2244" s="22"/>
      <c r="CN2244" s="22"/>
      <c r="CO2244" s="22"/>
      <c r="CP2244" s="22"/>
      <c r="CQ2244" s="22"/>
      <c r="CR2244" s="22"/>
      <c r="CS2244" s="22"/>
      <c r="CT2244" s="22"/>
      <c r="CU2244" s="22"/>
      <c r="CV2244" s="22"/>
      <c r="CW2244" s="22"/>
      <c r="CX2244" s="22"/>
      <c r="CY2244" s="22"/>
      <c r="CZ2244" s="22"/>
      <c r="DA2244" s="22"/>
      <c r="DB2244" s="22"/>
      <c r="DC2244" s="22"/>
      <c r="DD2244" s="22"/>
      <c r="DE2244" s="22"/>
      <c r="DF2244" s="22"/>
      <c r="DG2244" s="22"/>
      <c r="DH2244" s="22"/>
      <c r="DI2244" s="22"/>
      <c r="DJ2244" s="22"/>
      <c r="DK2244" s="22"/>
      <c r="DL2244" s="22"/>
      <c r="DM2244" s="22"/>
      <c r="DN2244" s="22"/>
      <c r="DO2244" s="22"/>
      <c r="DP2244" s="22"/>
    </row>
    <row r="2245" spans="1:120" hidden="1" x14ac:dyDescent="0.25">
      <c r="A2245" s="2"/>
      <c r="B2245" s="4"/>
      <c r="C2245" s="582" t="s">
        <v>70</v>
      </c>
      <c r="D2245" s="582"/>
      <c r="E2245" s="582"/>
      <c r="F2245" s="589" t="s">
        <v>94</v>
      </c>
      <c r="G2245" s="589"/>
      <c r="H2245" s="451"/>
      <c r="I2245" s="208"/>
      <c r="J2245" s="442"/>
      <c r="K2245" s="442"/>
      <c r="L2245" s="441"/>
      <c r="M2245" s="441"/>
      <c r="N2245" s="442"/>
      <c r="O2245" s="442"/>
      <c r="P2245" s="441"/>
      <c r="Q2245" s="441"/>
      <c r="R2245" s="442"/>
      <c r="S2245" s="441"/>
      <c r="T2245" s="441"/>
      <c r="U2245" s="441"/>
      <c r="V2245" s="193" t="e">
        <f>((R2245*$W$13/100*$X$13/100)/N2245+(S2245*$X$13/100)/O2245+T2245/P2245)/3*$Y$13/100*$Z$13/100</f>
        <v>#DIV/0!</v>
      </c>
      <c r="W2245" s="4"/>
      <c r="X2245" s="4"/>
      <c r="Y2245" s="4"/>
      <c r="Z2245" s="4"/>
      <c r="AA2245" s="2"/>
      <c r="AB2245" s="441">
        <f>AA2245*$Z$13/100</f>
        <v>0</v>
      </c>
      <c r="AC2245" s="2" t="e">
        <f>V2245/AB2245</f>
        <v>#DIV/0!</v>
      </c>
      <c r="AD2245" s="5"/>
      <c r="AE2245" s="22"/>
      <c r="AF2245" s="22"/>
      <c r="AG2245" s="22"/>
      <c r="AH2245" s="22"/>
      <c r="AI2245" s="22"/>
      <c r="AJ2245" s="22"/>
      <c r="AK2245" s="22"/>
      <c r="AL2245" s="22"/>
      <c r="AM2245" s="22"/>
      <c r="AN2245" s="22"/>
      <c r="AO2245" s="22"/>
      <c r="AP2245" s="22"/>
      <c r="AQ2245" s="22"/>
      <c r="AR2245" s="22"/>
      <c r="AS2245" s="22"/>
      <c r="AT2245" s="22"/>
      <c r="AU2245" s="22"/>
      <c r="AV2245" s="22"/>
      <c r="AW2245" s="22"/>
      <c r="AX2245" s="22"/>
      <c r="AY2245" s="22"/>
      <c r="AZ2245" s="22"/>
      <c r="BA2245" s="22"/>
      <c r="BB2245" s="22"/>
      <c r="BC2245" s="22"/>
      <c r="BD2245" s="22"/>
      <c r="BE2245" s="22"/>
      <c r="BF2245" s="22"/>
      <c r="BG2245" s="22"/>
      <c r="BH2245" s="22"/>
      <c r="BI2245" s="22"/>
      <c r="BJ2245" s="22"/>
      <c r="BK2245" s="22"/>
      <c r="BL2245" s="22"/>
      <c r="BM2245" s="22"/>
      <c r="BN2245" s="22"/>
      <c r="BO2245" s="22"/>
      <c r="BP2245" s="22"/>
      <c r="BQ2245" s="22"/>
      <c r="BR2245" s="22"/>
      <c r="BS2245" s="22"/>
      <c r="BT2245" s="22"/>
      <c r="BU2245" s="22"/>
      <c r="BV2245" s="22"/>
      <c r="BW2245" s="22"/>
      <c r="BX2245" s="22"/>
      <c r="BY2245" s="22"/>
      <c r="BZ2245" s="22"/>
      <c r="CA2245" s="22"/>
      <c r="CB2245" s="22"/>
      <c r="CC2245" s="22"/>
      <c r="CD2245" s="22"/>
      <c r="CE2245" s="22"/>
      <c r="CF2245" s="22"/>
      <c r="CG2245" s="22"/>
      <c r="CH2245" s="22"/>
      <c r="CI2245" s="22"/>
      <c r="CJ2245" s="22"/>
      <c r="CK2245" s="22"/>
      <c r="CL2245" s="22"/>
      <c r="CM2245" s="22"/>
      <c r="CN2245" s="22"/>
      <c r="CO2245" s="22"/>
      <c r="CP2245" s="22"/>
      <c r="CQ2245" s="22"/>
      <c r="CR2245" s="22"/>
      <c r="CS2245" s="22"/>
      <c r="CT2245" s="22"/>
      <c r="CU2245" s="22"/>
      <c r="CV2245" s="22"/>
      <c r="CW2245" s="22"/>
      <c r="CX2245" s="22"/>
      <c r="CY2245" s="22"/>
      <c r="CZ2245" s="22"/>
      <c r="DA2245" s="22"/>
      <c r="DB2245" s="22"/>
      <c r="DC2245" s="22"/>
      <c r="DD2245" s="22"/>
      <c r="DE2245" s="22"/>
      <c r="DF2245" s="22"/>
      <c r="DG2245" s="22"/>
      <c r="DH2245" s="22"/>
      <c r="DI2245" s="22"/>
      <c r="DJ2245" s="22"/>
      <c r="DK2245" s="22"/>
      <c r="DL2245" s="22"/>
      <c r="DM2245" s="22"/>
      <c r="DN2245" s="22"/>
      <c r="DO2245" s="22"/>
      <c r="DP2245" s="22"/>
    </row>
    <row r="2246" spans="1:120" hidden="1" x14ac:dyDescent="0.25">
      <c r="A2246" s="2"/>
      <c r="B2246" s="4"/>
      <c r="C2246" s="582"/>
      <c r="D2246" s="582"/>
      <c r="E2246" s="582"/>
      <c r="F2246" s="589" t="s">
        <v>95</v>
      </c>
      <c r="G2246" s="589"/>
      <c r="H2246" s="451"/>
      <c r="I2246" s="208"/>
      <c r="J2246" s="442"/>
      <c r="K2246" s="442"/>
      <c r="L2246" s="441"/>
      <c r="M2246" s="441"/>
      <c r="N2246" s="442"/>
      <c r="O2246" s="442"/>
      <c r="P2246" s="441"/>
      <c r="Q2246" s="441"/>
      <c r="R2246" s="442"/>
      <c r="S2246" s="441"/>
      <c r="T2246" s="441"/>
      <c r="U2246" s="441"/>
      <c r="V2246" s="193" t="e">
        <f t="shared" ref="V2246" si="143">((R2246*$W$13/100*$X$13/100)/N2246+(S2246*$X$13/100)/O2246+T2246/P2246)/3*$Y$13/100*$Z$13/100</f>
        <v>#DIV/0!</v>
      </c>
      <c r="W2246" s="4"/>
      <c r="X2246" s="4"/>
      <c r="Y2246" s="4"/>
      <c r="Z2246" s="4"/>
      <c r="AA2246" s="2"/>
      <c r="AB2246" s="441">
        <f t="shared" ref="AB2246:AB2248" si="144">AA2246*$Z$13/100</f>
        <v>0</v>
      </c>
      <c r="AC2246" s="2" t="e">
        <f>V2246/AB2246</f>
        <v>#DIV/0!</v>
      </c>
      <c r="AD2246" s="5"/>
      <c r="AE2246" s="22"/>
      <c r="AF2246" s="22"/>
      <c r="AG2246" s="22"/>
      <c r="AH2246" s="22"/>
      <c r="AI2246" s="22"/>
      <c r="AJ2246" s="22"/>
      <c r="AK2246" s="22"/>
      <c r="AL2246" s="22"/>
      <c r="AM2246" s="22"/>
      <c r="AN2246" s="22"/>
      <c r="AO2246" s="22"/>
      <c r="AP2246" s="22"/>
      <c r="AQ2246" s="22"/>
      <c r="AR2246" s="22"/>
      <c r="AS2246" s="22"/>
      <c r="AT2246" s="22"/>
      <c r="AU2246" s="22"/>
      <c r="AV2246" s="22"/>
      <c r="AW2246" s="22"/>
      <c r="AX2246" s="22"/>
      <c r="AY2246" s="22"/>
      <c r="AZ2246" s="22"/>
      <c r="BA2246" s="22"/>
      <c r="BB2246" s="22"/>
      <c r="BC2246" s="22"/>
      <c r="BD2246" s="22"/>
      <c r="BE2246" s="22"/>
      <c r="BF2246" s="22"/>
      <c r="BG2246" s="22"/>
      <c r="BH2246" s="22"/>
      <c r="BI2246" s="22"/>
      <c r="BJ2246" s="22"/>
      <c r="BK2246" s="22"/>
      <c r="BL2246" s="22"/>
      <c r="BM2246" s="22"/>
      <c r="BN2246" s="22"/>
      <c r="BO2246" s="22"/>
      <c r="BP2246" s="22"/>
      <c r="BQ2246" s="22"/>
      <c r="BR2246" s="22"/>
      <c r="BS2246" s="22"/>
      <c r="BT2246" s="22"/>
      <c r="BU2246" s="22"/>
      <c r="BV2246" s="22"/>
      <c r="BW2246" s="22"/>
      <c r="BX2246" s="22"/>
      <c r="BY2246" s="22"/>
      <c r="BZ2246" s="22"/>
      <c r="CA2246" s="22"/>
      <c r="CB2246" s="22"/>
      <c r="CC2246" s="22"/>
      <c r="CD2246" s="22"/>
      <c r="CE2246" s="22"/>
      <c r="CF2246" s="22"/>
      <c r="CG2246" s="22"/>
      <c r="CH2246" s="22"/>
      <c r="CI2246" s="22"/>
      <c r="CJ2246" s="22"/>
      <c r="CK2246" s="22"/>
      <c r="CL2246" s="22"/>
      <c r="CM2246" s="22"/>
      <c r="CN2246" s="22"/>
      <c r="CO2246" s="22"/>
      <c r="CP2246" s="22"/>
      <c r="CQ2246" s="22"/>
      <c r="CR2246" s="22"/>
      <c r="CS2246" s="22"/>
      <c r="CT2246" s="22"/>
      <c r="CU2246" s="22"/>
      <c r="CV2246" s="22"/>
      <c r="CW2246" s="22"/>
      <c r="CX2246" s="22"/>
      <c r="CY2246" s="22"/>
      <c r="CZ2246" s="22"/>
      <c r="DA2246" s="22"/>
      <c r="DB2246" s="22"/>
      <c r="DC2246" s="22"/>
      <c r="DD2246" s="22"/>
      <c r="DE2246" s="22"/>
      <c r="DF2246" s="22"/>
      <c r="DG2246" s="22"/>
      <c r="DH2246" s="22"/>
      <c r="DI2246" s="22"/>
      <c r="DJ2246" s="22"/>
      <c r="DK2246" s="22"/>
      <c r="DL2246" s="22"/>
      <c r="DM2246" s="22"/>
      <c r="DN2246" s="22"/>
      <c r="DO2246" s="22"/>
      <c r="DP2246" s="22"/>
    </row>
    <row r="2247" spans="1:120" s="115" customFormat="1" ht="13.5" hidden="1" customHeight="1" x14ac:dyDescent="0.2">
      <c r="A2247" s="114"/>
      <c r="B2247" s="128"/>
      <c r="C2247" s="582" t="s">
        <v>79</v>
      </c>
      <c r="D2247" s="582"/>
      <c r="E2247" s="582"/>
      <c r="F2247" s="592" t="s">
        <v>94</v>
      </c>
      <c r="G2247" s="592"/>
      <c r="H2247" s="314"/>
      <c r="I2247" s="315"/>
      <c r="J2247" s="252">
        <v>0</v>
      </c>
      <c r="K2247" s="252">
        <v>0</v>
      </c>
      <c r="L2247" s="252">
        <v>0</v>
      </c>
      <c r="M2247" s="252">
        <v>0</v>
      </c>
      <c r="N2247" s="252">
        <v>0</v>
      </c>
      <c r="O2247" s="252">
        <v>0</v>
      </c>
      <c r="P2247" s="252">
        <v>0</v>
      </c>
      <c r="Q2247" s="252">
        <v>0</v>
      </c>
      <c r="R2247" s="252">
        <v>0</v>
      </c>
      <c r="S2247" s="252">
        <v>0</v>
      </c>
      <c r="T2247" s="252">
        <v>0</v>
      </c>
      <c r="U2247" s="252">
        <v>0</v>
      </c>
      <c r="V2247" s="319" t="e">
        <f>((R2247*$W$13/100*$X$13/100)/N2247+(S2247*$X$13/100)/O2247)/2*$Y$13/100*$Z$13/100</f>
        <v>#DIV/0!</v>
      </c>
      <c r="W2247" s="272"/>
      <c r="X2247" s="272"/>
      <c r="Y2247" s="272"/>
      <c r="Z2247" s="272"/>
      <c r="AA2247" s="298">
        <v>8.9515100000000007</v>
      </c>
      <c r="AB2247" s="298">
        <f t="shared" si="144"/>
        <v>9.3684517846144626</v>
      </c>
      <c r="AC2247" s="298" t="e">
        <f>V2247/AB2247</f>
        <v>#DIV/0!</v>
      </c>
      <c r="AD2247" s="124"/>
      <c r="AE2247" s="120"/>
      <c r="AF2247" s="120"/>
      <c r="AG2247" s="120"/>
      <c r="AH2247" s="120"/>
      <c r="AI2247" s="120"/>
      <c r="AJ2247" s="120"/>
      <c r="AK2247" s="120"/>
      <c r="AL2247" s="120"/>
      <c r="AM2247" s="120"/>
      <c r="AN2247" s="120"/>
      <c r="AO2247" s="120"/>
      <c r="AP2247" s="120"/>
      <c r="AQ2247" s="120"/>
      <c r="AR2247" s="120"/>
      <c r="AS2247" s="120"/>
      <c r="AT2247" s="120"/>
      <c r="AU2247" s="120"/>
      <c r="AV2247" s="120"/>
      <c r="AW2247" s="120"/>
      <c r="AX2247" s="120"/>
      <c r="AY2247" s="120"/>
      <c r="AZ2247" s="120"/>
      <c r="BA2247" s="120"/>
      <c r="BB2247" s="120"/>
      <c r="BC2247" s="120"/>
      <c r="BD2247" s="120"/>
      <c r="BE2247" s="120"/>
      <c r="BF2247" s="120"/>
      <c r="BG2247" s="120"/>
      <c r="BH2247" s="120"/>
      <c r="BI2247" s="120"/>
      <c r="BJ2247" s="120"/>
      <c r="BK2247" s="120"/>
      <c r="BL2247" s="120"/>
      <c r="BM2247" s="120"/>
      <c r="BN2247" s="120"/>
      <c r="BO2247" s="120"/>
      <c r="BP2247" s="120"/>
      <c r="BQ2247" s="120"/>
      <c r="BR2247" s="120"/>
      <c r="BS2247" s="120"/>
      <c r="BT2247" s="120"/>
      <c r="BU2247" s="120"/>
      <c r="BV2247" s="120"/>
      <c r="BW2247" s="120"/>
      <c r="BX2247" s="120"/>
      <c r="BY2247" s="120"/>
      <c r="BZ2247" s="120"/>
      <c r="CA2247" s="120"/>
      <c r="CB2247" s="120"/>
      <c r="CC2247" s="120"/>
      <c r="CD2247" s="120"/>
      <c r="CE2247" s="120"/>
      <c r="CF2247" s="120"/>
      <c r="CG2247" s="120"/>
      <c r="CH2247" s="120"/>
      <c r="CI2247" s="120"/>
      <c r="CJ2247" s="120"/>
      <c r="CK2247" s="120"/>
      <c r="CL2247" s="120"/>
      <c r="CM2247" s="120"/>
      <c r="CN2247" s="120"/>
      <c r="CO2247" s="120"/>
      <c r="CP2247" s="120"/>
      <c r="CQ2247" s="120"/>
      <c r="CR2247" s="120"/>
      <c r="CS2247" s="120"/>
      <c r="CT2247" s="120"/>
      <c r="CU2247" s="120"/>
      <c r="CV2247" s="120"/>
      <c r="CW2247" s="120"/>
      <c r="CX2247" s="120"/>
      <c r="CY2247" s="120"/>
      <c r="CZ2247" s="120"/>
      <c r="DA2247" s="120"/>
      <c r="DB2247" s="120"/>
      <c r="DC2247" s="120"/>
      <c r="DD2247" s="120"/>
      <c r="DE2247" s="120"/>
      <c r="DF2247" s="120"/>
      <c r="DG2247" s="120"/>
      <c r="DH2247" s="120"/>
      <c r="DI2247" s="120"/>
      <c r="DJ2247" s="120"/>
      <c r="DK2247" s="120"/>
      <c r="DL2247" s="120"/>
      <c r="DM2247" s="120"/>
      <c r="DN2247" s="120"/>
      <c r="DO2247" s="120"/>
      <c r="DP2247" s="120"/>
    </row>
    <row r="2248" spans="1:120" s="115" customFormat="1" ht="14.25" hidden="1" x14ac:dyDescent="0.2">
      <c r="A2248" s="316"/>
      <c r="B2248" s="128"/>
      <c r="C2248" s="582"/>
      <c r="D2248" s="582"/>
      <c r="E2248" s="582"/>
      <c r="F2248" s="592" t="s">
        <v>95</v>
      </c>
      <c r="G2248" s="592"/>
      <c r="H2248" s="314"/>
      <c r="I2248" s="315"/>
      <c r="J2248" s="252">
        <v>0</v>
      </c>
      <c r="K2248" s="252">
        <v>0</v>
      </c>
      <c r="L2248" s="252">
        <f>L2250+L2249</f>
        <v>2</v>
      </c>
      <c r="M2248" s="252"/>
      <c r="N2248" s="299">
        <f>N2250</f>
        <v>0</v>
      </c>
      <c r="O2248" s="252"/>
      <c r="P2248" s="373">
        <f>P2249+P2250</f>
        <v>142400</v>
      </c>
      <c r="Q2248" s="252"/>
      <c r="R2248" s="299">
        <f>R2250</f>
        <v>0</v>
      </c>
      <c r="S2248" s="252"/>
      <c r="T2248" s="399">
        <f>T2249+T2250</f>
        <v>887097.04108000011</v>
      </c>
      <c r="U2248" s="252"/>
      <c r="V2248" s="301">
        <f>(T2248/P2248)/1*$Y$13/100*$Z$13/100</f>
        <v>6.8509393349216703</v>
      </c>
      <c r="W2248" s="272"/>
      <c r="X2248" s="272"/>
      <c r="Y2248" s="272"/>
      <c r="Z2248" s="272"/>
      <c r="AA2248" s="376" t="s">
        <v>1776</v>
      </c>
      <c r="AB2248" s="298" t="e">
        <f t="shared" si="144"/>
        <v>#VALUE!</v>
      </c>
      <c r="AC2248" s="298" t="e">
        <f>V2248/AB2248</f>
        <v>#VALUE!</v>
      </c>
      <c r="AD2248" s="124"/>
      <c r="AE2248" s="120"/>
      <c r="AF2248" s="120"/>
      <c r="AG2248" s="120"/>
      <c r="AH2248" s="120"/>
      <c r="AI2248" s="120"/>
      <c r="AJ2248" s="120"/>
      <c r="AK2248" s="120"/>
      <c r="AL2248" s="120"/>
      <c r="AM2248" s="120"/>
      <c r="AN2248" s="120"/>
      <c r="AO2248" s="120"/>
      <c r="AP2248" s="120"/>
      <c r="AQ2248" s="120"/>
      <c r="AR2248" s="120"/>
      <c r="AS2248" s="120"/>
      <c r="AT2248" s="120"/>
      <c r="AU2248" s="120"/>
      <c r="AV2248" s="120"/>
      <c r="AW2248" s="120"/>
      <c r="AX2248" s="120"/>
      <c r="AY2248" s="120"/>
      <c r="AZ2248" s="120"/>
      <c r="BA2248" s="120"/>
      <c r="BB2248" s="120"/>
      <c r="BC2248" s="120"/>
      <c r="BD2248" s="120"/>
      <c r="BE2248" s="120"/>
      <c r="BF2248" s="120"/>
      <c r="BG2248" s="120"/>
      <c r="BH2248" s="120"/>
      <c r="BI2248" s="120"/>
      <c r="BJ2248" s="120"/>
      <c r="BK2248" s="120"/>
      <c r="BL2248" s="120"/>
      <c r="BM2248" s="120"/>
      <c r="BN2248" s="120"/>
      <c r="BO2248" s="120"/>
      <c r="BP2248" s="120"/>
      <c r="BQ2248" s="120"/>
      <c r="BR2248" s="120"/>
      <c r="BS2248" s="120"/>
      <c r="BT2248" s="120"/>
      <c r="BU2248" s="120"/>
      <c r="BV2248" s="120"/>
      <c r="BW2248" s="120"/>
      <c r="BX2248" s="120"/>
      <c r="BY2248" s="120"/>
      <c r="BZ2248" s="120"/>
      <c r="CA2248" s="120"/>
      <c r="CB2248" s="120"/>
      <c r="CC2248" s="120"/>
      <c r="CD2248" s="120"/>
      <c r="CE2248" s="120"/>
      <c r="CF2248" s="120"/>
      <c r="CG2248" s="120"/>
      <c r="CH2248" s="120"/>
      <c r="CI2248" s="120"/>
      <c r="CJ2248" s="120"/>
      <c r="CK2248" s="120"/>
      <c r="CL2248" s="120"/>
      <c r="CM2248" s="120"/>
      <c r="CN2248" s="120"/>
      <c r="CO2248" s="120"/>
      <c r="CP2248" s="120"/>
      <c r="CQ2248" s="120"/>
      <c r="CR2248" s="120"/>
      <c r="CS2248" s="120"/>
      <c r="CT2248" s="120"/>
      <c r="CU2248" s="120"/>
      <c r="CV2248" s="120"/>
      <c r="CW2248" s="120"/>
      <c r="CX2248" s="120"/>
      <c r="CY2248" s="120"/>
      <c r="CZ2248" s="120"/>
      <c r="DA2248" s="120"/>
      <c r="DB2248" s="120"/>
      <c r="DC2248" s="120"/>
      <c r="DD2248" s="120"/>
      <c r="DE2248" s="120"/>
      <c r="DF2248" s="120"/>
      <c r="DG2248" s="120"/>
      <c r="DH2248" s="120"/>
      <c r="DI2248" s="120"/>
      <c r="DJ2248" s="120"/>
      <c r="DK2248" s="120"/>
      <c r="DL2248" s="120"/>
      <c r="DM2248" s="120"/>
      <c r="DN2248" s="120"/>
      <c r="DO2248" s="120"/>
      <c r="DP2248" s="120"/>
    </row>
    <row r="2249" spans="1:120" s="115" customFormat="1" hidden="1" x14ac:dyDescent="0.25">
      <c r="A2249" s="370"/>
      <c r="B2249" s="128"/>
      <c r="C2249" s="582"/>
      <c r="D2249" s="582"/>
      <c r="E2249" s="582"/>
      <c r="F2249" s="592"/>
      <c r="G2249" s="592"/>
      <c r="H2249" s="629" t="s">
        <v>1779</v>
      </c>
      <c r="I2249" s="334" t="s">
        <v>1778</v>
      </c>
      <c r="J2249" s="122"/>
      <c r="K2249" s="122"/>
      <c r="L2249" s="430">
        <v>1</v>
      </c>
      <c r="M2249" s="122"/>
      <c r="N2249" s="272"/>
      <c r="O2249" s="122"/>
      <c r="P2249" s="374">
        <v>71200</v>
      </c>
      <c r="Q2249" s="122"/>
      <c r="R2249" s="272"/>
      <c r="S2249" s="122"/>
      <c r="T2249" s="184">
        <v>567845.62762000004</v>
      </c>
      <c r="U2249" s="122"/>
      <c r="V2249" s="371"/>
      <c r="W2249" s="372"/>
      <c r="X2249" s="372"/>
      <c r="Y2249" s="372"/>
      <c r="Z2249" s="372"/>
      <c r="AA2249" s="371"/>
      <c r="AB2249" s="371"/>
      <c r="AC2249" s="371"/>
      <c r="AD2249" s="124"/>
      <c r="AE2249" s="120"/>
      <c r="AF2249" s="120"/>
      <c r="AG2249" s="120"/>
      <c r="AH2249" s="120"/>
      <c r="AI2249" s="120"/>
      <c r="AJ2249" s="120"/>
      <c r="AK2249" s="120"/>
      <c r="AL2249" s="120"/>
      <c r="AM2249" s="120"/>
      <c r="AN2249" s="120"/>
      <c r="AO2249" s="120"/>
      <c r="AP2249" s="120"/>
      <c r="AQ2249" s="120"/>
      <c r="AR2249" s="120"/>
      <c r="AS2249" s="120"/>
      <c r="AT2249" s="120"/>
      <c r="AU2249" s="120"/>
      <c r="AV2249" s="120"/>
      <c r="AW2249" s="120"/>
      <c r="AX2249" s="120"/>
      <c r="AY2249" s="120"/>
      <c r="AZ2249" s="120"/>
      <c r="BA2249" s="120"/>
      <c r="BB2249" s="120"/>
      <c r="BC2249" s="120"/>
      <c r="BD2249" s="120"/>
      <c r="BE2249" s="120"/>
      <c r="BF2249" s="120"/>
      <c r="BG2249" s="120"/>
      <c r="BH2249" s="120"/>
      <c r="BI2249" s="120"/>
      <c r="BJ2249" s="120"/>
      <c r="BK2249" s="120"/>
      <c r="BL2249" s="120"/>
      <c r="BM2249" s="120"/>
      <c r="BN2249" s="120"/>
      <c r="BO2249" s="120"/>
      <c r="BP2249" s="120"/>
      <c r="BQ2249" s="120"/>
      <c r="BR2249" s="120"/>
      <c r="BS2249" s="120"/>
      <c r="BT2249" s="120"/>
      <c r="BU2249" s="120"/>
      <c r="BV2249" s="120"/>
      <c r="BW2249" s="120"/>
      <c r="BX2249" s="120"/>
      <c r="BY2249" s="120"/>
      <c r="BZ2249" s="120"/>
      <c r="CA2249" s="120"/>
      <c r="CB2249" s="120"/>
      <c r="CC2249" s="120"/>
      <c r="CD2249" s="120"/>
      <c r="CE2249" s="120"/>
      <c r="CF2249" s="120"/>
      <c r="CG2249" s="120"/>
      <c r="CH2249" s="120"/>
      <c r="CI2249" s="120"/>
      <c r="CJ2249" s="120"/>
      <c r="CK2249" s="120"/>
      <c r="CL2249" s="120"/>
      <c r="CM2249" s="120"/>
      <c r="CN2249" s="120"/>
      <c r="CO2249" s="120"/>
      <c r="CP2249" s="120"/>
      <c r="CQ2249" s="120"/>
      <c r="CR2249" s="120"/>
      <c r="CS2249" s="120"/>
      <c r="CT2249" s="120"/>
      <c r="CU2249" s="120"/>
      <c r="CV2249" s="120"/>
      <c r="CW2249" s="120"/>
      <c r="CX2249" s="120"/>
      <c r="CY2249" s="120"/>
      <c r="CZ2249" s="120"/>
      <c r="DA2249" s="120"/>
      <c r="DB2249" s="120"/>
      <c r="DC2249" s="120"/>
      <c r="DD2249" s="120"/>
      <c r="DE2249" s="120"/>
      <c r="DF2249" s="120"/>
      <c r="DG2249" s="120"/>
      <c r="DH2249" s="120"/>
      <c r="DI2249" s="120"/>
      <c r="DJ2249" s="120"/>
      <c r="DK2249" s="120"/>
      <c r="DL2249" s="120"/>
      <c r="DM2249" s="120"/>
      <c r="DN2249" s="120"/>
      <c r="DO2249" s="120"/>
      <c r="DP2249" s="120"/>
    </row>
    <row r="2250" spans="1:120" ht="30" hidden="1" customHeight="1" x14ac:dyDescent="0.25">
      <c r="A2250" s="485" t="s">
        <v>170</v>
      </c>
      <c r="B2250" s="463"/>
      <c r="C2250" s="582"/>
      <c r="D2250" s="582"/>
      <c r="E2250" s="582"/>
      <c r="F2250" s="592"/>
      <c r="G2250" s="592"/>
      <c r="H2250" s="630"/>
      <c r="I2250" s="486" t="s">
        <v>1777</v>
      </c>
      <c r="J2250" s="449"/>
      <c r="K2250" s="97"/>
      <c r="L2250" s="438">
        <v>1</v>
      </c>
      <c r="M2250" s="97"/>
      <c r="N2250" s="97"/>
      <c r="O2250" s="468"/>
      <c r="P2250" s="487">
        <v>71200</v>
      </c>
      <c r="Q2250" s="438"/>
      <c r="R2250" s="97"/>
      <c r="S2250" s="488"/>
      <c r="T2250" s="489">
        <v>319251.41346000001</v>
      </c>
      <c r="U2250" s="488"/>
      <c r="V2250" s="188"/>
      <c r="W2250" s="188"/>
      <c r="X2250" s="188"/>
      <c r="Y2250" s="188"/>
      <c r="Z2250" s="64"/>
      <c r="AA2250" s="22"/>
      <c r="AB2250" s="22"/>
      <c r="AC2250" s="22"/>
      <c r="AD2250" s="22"/>
      <c r="AE2250" s="22"/>
      <c r="AF2250" s="22"/>
      <c r="AG2250" s="22"/>
      <c r="AH2250" s="22"/>
      <c r="AI2250" s="22"/>
      <c r="AJ2250" s="22"/>
      <c r="AK2250" s="22"/>
      <c r="AL2250" s="22"/>
      <c r="AM2250" s="22"/>
      <c r="AN2250" s="22"/>
      <c r="AO2250" s="22"/>
      <c r="AP2250" s="22"/>
      <c r="AQ2250" s="22"/>
      <c r="AR2250" s="22"/>
      <c r="AS2250" s="22"/>
      <c r="AT2250" s="22"/>
      <c r="AU2250" s="22"/>
      <c r="AV2250" s="22"/>
      <c r="AW2250" s="22"/>
      <c r="AX2250" s="22"/>
      <c r="AY2250" s="22"/>
      <c r="AZ2250" s="22"/>
      <c r="BA2250" s="22"/>
      <c r="BB2250" s="22"/>
      <c r="BC2250" s="22"/>
      <c r="BD2250" s="22"/>
      <c r="BE2250" s="22"/>
      <c r="BF2250" s="22"/>
      <c r="BG2250" s="22"/>
      <c r="BH2250" s="22"/>
      <c r="BI2250" s="22"/>
      <c r="BJ2250" s="22"/>
      <c r="BK2250" s="22"/>
      <c r="BL2250" s="22"/>
      <c r="BM2250" s="22"/>
      <c r="BN2250" s="22"/>
      <c r="BO2250" s="22"/>
      <c r="BP2250" s="22"/>
      <c r="BQ2250" s="22"/>
      <c r="BR2250" s="22"/>
      <c r="BS2250" s="22"/>
      <c r="BT2250" s="22"/>
      <c r="BU2250" s="22"/>
      <c r="BV2250" s="22"/>
      <c r="BW2250" s="22"/>
      <c r="BX2250" s="22"/>
      <c r="BY2250" s="22"/>
      <c r="BZ2250" s="22"/>
      <c r="CA2250" s="22"/>
      <c r="CB2250" s="22"/>
      <c r="CC2250" s="22"/>
      <c r="CD2250" s="22"/>
      <c r="CE2250" s="22"/>
      <c r="CF2250" s="22"/>
      <c r="CG2250" s="22"/>
      <c r="CH2250" s="22"/>
      <c r="CI2250" s="22"/>
      <c r="CJ2250" s="22"/>
      <c r="CK2250" s="22"/>
      <c r="CL2250" s="22"/>
      <c r="CM2250" s="22"/>
      <c r="CN2250" s="22"/>
      <c r="CO2250" s="22"/>
      <c r="CP2250" s="22"/>
      <c r="CQ2250" s="22"/>
      <c r="CR2250" s="22"/>
      <c r="CS2250" s="22"/>
      <c r="CT2250" s="22"/>
      <c r="CU2250" s="22"/>
      <c r="CV2250" s="22"/>
      <c r="CW2250" s="22"/>
      <c r="CX2250" s="22"/>
      <c r="CY2250" s="22"/>
      <c r="CZ2250" s="22"/>
      <c r="DA2250" s="22"/>
      <c r="DB2250" s="22"/>
      <c r="DC2250" s="22"/>
      <c r="DD2250" s="22"/>
      <c r="DE2250" s="22"/>
      <c r="DF2250" s="22"/>
      <c r="DG2250" s="22"/>
      <c r="DH2250" s="22"/>
      <c r="DI2250" s="22"/>
      <c r="DJ2250" s="22"/>
      <c r="DK2250" s="22"/>
      <c r="DL2250" s="22"/>
    </row>
    <row r="2251" spans="1:120" s="495" customFormat="1" ht="14.25" x14ac:dyDescent="0.2">
      <c r="A2251" s="631" t="s">
        <v>1781</v>
      </c>
      <c r="B2251" s="632"/>
      <c r="G2251" s="501"/>
      <c r="H2251" s="501"/>
      <c r="I2251" s="501"/>
      <c r="J2251" s="376">
        <f t="shared" ref="J2251:K2251" si="145">J2245+J2246+J2247+J2248</f>
        <v>0</v>
      </c>
      <c r="K2251" s="376">
        <f t="shared" si="145"/>
        <v>0</v>
      </c>
      <c r="L2251" s="376">
        <f>L2247+L2248</f>
        <v>2</v>
      </c>
      <c r="M2251" s="376">
        <f t="shared" ref="M2251:T2251" si="146">M2247+M2248</f>
        <v>0</v>
      </c>
      <c r="N2251" s="376">
        <f t="shared" si="146"/>
        <v>0</v>
      </c>
      <c r="O2251" s="376">
        <f t="shared" si="146"/>
        <v>0</v>
      </c>
      <c r="P2251" s="376">
        <f t="shared" si="146"/>
        <v>142400</v>
      </c>
      <c r="Q2251" s="376">
        <f t="shared" si="146"/>
        <v>0</v>
      </c>
      <c r="R2251" s="376">
        <f t="shared" si="146"/>
        <v>0</v>
      </c>
      <c r="S2251" s="376">
        <f t="shared" si="146"/>
        <v>0</v>
      </c>
      <c r="T2251" s="376">
        <f t="shared" si="146"/>
        <v>887097.04108000011</v>
      </c>
      <c r="U2251" s="376">
        <f>U2247+U2248</f>
        <v>0</v>
      </c>
      <c r="V2251" s="376">
        <f>(T2251/P2251)/1*$Y$13/100*$Z$13/100</f>
        <v>6.8509393349216703</v>
      </c>
    </row>
    <row r="2252" spans="1:120" x14ac:dyDescent="0.25">
      <c r="V2252" s="461"/>
      <c r="W2252" s="5"/>
      <c r="X2252" s="5"/>
      <c r="Y2252" s="5"/>
      <c r="Z2252" s="5"/>
      <c r="AA2252" s="5"/>
      <c r="AB2252" s="5"/>
      <c r="AC2252" s="5"/>
      <c r="AD2252" s="5"/>
      <c r="AE2252" s="22"/>
      <c r="AF2252" s="22"/>
      <c r="AG2252" s="22"/>
      <c r="AH2252" s="22"/>
      <c r="AI2252" s="22"/>
      <c r="AJ2252" s="22"/>
      <c r="AK2252" s="22"/>
      <c r="AL2252" s="22"/>
      <c r="AM2252" s="22"/>
      <c r="AN2252" s="22"/>
      <c r="AO2252" s="22"/>
      <c r="AP2252" s="22"/>
      <c r="AQ2252" s="22"/>
      <c r="AR2252" s="22"/>
      <c r="AS2252" s="22"/>
      <c r="AT2252" s="22"/>
      <c r="AU2252" s="22"/>
      <c r="AV2252" s="22"/>
      <c r="AW2252" s="22"/>
      <c r="AX2252" s="22"/>
      <c r="AY2252" s="22"/>
      <c r="AZ2252" s="22"/>
      <c r="BA2252" s="22"/>
      <c r="BB2252" s="22"/>
      <c r="BC2252" s="22"/>
      <c r="BD2252" s="22"/>
      <c r="BE2252" s="22"/>
      <c r="BF2252" s="22"/>
      <c r="BG2252" s="22"/>
      <c r="BH2252" s="22"/>
      <c r="BI2252" s="22"/>
      <c r="BJ2252" s="22"/>
      <c r="BK2252" s="22"/>
      <c r="BL2252" s="22"/>
      <c r="BM2252" s="22"/>
      <c r="BN2252" s="22"/>
      <c r="BO2252" s="22"/>
      <c r="BP2252" s="22"/>
      <c r="BQ2252" s="22"/>
      <c r="BR2252" s="22"/>
      <c r="BS2252" s="22"/>
      <c r="BT2252" s="22"/>
      <c r="BU2252" s="22"/>
      <c r="BV2252" s="22"/>
      <c r="BW2252" s="22"/>
      <c r="BX2252" s="22"/>
      <c r="BY2252" s="22"/>
      <c r="BZ2252" s="22"/>
      <c r="CA2252" s="22"/>
      <c r="CB2252" s="22"/>
      <c r="CC2252" s="22"/>
      <c r="CD2252" s="22"/>
      <c r="CE2252" s="22"/>
      <c r="CF2252" s="22"/>
      <c r="CG2252" s="22"/>
      <c r="CH2252" s="22"/>
      <c r="CI2252" s="22"/>
      <c r="CJ2252" s="22"/>
      <c r="CK2252" s="22"/>
      <c r="CL2252" s="22"/>
      <c r="CM2252" s="22"/>
      <c r="CN2252" s="22"/>
      <c r="CO2252" s="22"/>
      <c r="CP2252" s="22"/>
      <c r="CQ2252" s="22"/>
      <c r="CR2252" s="22"/>
      <c r="CS2252" s="22"/>
      <c r="CT2252" s="22"/>
      <c r="CU2252" s="22"/>
      <c r="CV2252" s="22"/>
      <c r="CW2252" s="22"/>
      <c r="CX2252" s="22"/>
      <c r="CY2252" s="22"/>
      <c r="CZ2252" s="22"/>
      <c r="DA2252" s="22"/>
      <c r="DB2252" s="22"/>
      <c r="DC2252" s="22"/>
      <c r="DD2252" s="22"/>
      <c r="DE2252" s="22"/>
      <c r="DF2252" s="22"/>
      <c r="DG2252" s="22"/>
      <c r="DH2252" s="22"/>
      <c r="DI2252" s="22"/>
      <c r="DJ2252" s="22"/>
      <c r="DK2252" s="22"/>
      <c r="DL2252" s="22"/>
      <c r="DM2252" s="22"/>
      <c r="DN2252" s="22"/>
      <c r="DO2252" s="22"/>
      <c r="DP2252" s="22"/>
    </row>
    <row r="2253" spans="1:120" x14ac:dyDescent="0.25">
      <c r="V2253" s="461"/>
      <c r="W2253" s="5"/>
      <c r="X2253" s="5"/>
      <c r="Y2253" s="5"/>
      <c r="Z2253" s="5"/>
      <c r="AA2253" s="5"/>
      <c r="AB2253" s="5"/>
      <c r="AC2253" s="5"/>
      <c r="AD2253" s="5"/>
      <c r="AE2253" s="22"/>
      <c r="AF2253" s="22"/>
      <c r="AG2253" s="22"/>
      <c r="AH2253" s="22"/>
      <c r="AI2253" s="22"/>
      <c r="AJ2253" s="22"/>
      <c r="AK2253" s="22"/>
      <c r="AL2253" s="22"/>
      <c r="AM2253" s="22"/>
      <c r="AN2253" s="22"/>
      <c r="AO2253" s="22"/>
      <c r="AP2253" s="22"/>
      <c r="AQ2253" s="22"/>
      <c r="AR2253" s="22"/>
      <c r="AS2253" s="22"/>
      <c r="AT2253" s="22"/>
      <c r="AU2253" s="22"/>
      <c r="AV2253" s="22"/>
      <c r="AW2253" s="22"/>
      <c r="AX2253" s="22"/>
      <c r="AY2253" s="22"/>
      <c r="AZ2253" s="22"/>
      <c r="BA2253" s="22"/>
      <c r="BB2253" s="22"/>
      <c r="BC2253" s="22"/>
      <c r="BD2253" s="22"/>
      <c r="BE2253" s="22"/>
      <c r="BF2253" s="22"/>
      <c r="BG2253" s="22"/>
      <c r="BH2253" s="22"/>
      <c r="BI2253" s="22"/>
      <c r="BJ2253" s="22"/>
      <c r="BK2253" s="22"/>
      <c r="BL2253" s="22"/>
      <c r="BM2253" s="22"/>
      <c r="BN2253" s="22"/>
      <c r="BO2253" s="22"/>
      <c r="BP2253" s="22"/>
      <c r="BQ2253" s="22"/>
      <c r="BR2253" s="22"/>
      <c r="BS2253" s="22"/>
      <c r="BT2253" s="22"/>
      <c r="BU2253" s="22"/>
      <c r="BV2253" s="22"/>
      <c r="BW2253" s="22"/>
      <c r="BX2253" s="22"/>
      <c r="BY2253" s="22"/>
      <c r="BZ2253" s="22"/>
      <c r="CA2253" s="22"/>
      <c r="CB2253" s="22"/>
      <c r="CC2253" s="22"/>
      <c r="CD2253" s="22"/>
      <c r="CE2253" s="22"/>
      <c r="CF2253" s="22"/>
      <c r="CG2253" s="22"/>
      <c r="CH2253" s="22"/>
      <c r="CI2253" s="22"/>
      <c r="CJ2253" s="22"/>
      <c r="CK2253" s="22"/>
      <c r="CL2253" s="22"/>
      <c r="CM2253" s="22"/>
      <c r="CN2253" s="22"/>
      <c r="CO2253" s="22"/>
      <c r="CP2253" s="22"/>
      <c r="CQ2253" s="22"/>
      <c r="CR2253" s="22"/>
      <c r="CS2253" s="22"/>
      <c r="CT2253" s="22"/>
      <c r="CU2253" s="22"/>
      <c r="CV2253" s="22"/>
      <c r="CW2253" s="22"/>
      <c r="CX2253" s="22"/>
      <c r="CY2253" s="22"/>
      <c r="CZ2253" s="22"/>
      <c r="DA2253" s="22"/>
      <c r="DB2253" s="22"/>
      <c r="DC2253" s="22"/>
      <c r="DD2253" s="22"/>
      <c r="DE2253" s="22"/>
      <c r="DF2253" s="22"/>
      <c r="DG2253" s="22"/>
      <c r="DH2253" s="22"/>
      <c r="DI2253" s="22"/>
      <c r="DJ2253" s="22"/>
      <c r="DK2253" s="22"/>
      <c r="DL2253" s="22"/>
      <c r="DM2253" s="22"/>
      <c r="DN2253" s="22"/>
      <c r="DO2253" s="22"/>
      <c r="DP2253" s="22"/>
    </row>
    <row r="2254" spans="1:120" x14ac:dyDescent="0.25">
      <c r="V2254" s="461"/>
      <c r="W2254" s="5"/>
      <c r="X2254" s="5"/>
      <c r="Y2254" s="5"/>
      <c r="Z2254" s="5"/>
      <c r="AA2254" s="5"/>
      <c r="AB2254" s="5"/>
      <c r="AC2254" s="5"/>
      <c r="AD2254" s="5"/>
      <c r="AE2254" s="22"/>
      <c r="AF2254" s="22"/>
      <c r="AG2254" s="22"/>
      <c r="AH2254" s="22"/>
      <c r="AI2254" s="22"/>
      <c r="AJ2254" s="22"/>
      <c r="AK2254" s="22"/>
      <c r="AL2254" s="22"/>
      <c r="AM2254" s="22"/>
      <c r="AN2254" s="22"/>
      <c r="AO2254" s="22"/>
      <c r="AP2254" s="22"/>
      <c r="AQ2254" s="22"/>
      <c r="AR2254" s="22"/>
      <c r="AS2254" s="22"/>
      <c r="AT2254" s="22"/>
      <c r="AU2254" s="22"/>
      <c r="AV2254" s="22"/>
      <c r="AW2254" s="22"/>
      <c r="AX2254" s="22"/>
      <c r="AY2254" s="22"/>
      <c r="AZ2254" s="22"/>
      <c r="BA2254" s="22"/>
      <c r="BB2254" s="22"/>
      <c r="BC2254" s="22"/>
      <c r="BD2254" s="22"/>
      <c r="BE2254" s="22"/>
      <c r="BF2254" s="22"/>
      <c r="BG2254" s="22"/>
      <c r="BH2254" s="22"/>
      <c r="BI2254" s="22"/>
      <c r="BJ2254" s="22"/>
      <c r="BK2254" s="22"/>
      <c r="BL2254" s="22"/>
      <c r="BM2254" s="22"/>
      <c r="BN2254" s="22"/>
      <c r="BO2254" s="22"/>
      <c r="BP2254" s="22"/>
      <c r="BQ2254" s="22"/>
      <c r="BR2254" s="22"/>
      <c r="BS2254" s="22"/>
      <c r="BT2254" s="22"/>
      <c r="BU2254" s="22"/>
      <c r="BV2254" s="22"/>
      <c r="BW2254" s="22"/>
      <c r="BX2254" s="22"/>
      <c r="BY2254" s="22"/>
      <c r="BZ2254" s="22"/>
      <c r="CA2254" s="22"/>
      <c r="CB2254" s="22"/>
      <c r="CC2254" s="22"/>
      <c r="CD2254" s="22"/>
      <c r="CE2254" s="22"/>
      <c r="CF2254" s="22"/>
      <c r="CG2254" s="22"/>
      <c r="CH2254" s="22"/>
      <c r="CI2254" s="22"/>
      <c r="CJ2254" s="22"/>
      <c r="CK2254" s="22"/>
      <c r="CL2254" s="22"/>
      <c r="CM2254" s="22"/>
      <c r="CN2254" s="22"/>
      <c r="CO2254" s="22"/>
      <c r="CP2254" s="22"/>
      <c r="CQ2254" s="22"/>
      <c r="CR2254" s="22"/>
      <c r="CS2254" s="22"/>
      <c r="CT2254" s="22"/>
      <c r="CU2254" s="22"/>
      <c r="CV2254" s="22"/>
      <c r="CW2254" s="22"/>
      <c r="CX2254" s="22"/>
      <c r="CY2254" s="22"/>
      <c r="CZ2254" s="22"/>
      <c r="DA2254" s="22"/>
      <c r="DB2254" s="22"/>
      <c r="DC2254" s="22"/>
      <c r="DD2254" s="22"/>
      <c r="DE2254" s="22"/>
      <c r="DF2254" s="22"/>
      <c r="DG2254" s="22"/>
      <c r="DH2254" s="22"/>
      <c r="DI2254" s="22"/>
      <c r="DJ2254" s="22"/>
      <c r="DK2254" s="22"/>
      <c r="DL2254" s="22"/>
      <c r="DM2254" s="22"/>
      <c r="DN2254" s="22"/>
      <c r="DO2254" s="22"/>
      <c r="DP2254" s="22"/>
    </row>
    <row r="2255" spans="1:120" ht="15.75" x14ac:dyDescent="0.25">
      <c r="A2255" s="26"/>
      <c r="B2255" s="198"/>
      <c r="C2255" s="48" t="s">
        <v>149</v>
      </c>
      <c r="D2255" s="54"/>
      <c r="E2255" s="27"/>
      <c r="F2255" s="28"/>
      <c r="G2255"/>
      <c r="H2255"/>
      <c r="I2255" s="265"/>
      <c r="J2255" s="151" t="s">
        <v>150</v>
      </c>
      <c r="K2255" s="44"/>
      <c r="L2255" s="44"/>
      <c r="M2255" s="44"/>
      <c r="N2255" s="44"/>
      <c r="O2255" s="44"/>
      <c r="P2255" s="44"/>
      <c r="Q2255" s="44"/>
      <c r="R2255" s="44"/>
      <c r="S2255" s="44"/>
      <c r="T2255" s="44"/>
      <c r="U2255" s="171"/>
      <c r="V2255" s="165"/>
      <c r="W2255" s="133"/>
      <c r="X2255" s="133"/>
      <c r="Y2255" s="133"/>
      <c r="Z2255" s="133"/>
      <c r="AA2255" s="133"/>
      <c r="AB2255" s="133"/>
      <c r="AC2255" s="133"/>
      <c r="AD2255" s="133"/>
      <c r="AE2255"/>
      <c r="AF2255"/>
      <c r="AG2255"/>
      <c r="AH2255"/>
      <c r="AI2255"/>
      <c r="AJ2255"/>
      <c r="AK2255"/>
      <c r="AL2255"/>
      <c r="AM2255"/>
      <c r="AN2255" s="22"/>
      <c r="AO2255" s="22"/>
      <c r="AP2255" s="22"/>
      <c r="AQ2255" s="22"/>
      <c r="AR2255" s="22"/>
      <c r="AS2255" s="22"/>
      <c r="AT2255" s="22"/>
      <c r="AU2255" s="22"/>
      <c r="AV2255" s="22"/>
      <c r="AW2255" s="22"/>
      <c r="AX2255" s="22"/>
      <c r="AY2255" s="22"/>
      <c r="AZ2255" s="22"/>
      <c r="BA2255" s="22"/>
      <c r="BB2255" s="22"/>
      <c r="BC2255" s="22"/>
      <c r="BD2255" s="22"/>
      <c r="BE2255" s="22"/>
      <c r="BF2255" s="22"/>
      <c r="BG2255" s="22"/>
      <c r="BH2255" s="22"/>
      <c r="BI2255" s="22"/>
      <c r="BJ2255" s="22"/>
      <c r="BK2255" s="22"/>
      <c r="BL2255" s="22"/>
      <c r="BM2255" s="22"/>
      <c r="BN2255" s="22"/>
      <c r="BO2255" s="22"/>
      <c r="BP2255" s="22"/>
      <c r="BQ2255" s="22"/>
      <c r="BR2255" s="22"/>
      <c r="BS2255" s="22"/>
      <c r="BT2255" s="22"/>
      <c r="BU2255" s="22"/>
      <c r="BV2255" s="22"/>
      <c r="BW2255" s="22"/>
      <c r="BX2255" s="22"/>
      <c r="BY2255" s="22"/>
      <c r="BZ2255" s="22"/>
      <c r="CA2255" s="22"/>
      <c r="CB2255" s="22"/>
      <c r="CC2255" s="22"/>
      <c r="CD2255" s="22"/>
      <c r="CE2255" s="22"/>
      <c r="CF2255" s="22"/>
      <c r="CG2255" s="22"/>
      <c r="CH2255" s="22"/>
      <c r="CI2255" s="22"/>
      <c r="CJ2255" s="22"/>
      <c r="CK2255" s="22"/>
      <c r="CL2255" s="22"/>
      <c r="CM2255" s="22"/>
      <c r="CN2255" s="22"/>
      <c r="CO2255" s="22"/>
      <c r="CP2255" s="22"/>
      <c r="CQ2255" s="22"/>
      <c r="CR2255" s="22"/>
      <c r="CS2255" s="22"/>
      <c r="CT2255" s="22"/>
      <c r="CU2255" s="22"/>
      <c r="CV2255" s="22"/>
      <c r="CW2255" s="22"/>
      <c r="CX2255" s="22"/>
      <c r="CY2255" s="22"/>
      <c r="CZ2255" s="22"/>
      <c r="DA2255" s="22"/>
      <c r="DB2255" s="22"/>
      <c r="DC2255" s="22"/>
      <c r="DD2255" s="22"/>
      <c r="DE2255" s="22"/>
      <c r="DF2255" s="22"/>
      <c r="DG2255" s="22"/>
      <c r="DH2255" s="22"/>
      <c r="DI2255" s="22"/>
      <c r="DJ2255" s="22"/>
      <c r="DK2255" s="22"/>
      <c r="DL2255" s="22"/>
      <c r="DM2255" s="22"/>
      <c r="DN2255" s="22"/>
      <c r="DO2255" s="22"/>
      <c r="DP2255" s="22"/>
    </row>
    <row r="2256" spans="1:120" ht="15.75" x14ac:dyDescent="0.25">
      <c r="A2256" s="26"/>
      <c r="B2256" s="198"/>
      <c r="C2256" s="49" t="s">
        <v>151</v>
      </c>
      <c r="D2256" s="55"/>
      <c r="E2256" s="29"/>
      <c r="F2256" s="30"/>
      <c r="G2256" s="30"/>
      <c r="H2256" s="30"/>
      <c r="I2256" s="266"/>
      <c r="J2256" s="152"/>
      <c r="K2256" s="44"/>
      <c r="L2256" s="44"/>
      <c r="M2256" s="44"/>
      <c r="N2256" s="44"/>
      <c r="O2256" s="44"/>
      <c r="P2256" s="44"/>
      <c r="Q2256" s="44"/>
      <c r="R2256" s="44"/>
      <c r="S2256" s="44"/>
      <c r="T2256" s="44"/>
      <c r="U2256" s="171"/>
      <c r="V2256" s="165"/>
      <c r="W2256" s="133"/>
      <c r="X2256" s="133"/>
      <c r="Y2256" s="133"/>
      <c r="Z2256" s="133"/>
      <c r="AA2256" s="133"/>
      <c r="AB2256" s="133"/>
      <c r="AC2256" s="133"/>
      <c r="AD2256" s="133"/>
      <c r="AE2256"/>
      <c r="AF2256"/>
      <c r="AG2256"/>
      <c r="AH2256"/>
      <c r="AI2256"/>
      <c r="AJ2256"/>
      <c r="AK2256"/>
      <c r="AL2256"/>
      <c r="AM2256"/>
      <c r="AN2256" s="22"/>
      <c r="AO2256" s="22"/>
      <c r="AP2256" s="22"/>
      <c r="AQ2256" s="22"/>
      <c r="AR2256" s="22"/>
      <c r="AS2256" s="22"/>
      <c r="AT2256" s="22"/>
      <c r="AU2256" s="22"/>
      <c r="AV2256" s="22"/>
      <c r="AW2256" s="22"/>
      <c r="AX2256" s="22"/>
      <c r="AY2256" s="22"/>
      <c r="AZ2256" s="22"/>
      <c r="BA2256" s="22"/>
      <c r="BB2256" s="22"/>
      <c r="BC2256" s="22"/>
      <c r="BD2256" s="22"/>
      <c r="BE2256" s="22"/>
      <c r="BF2256" s="22"/>
      <c r="BG2256" s="22"/>
      <c r="BH2256" s="22"/>
      <c r="BI2256" s="22"/>
      <c r="BJ2256" s="22"/>
      <c r="BK2256" s="22"/>
      <c r="BL2256" s="22"/>
      <c r="BM2256" s="22"/>
      <c r="BN2256" s="22"/>
      <c r="BO2256" s="22"/>
      <c r="BP2256" s="22"/>
      <c r="BQ2256" s="22"/>
      <c r="BR2256" s="22"/>
      <c r="BS2256" s="22"/>
      <c r="BT2256" s="22"/>
      <c r="BU2256" s="22"/>
      <c r="BV2256" s="22"/>
      <c r="BW2256" s="22"/>
      <c r="BX2256" s="22"/>
      <c r="BY2256" s="22"/>
      <c r="BZ2256" s="22"/>
      <c r="CA2256" s="22"/>
      <c r="CB2256" s="22"/>
      <c r="CC2256" s="22"/>
      <c r="CD2256" s="22"/>
      <c r="CE2256" s="22"/>
      <c r="CF2256" s="22"/>
      <c r="CG2256" s="22"/>
      <c r="CH2256" s="22"/>
      <c r="CI2256" s="22"/>
      <c r="CJ2256" s="22"/>
      <c r="CK2256" s="22"/>
      <c r="CL2256" s="22"/>
      <c r="CM2256" s="22"/>
      <c r="CN2256" s="22"/>
      <c r="CO2256" s="22"/>
      <c r="CP2256" s="22"/>
      <c r="CQ2256" s="22"/>
      <c r="CR2256" s="22"/>
      <c r="CS2256" s="22"/>
      <c r="CT2256" s="22"/>
      <c r="CU2256" s="22"/>
      <c r="CV2256" s="22"/>
      <c r="CW2256" s="22"/>
      <c r="CX2256" s="22"/>
      <c r="CY2256" s="22"/>
      <c r="CZ2256" s="22"/>
      <c r="DA2256" s="22"/>
      <c r="DB2256" s="22"/>
      <c r="DC2256" s="22"/>
      <c r="DD2256" s="22"/>
      <c r="DE2256" s="22"/>
      <c r="DF2256" s="22"/>
      <c r="DG2256" s="22"/>
      <c r="DH2256" s="22"/>
      <c r="DI2256" s="22"/>
      <c r="DJ2256" s="22"/>
      <c r="DK2256" s="22"/>
      <c r="DL2256" s="22"/>
      <c r="DM2256" s="22"/>
      <c r="DN2256" s="22"/>
      <c r="DO2256" s="22"/>
      <c r="DP2256" s="22"/>
    </row>
    <row r="2257" spans="1:120" x14ac:dyDescent="0.25">
      <c r="A2257" s="26"/>
      <c r="B2257" s="198"/>
      <c r="C2257" s="50" t="s">
        <v>152</v>
      </c>
      <c r="D2257" s="56"/>
      <c r="E2257" s="31"/>
      <c r="F2257" s="28"/>
      <c r="G2257"/>
      <c r="H2257"/>
      <c r="I2257" s="265"/>
      <c r="J2257" s="151" t="s">
        <v>150</v>
      </c>
      <c r="K2257" s="44"/>
      <c r="L2257" s="44"/>
      <c r="M2257" s="44"/>
      <c r="N2257" s="44"/>
      <c r="O2257" s="44"/>
      <c r="P2257" s="44"/>
      <c r="Q2257" s="44"/>
      <c r="R2257" s="44"/>
      <c r="S2257" s="44"/>
      <c r="T2257" s="44"/>
      <c r="U2257" s="171"/>
      <c r="V2257" s="165"/>
      <c r="W2257" s="133"/>
      <c r="X2257" s="133"/>
      <c r="Y2257" s="133"/>
      <c r="Z2257" s="133"/>
      <c r="AA2257" s="133"/>
      <c r="AB2257" s="133"/>
      <c r="AC2257" s="133"/>
      <c r="AD2257" s="133"/>
      <c r="AE2257"/>
      <c r="AF2257"/>
      <c r="AG2257"/>
      <c r="AH2257"/>
      <c r="AI2257"/>
      <c r="AJ2257"/>
      <c r="AK2257"/>
      <c r="AL2257"/>
      <c r="AM2257"/>
      <c r="AN2257" s="22"/>
      <c r="AO2257" s="22"/>
      <c r="AP2257" s="22"/>
      <c r="AQ2257" s="22"/>
      <c r="AR2257" s="22"/>
      <c r="AS2257" s="22"/>
      <c r="AT2257" s="22"/>
      <c r="AU2257" s="22"/>
      <c r="AV2257" s="22"/>
      <c r="AW2257" s="22"/>
      <c r="AX2257" s="22"/>
      <c r="AY2257" s="22"/>
      <c r="AZ2257" s="22"/>
      <c r="BA2257" s="22"/>
      <c r="BB2257" s="22"/>
      <c r="BC2257" s="22"/>
      <c r="BD2257" s="22"/>
      <c r="BE2257" s="22"/>
      <c r="BF2257" s="22"/>
      <c r="BG2257" s="22"/>
      <c r="BH2257" s="22"/>
      <c r="BI2257" s="22"/>
      <c r="BJ2257" s="22"/>
      <c r="BK2257" s="22"/>
      <c r="BL2257" s="22"/>
      <c r="BM2257" s="22"/>
      <c r="BN2257" s="22"/>
      <c r="BO2257" s="22"/>
      <c r="BP2257" s="22"/>
      <c r="BQ2257" s="22"/>
      <c r="BR2257" s="22"/>
      <c r="BS2257" s="22"/>
      <c r="BT2257" s="22"/>
      <c r="BU2257" s="22"/>
      <c r="BV2257" s="22"/>
      <c r="BW2257" s="22"/>
      <c r="BX2257" s="22"/>
      <c r="BY2257" s="22"/>
      <c r="BZ2257" s="22"/>
      <c r="CA2257" s="22"/>
      <c r="CB2257" s="22"/>
      <c r="CC2257" s="22"/>
      <c r="CD2257" s="22"/>
      <c r="CE2257" s="22"/>
      <c r="CF2257" s="22"/>
      <c r="CG2257" s="22"/>
      <c r="CH2257" s="22"/>
      <c r="CI2257" s="22"/>
      <c r="CJ2257" s="22"/>
      <c r="CK2257" s="22"/>
      <c r="CL2257" s="22"/>
      <c r="CM2257" s="22"/>
      <c r="CN2257" s="22"/>
      <c r="CO2257" s="22"/>
      <c r="CP2257" s="22"/>
      <c r="CQ2257" s="22"/>
      <c r="CR2257" s="22"/>
      <c r="CS2257" s="22"/>
      <c r="CT2257" s="22"/>
      <c r="CU2257" s="22"/>
      <c r="CV2257" s="22"/>
      <c r="CW2257" s="22"/>
      <c r="CX2257" s="22"/>
      <c r="CY2257" s="22"/>
      <c r="CZ2257" s="22"/>
      <c r="DA2257" s="22"/>
      <c r="DB2257" s="22"/>
      <c r="DC2257" s="22"/>
      <c r="DD2257" s="22"/>
      <c r="DE2257" s="22"/>
      <c r="DF2257" s="22"/>
      <c r="DG2257" s="22"/>
      <c r="DH2257" s="22"/>
      <c r="DI2257" s="22"/>
      <c r="DJ2257" s="22"/>
      <c r="DK2257" s="22"/>
      <c r="DL2257" s="22"/>
      <c r="DM2257" s="22"/>
      <c r="DN2257" s="22"/>
      <c r="DO2257" s="22"/>
      <c r="DP2257" s="22"/>
    </row>
    <row r="2258" spans="1:120" x14ac:dyDescent="0.25">
      <c r="A2258" s="26"/>
      <c r="B2258" s="198"/>
      <c r="C2258" s="51" t="s">
        <v>153</v>
      </c>
      <c r="D2258" s="52"/>
      <c r="E2258" s="32"/>
      <c r="F2258" s="30"/>
      <c r="G2258" s="30"/>
      <c r="H2258" s="30"/>
      <c r="I2258" s="266"/>
      <c r="J2258" s="152"/>
      <c r="K2258" s="44"/>
      <c r="L2258" s="44"/>
      <c r="M2258" s="44"/>
      <c r="N2258" s="44"/>
      <c r="O2258" s="44"/>
      <c r="P2258" s="44"/>
      <c r="Q2258" s="44"/>
      <c r="R2258" s="44"/>
      <c r="S2258" s="44"/>
      <c r="T2258" s="44"/>
      <c r="U2258" s="171"/>
      <c r="V2258" s="165"/>
      <c r="W2258" s="133"/>
      <c r="X2258" s="133"/>
      <c r="Y2258" s="133"/>
      <c r="Z2258" s="133"/>
      <c r="AA2258" s="133"/>
      <c r="AB2258" s="133"/>
      <c r="AC2258" s="133"/>
      <c r="AD2258" s="133"/>
      <c r="AE2258"/>
      <c r="AF2258"/>
      <c r="AG2258"/>
      <c r="AH2258"/>
      <c r="AI2258"/>
      <c r="AJ2258"/>
      <c r="AK2258"/>
      <c r="AL2258"/>
      <c r="AM2258"/>
      <c r="AN2258" s="22"/>
      <c r="AO2258" s="22"/>
      <c r="AP2258" s="22"/>
      <c r="AQ2258" s="22"/>
      <c r="AR2258" s="22"/>
      <c r="AS2258" s="22"/>
      <c r="AT2258" s="22"/>
      <c r="AU2258" s="22"/>
      <c r="AV2258" s="22"/>
      <c r="AW2258" s="22"/>
      <c r="AX2258" s="22"/>
      <c r="AY2258" s="22"/>
      <c r="AZ2258" s="22"/>
      <c r="BA2258" s="22"/>
      <c r="BB2258" s="22"/>
      <c r="BC2258" s="22"/>
      <c r="BD2258" s="22"/>
      <c r="BE2258" s="22"/>
      <c r="BF2258" s="22"/>
      <c r="BG2258" s="22"/>
      <c r="BH2258" s="22"/>
      <c r="BI2258" s="22"/>
      <c r="BJ2258" s="22"/>
      <c r="BK2258" s="22"/>
      <c r="BL2258" s="22"/>
      <c r="BM2258" s="22"/>
      <c r="BN2258" s="22"/>
      <c r="BO2258" s="22"/>
      <c r="BP2258" s="22"/>
      <c r="BQ2258" s="22"/>
      <c r="BR2258" s="22"/>
      <c r="BS2258" s="22"/>
      <c r="BT2258" s="22"/>
      <c r="BU2258" s="22"/>
      <c r="BV2258" s="22"/>
      <c r="BW2258" s="22"/>
      <c r="BX2258" s="22"/>
      <c r="BY2258" s="22"/>
      <c r="BZ2258" s="22"/>
      <c r="CA2258" s="22"/>
      <c r="CB2258" s="22"/>
      <c r="CC2258" s="22"/>
      <c r="CD2258" s="22"/>
      <c r="CE2258" s="22"/>
      <c r="CF2258" s="22"/>
      <c r="CG2258" s="22"/>
      <c r="CH2258" s="22"/>
      <c r="CI2258" s="22"/>
      <c r="CJ2258" s="22"/>
      <c r="CK2258" s="22"/>
      <c r="CL2258" s="22"/>
      <c r="CM2258" s="22"/>
      <c r="CN2258" s="22"/>
      <c r="CO2258" s="22"/>
      <c r="CP2258" s="22"/>
      <c r="CQ2258" s="22"/>
      <c r="CR2258" s="22"/>
      <c r="CS2258" s="22"/>
      <c r="CT2258" s="22"/>
      <c r="CU2258" s="22"/>
      <c r="CV2258" s="22"/>
      <c r="CW2258" s="22"/>
      <c r="CX2258" s="22"/>
      <c r="CY2258" s="22"/>
      <c r="CZ2258" s="22"/>
      <c r="DA2258" s="22"/>
      <c r="DB2258" s="22"/>
      <c r="DC2258" s="22"/>
      <c r="DD2258" s="22"/>
      <c r="DE2258" s="22"/>
      <c r="DF2258" s="22"/>
      <c r="DG2258" s="22"/>
      <c r="DH2258" s="22"/>
      <c r="DI2258" s="22"/>
      <c r="DJ2258" s="22"/>
      <c r="DK2258" s="22"/>
      <c r="DL2258" s="22"/>
      <c r="DM2258" s="22"/>
      <c r="DN2258" s="22"/>
      <c r="DO2258" s="22"/>
      <c r="DP2258" s="22"/>
    </row>
    <row r="2259" spans="1:120" x14ac:dyDescent="0.25">
      <c r="A2259"/>
      <c r="B2259" s="199"/>
      <c r="C2259" s="53" t="s">
        <v>154</v>
      </c>
      <c r="D2259" s="53"/>
      <c r="E2259" s="33"/>
      <c r="F2259" s="34"/>
      <c r="G2259" s="35"/>
      <c r="H2259" s="35"/>
      <c r="I2259" s="267"/>
      <c r="J2259" s="151" t="s">
        <v>150</v>
      </c>
      <c r="K2259" s="44"/>
      <c r="L2259" s="44"/>
      <c r="M2259" s="44"/>
      <c r="N2259" s="44"/>
      <c r="O2259" s="44"/>
      <c r="P2259" s="44"/>
      <c r="Q2259" s="44"/>
      <c r="R2259" s="44"/>
      <c r="S2259" s="44"/>
      <c r="T2259" s="44"/>
      <c r="U2259" s="171"/>
      <c r="V2259" s="165"/>
      <c r="W2259" s="133"/>
      <c r="X2259" s="133"/>
      <c r="Y2259" s="133"/>
      <c r="Z2259" s="133"/>
      <c r="AA2259" s="133"/>
      <c r="AB2259" s="133"/>
      <c r="AC2259" s="133"/>
      <c r="AD2259" s="133"/>
      <c r="AE2259"/>
      <c r="AF2259"/>
      <c r="AG2259"/>
      <c r="AH2259"/>
      <c r="AI2259"/>
      <c r="AJ2259"/>
      <c r="AK2259"/>
      <c r="AL2259"/>
      <c r="AM2259"/>
      <c r="AN2259" s="22"/>
      <c r="AO2259" s="22"/>
      <c r="AP2259" s="22"/>
      <c r="AQ2259" s="22"/>
      <c r="AR2259" s="22"/>
      <c r="AS2259" s="22"/>
      <c r="AT2259" s="22"/>
      <c r="AU2259" s="22"/>
      <c r="AV2259" s="22"/>
      <c r="AW2259" s="22"/>
      <c r="AX2259" s="22"/>
      <c r="AY2259" s="22"/>
      <c r="AZ2259" s="22"/>
      <c r="BA2259" s="22"/>
      <c r="BB2259" s="22"/>
      <c r="BC2259" s="22"/>
      <c r="BD2259" s="22"/>
      <c r="BE2259" s="22"/>
      <c r="BF2259" s="22"/>
      <c r="BG2259" s="22"/>
      <c r="BH2259" s="22"/>
      <c r="BI2259" s="22"/>
      <c r="BJ2259" s="22"/>
      <c r="BK2259" s="22"/>
      <c r="BL2259" s="22"/>
      <c r="BM2259" s="22"/>
      <c r="BN2259" s="22"/>
      <c r="BO2259" s="22"/>
      <c r="BP2259" s="22"/>
      <c r="BQ2259" s="22"/>
      <c r="BR2259" s="22"/>
      <c r="BS2259" s="22"/>
      <c r="BT2259" s="22"/>
      <c r="BU2259" s="22"/>
      <c r="BV2259" s="22"/>
      <c r="BW2259" s="22"/>
      <c r="BX2259" s="22"/>
      <c r="BY2259" s="22"/>
      <c r="BZ2259" s="22"/>
      <c r="CA2259" s="22"/>
      <c r="CB2259" s="22"/>
      <c r="CC2259" s="22"/>
      <c r="CD2259" s="22"/>
      <c r="CE2259" s="22"/>
      <c r="CF2259" s="22"/>
      <c r="CG2259" s="22"/>
      <c r="CH2259" s="22"/>
      <c r="CI2259" s="22"/>
      <c r="CJ2259" s="22"/>
      <c r="CK2259" s="22"/>
      <c r="CL2259" s="22"/>
      <c r="CM2259" s="22"/>
      <c r="CN2259" s="22"/>
      <c r="CO2259" s="22"/>
      <c r="CP2259" s="22"/>
      <c r="CQ2259" s="22"/>
      <c r="CR2259" s="22"/>
      <c r="CS2259" s="22"/>
      <c r="CT2259" s="22"/>
      <c r="CU2259" s="22"/>
      <c r="CV2259" s="22"/>
      <c r="CW2259" s="22"/>
      <c r="CX2259" s="22"/>
      <c r="CY2259" s="22"/>
      <c r="CZ2259" s="22"/>
      <c r="DA2259" s="22"/>
      <c r="DB2259" s="22"/>
      <c r="DC2259" s="22"/>
      <c r="DD2259" s="22"/>
      <c r="DE2259" s="22"/>
      <c r="DF2259" s="22"/>
      <c r="DG2259" s="22"/>
      <c r="DH2259" s="22"/>
      <c r="DI2259" s="22"/>
      <c r="DJ2259" s="22"/>
      <c r="DK2259" s="22"/>
      <c r="DL2259" s="22"/>
      <c r="DM2259" s="22"/>
      <c r="DN2259" s="22"/>
      <c r="DO2259" s="22"/>
      <c r="DP2259" s="22"/>
    </row>
    <row r="2260" spans="1:120" ht="18.75" x14ac:dyDescent="0.3">
      <c r="A2260" s="26"/>
      <c r="B2260" s="198"/>
      <c r="C2260" s="49" t="s">
        <v>155</v>
      </c>
      <c r="D2260" s="57"/>
      <c r="E2260" s="36"/>
      <c r="F2260" s="37"/>
      <c r="G2260" s="37"/>
      <c r="H2260" s="37"/>
      <c r="I2260" s="266"/>
      <c r="J2260" s="151"/>
      <c r="K2260" s="44"/>
      <c r="L2260" s="44"/>
      <c r="M2260" s="44"/>
      <c r="N2260" s="44"/>
      <c r="O2260" s="44"/>
      <c r="P2260" s="44"/>
      <c r="Q2260" s="44"/>
      <c r="R2260" s="44"/>
      <c r="S2260" s="44"/>
      <c r="T2260" s="44"/>
      <c r="U2260" s="171"/>
      <c r="V2260" s="165"/>
      <c r="W2260" s="133"/>
      <c r="X2260" s="133"/>
      <c r="Y2260" s="133"/>
      <c r="Z2260" s="133"/>
      <c r="AA2260" s="133"/>
      <c r="AB2260" s="133"/>
      <c r="AC2260" s="133"/>
      <c r="AD2260" s="133"/>
      <c r="AE2260"/>
      <c r="AF2260"/>
      <c r="AG2260"/>
      <c r="AH2260"/>
      <c r="AI2260"/>
      <c r="AJ2260"/>
      <c r="AK2260"/>
      <c r="AL2260"/>
      <c r="AM2260"/>
      <c r="AN2260" s="22"/>
      <c r="AO2260" s="22"/>
      <c r="AP2260" s="22"/>
      <c r="AQ2260" s="22"/>
      <c r="AR2260" s="22"/>
      <c r="AS2260" s="22"/>
      <c r="AT2260" s="22"/>
      <c r="AU2260" s="22"/>
      <c r="AV2260" s="22"/>
      <c r="AW2260" s="22"/>
      <c r="AX2260" s="22"/>
      <c r="AY2260" s="22"/>
      <c r="AZ2260" s="22"/>
      <c r="BA2260" s="22"/>
      <c r="BB2260" s="22"/>
      <c r="BC2260" s="22"/>
      <c r="BD2260" s="22"/>
      <c r="BE2260" s="22"/>
      <c r="BF2260" s="22"/>
      <c r="BG2260" s="22"/>
      <c r="BH2260" s="22"/>
      <c r="BI2260" s="22"/>
      <c r="BJ2260" s="22"/>
      <c r="BK2260" s="22"/>
      <c r="BL2260" s="22"/>
      <c r="BM2260" s="22"/>
      <c r="BN2260" s="22"/>
      <c r="BO2260" s="22"/>
      <c r="BP2260" s="22"/>
      <c r="BQ2260" s="22"/>
      <c r="BR2260" s="22"/>
      <c r="BS2260" s="22"/>
      <c r="BT2260" s="22"/>
      <c r="BU2260" s="22"/>
      <c r="BV2260" s="22"/>
      <c r="BW2260" s="22"/>
      <c r="BX2260" s="22"/>
      <c r="BY2260" s="22"/>
      <c r="BZ2260" s="22"/>
      <c r="CA2260" s="22"/>
      <c r="CB2260" s="22"/>
      <c r="CC2260" s="22"/>
      <c r="CD2260" s="22"/>
      <c r="CE2260" s="22"/>
      <c r="CF2260" s="22"/>
      <c r="CG2260" s="22"/>
      <c r="CH2260" s="22"/>
      <c r="CI2260" s="22"/>
      <c r="CJ2260" s="22"/>
      <c r="CK2260" s="22"/>
      <c r="CL2260" s="22"/>
      <c r="CM2260" s="22"/>
      <c r="CN2260" s="22"/>
      <c r="CO2260" s="22"/>
      <c r="CP2260" s="22"/>
      <c r="CQ2260" s="22"/>
      <c r="CR2260" s="22"/>
      <c r="CS2260" s="22"/>
      <c r="CT2260" s="22"/>
      <c r="CU2260" s="22"/>
      <c r="CV2260" s="22"/>
      <c r="CW2260" s="22"/>
      <c r="CX2260" s="22"/>
      <c r="CY2260" s="22"/>
      <c r="CZ2260" s="22"/>
      <c r="DA2260" s="22"/>
      <c r="DB2260" s="22"/>
      <c r="DC2260" s="22"/>
      <c r="DD2260" s="22"/>
      <c r="DE2260" s="22"/>
      <c r="DF2260" s="22"/>
      <c r="DG2260" s="22"/>
      <c r="DH2260" s="22"/>
      <c r="DI2260" s="22"/>
      <c r="DJ2260" s="22"/>
      <c r="DK2260" s="22"/>
      <c r="DL2260" s="22"/>
      <c r="DM2260" s="22"/>
      <c r="DN2260" s="22"/>
      <c r="DO2260" s="22"/>
      <c r="DP2260" s="22"/>
    </row>
    <row r="2261" spans="1:120" ht="18.75" x14ac:dyDescent="0.3">
      <c r="A2261" s="26"/>
      <c r="B2261" s="198"/>
      <c r="C2261" s="453"/>
      <c r="D2261" s="453"/>
      <c r="E2261" s="453"/>
      <c r="F2261" s="38"/>
      <c r="G2261" s="38"/>
      <c r="H2261" s="38"/>
      <c r="I2261" s="266"/>
      <c r="J2261" s="44"/>
      <c r="K2261" s="44"/>
      <c r="L2261" s="44"/>
      <c r="M2261" s="44"/>
      <c r="N2261" s="44"/>
      <c r="O2261" s="44"/>
      <c r="P2261" s="44"/>
      <c r="Q2261" s="44"/>
      <c r="R2261" s="44"/>
      <c r="S2261" s="44"/>
      <c r="T2261" s="44"/>
      <c r="U2261" s="171"/>
      <c r="V2261" s="165"/>
      <c r="W2261" s="133"/>
      <c r="X2261" s="133"/>
      <c r="Y2261" s="133"/>
      <c r="Z2261" s="133"/>
      <c r="AA2261" s="133"/>
      <c r="AB2261" s="133"/>
      <c r="AC2261" s="133"/>
      <c r="AD2261" s="133"/>
      <c r="AE2261"/>
      <c r="AF2261"/>
      <c r="AG2261"/>
      <c r="AH2261"/>
      <c r="AI2261"/>
      <c r="AJ2261"/>
      <c r="AK2261"/>
      <c r="AL2261"/>
      <c r="AM2261"/>
      <c r="AN2261" s="22"/>
      <c r="AO2261" s="22"/>
      <c r="AP2261" s="22"/>
      <c r="AQ2261" s="22"/>
      <c r="AR2261" s="22"/>
      <c r="AS2261" s="22"/>
      <c r="AT2261" s="22"/>
      <c r="AU2261" s="22"/>
      <c r="AV2261" s="22"/>
      <c r="AW2261" s="22"/>
      <c r="AX2261" s="22"/>
      <c r="AY2261" s="22"/>
      <c r="AZ2261" s="22"/>
      <c r="BA2261" s="22"/>
      <c r="BB2261" s="22"/>
      <c r="BC2261" s="22"/>
      <c r="BD2261" s="22"/>
      <c r="BE2261" s="22"/>
      <c r="BF2261" s="22"/>
      <c r="BG2261" s="22"/>
      <c r="BH2261" s="22"/>
      <c r="BI2261" s="22"/>
      <c r="BJ2261" s="22"/>
      <c r="BK2261" s="22"/>
      <c r="BL2261" s="22"/>
      <c r="BM2261" s="22"/>
      <c r="BN2261" s="22"/>
      <c r="BO2261" s="22"/>
      <c r="BP2261" s="22"/>
      <c r="BQ2261" s="22"/>
      <c r="BR2261" s="22"/>
      <c r="BS2261" s="22"/>
      <c r="BT2261" s="22"/>
      <c r="BU2261" s="22"/>
      <c r="BV2261" s="22"/>
      <c r="BW2261" s="22"/>
      <c r="BX2261" s="22"/>
      <c r="BY2261" s="22"/>
      <c r="BZ2261" s="22"/>
      <c r="CA2261" s="22"/>
      <c r="CB2261" s="22"/>
      <c r="CC2261" s="22"/>
      <c r="CD2261" s="22"/>
      <c r="CE2261" s="22"/>
      <c r="CF2261" s="22"/>
      <c r="CG2261" s="22"/>
      <c r="CH2261" s="22"/>
      <c r="CI2261" s="22"/>
      <c r="CJ2261" s="22"/>
      <c r="CK2261" s="22"/>
      <c r="CL2261" s="22"/>
      <c r="CM2261" s="22"/>
      <c r="CN2261" s="22"/>
      <c r="CO2261" s="22"/>
      <c r="CP2261" s="22"/>
      <c r="CQ2261" s="22"/>
      <c r="CR2261" s="22"/>
      <c r="CS2261" s="22"/>
      <c r="CT2261" s="22"/>
      <c r="CU2261" s="22"/>
      <c r="CV2261" s="22"/>
      <c r="CW2261" s="22"/>
      <c r="CX2261" s="22"/>
      <c r="CY2261" s="22"/>
      <c r="CZ2261" s="22"/>
      <c r="DA2261" s="22"/>
      <c r="DB2261" s="22"/>
      <c r="DC2261" s="22"/>
      <c r="DD2261" s="22"/>
      <c r="DE2261" s="22"/>
      <c r="DF2261" s="22"/>
      <c r="DG2261" s="22"/>
      <c r="DH2261" s="22"/>
      <c r="DI2261" s="22"/>
      <c r="DJ2261" s="22"/>
      <c r="DK2261" s="22"/>
      <c r="DL2261" s="22"/>
      <c r="DM2261" s="22"/>
      <c r="DN2261" s="22"/>
      <c r="DO2261" s="22"/>
      <c r="DP2261" s="22"/>
    </row>
    <row r="2262" spans="1:120" x14ac:dyDescent="0.25">
      <c r="A2262" s="39"/>
      <c r="B2262" s="200"/>
      <c r="C2262" s="633" t="s">
        <v>156</v>
      </c>
      <c r="D2262" s="633"/>
      <c r="E2262" s="633"/>
      <c r="F2262" s="633"/>
      <c r="G2262" s="633"/>
      <c r="H2262" s="633"/>
      <c r="I2262" s="633"/>
      <c r="J2262" s="633"/>
      <c r="K2262" s="633"/>
      <c r="L2262" s="633"/>
      <c r="M2262" s="633"/>
      <c r="N2262" s="633"/>
      <c r="O2262" s="633"/>
      <c r="P2262" s="633"/>
      <c r="Q2262" s="633"/>
      <c r="R2262" s="633"/>
      <c r="S2262" s="633"/>
      <c r="T2262" s="633"/>
      <c r="U2262" s="633"/>
      <c r="V2262" s="633"/>
      <c r="W2262" s="633"/>
      <c r="X2262" s="633"/>
      <c r="Y2262" s="633"/>
      <c r="Z2262" s="633"/>
      <c r="AA2262" s="633"/>
      <c r="AB2262" s="633"/>
      <c r="AC2262" s="633"/>
      <c r="AD2262" s="633"/>
      <c r="AE2262" s="633"/>
      <c r="AF2262" s="633"/>
      <c r="AG2262" s="633"/>
      <c r="AH2262" s="633"/>
      <c r="AI2262" s="633"/>
      <c r="AJ2262" s="633"/>
      <c r="AK2262" s="633"/>
      <c r="AL2262" s="633"/>
      <c r="AM2262" s="633"/>
      <c r="AN2262" s="22"/>
      <c r="AO2262" s="22"/>
      <c r="AP2262" s="22"/>
      <c r="AQ2262" s="22"/>
      <c r="AR2262" s="22"/>
      <c r="AS2262" s="22"/>
      <c r="AT2262" s="22"/>
      <c r="AU2262" s="22"/>
      <c r="AV2262" s="22"/>
      <c r="AW2262" s="22"/>
      <c r="AX2262" s="22"/>
      <c r="AY2262" s="22"/>
      <c r="AZ2262" s="22"/>
      <c r="BA2262" s="22"/>
      <c r="BB2262" s="22"/>
      <c r="BC2262" s="22"/>
      <c r="BD2262" s="22"/>
      <c r="BE2262" s="22"/>
      <c r="BF2262" s="22"/>
      <c r="BG2262" s="22"/>
      <c r="BH2262" s="22"/>
      <c r="BI2262" s="22"/>
      <c r="BJ2262" s="22"/>
      <c r="BK2262" s="22"/>
      <c r="BL2262" s="22"/>
      <c r="BM2262" s="22"/>
      <c r="BN2262" s="22"/>
      <c r="BO2262" s="22"/>
      <c r="BP2262" s="22"/>
      <c r="BQ2262" s="22"/>
      <c r="BR2262" s="22"/>
      <c r="BS2262" s="22"/>
      <c r="BT2262" s="22"/>
      <c r="BU2262" s="22"/>
      <c r="BV2262" s="22"/>
      <c r="BW2262" s="22"/>
      <c r="BX2262" s="22"/>
      <c r="BY2262" s="22"/>
      <c r="BZ2262" s="22"/>
      <c r="CA2262" s="22"/>
      <c r="CB2262" s="22"/>
      <c r="CC2262" s="22"/>
      <c r="CD2262" s="22"/>
      <c r="CE2262" s="22"/>
      <c r="CF2262" s="22"/>
      <c r="CG2262" s="22"/>
      <c r="CH2262" s="22"/>
      <c r="CI2262" s="22"/>
      <c r="CJ2262" s="22"/>
      <c r="CK2262" s="22"/>
      <c r="CL2262" s="22"/>
      <c r="CM2262" s="22"/>
      <c r="CN2262" s="22"/>
      <c r="CO2262" s="22"/>
      <c r="CP2262" s="22"/>
      <c r="CQ2262" s="22"/>
      <c r="CR2262" s="22"/>
      <c r="CS2262" s="22"/>
      <c r="CT2262" s="22"/>
      <c r="CU2262" s="22"/>
      <c r="CV2262" s="22"/>
      <c r="CW2262" s="22"/>
      <c r="CX2262" s="22"/>
      <c r="CY2262" s="22"/>
      <c r="CZ2262" s="22"/>
      <c r="DA2262" s="22"/>
      <c r="DB2262" s="22"/>
      <c r="DC2262" s="22"/>
      <c r="DD2262" s="22"/>
      <c r="DE2262" s="22"/>
      <c r="DF2262" s="22"/>
      <c r="DG2262" s="22"/>
      <c r="DH2262" s="22"/>
      <c r="DI2262" s="22"/>
      <c r="DJ2262" s="22"/>
      <c r="DK2262" s="22"/>
      <c r="DL2262" s="22"/>
      <c r="DM2262" s="22"/>
      <c r="DN2262" s="22"/>
      <c r="DO2262" s="22"/>
      <c r="DP2262" s="22"/>
    </row>
    <row r="2263" spans="1:120" x14ac:dyDescent="0.25">
      <c r="A2263" s="39"/>
      <c r="B2263" s="200"/>
      <c r="C2263" s="453" t="s">
        <v>157</v>
      </c>
      <c r="D2263" s="462"/>
      <c r="E2263" s="462"/>
      <c r="F2263" s="462"/>
      <c r="G2263" s="462"/>
      <c r="H2263" s="462"/>
      <c r="I2263" s="268"/>
      <c r="J2263" s="462"/>
      <c r="K2263" s="462"/>
      <c r="L2263" s="462"/>
      <c r="M2263" s="462"/>
      <c r="N2263" s="462"/>
      <c r="O2263" s="462"/>
      <c r="P2263" s="462"/>
      <c r="Q2263" s="462"/>
      <c r="R2263" s="462"/>
      <c r="S2263" s="462"/>
      <c r="T2263" s="462"/>
      <c r="U2263" s="172"/>
      <c r="V2263" s="462"/>
      <c r="W2263" s="462"/>
      <c r="X2263" s="462"/>
      <c r="Y2263" s="462"/>
      <c r="Z2263" s="462"/>
      <c r="AA2263" s="462"/>
      <c r="AB2263" s="462"/>
      <c r="AC2263" s="462"/>
      <c r="AD2263" s="462"/>
      <c r="AE2263" s="462"/>
      <c r="AF2263" s="462"/>
      <c r="AG2263" s="462"/>
      <c r="AH2263" s="462"/>
      <c r="AI2263" s="462"/>
      <c r="AJ2263" s="462"/>
      <c r="AK2263" s="462"/>
      <c r="AL2263" s="462"/>
      <c r="AM2263" s="462"/>
      <c r="AN2263" s="22"/>
      <c r="AO2263" s="22"/>
      <c r="AP2263" s="22"/>
      <c r="AQ2263" s="22"/>
      <c r="AR2263" s="22"/>
      <c r="AS2263" s="22"/>
      <c r="AT2263" s="22"/>
      <c r="AU2263" s="22"/>
      <c r="AV2263" s="22"/>
      <c r="AW2263" s="22"/>
      <c r="AX2263" s="22"/>
      <c r="AY2263" s="22"/>
      <c r="AZ2263" s="22"/>
      <c r="BA2263" s="22"/>
      <c r="BB2263" s="22"/>
      <c r="BC2263" s="22"/>
      <c r="BD2263" s="22"/>
      <c r="BE2263" s="22"/>
      <c r="BF2263" s="22"/>
      <c r="BG2263" s="22"/>
      <c r="BH2263" s="22"/>
      <c r="BI2263" s="22"/>
      <c r="BJ2263" s="22"/>
      <c r="BK2263" s="22"/>
      <c r="BL2263" s="22"/>
      <c r="BM2263" s="22"/>
      <c r="BN2263" s="22"/>
      <c r="BO2263" s="22"/>
      <c r="BP2263" s="22"/>
      <c r="BQ2263" s="22"/>
      <c r="BR2263" s="22"/>
      <c r="BS2263" s="22"/>
      <c r="BT2263" s="22"/>
      <c r="BU2263" s="22"/>
      <c r="BV2263" s="22"/>
      <c r="BW2263" s="22"/>
      <c r="BX2263" s="22"/>
      <c r="BY2263" s="22"/>
      <c r="BZ2263" s="22"/>
      <c r="CA2263" s="22"/>
      <c r="CB2263" s="22"/>
      <c r="CC2263" s="22"/>
      <c r="CD2263" s="22"/>
      <c r="CE2263" s="22"/>
      <c r="CF2263" s="22"/>
      <c r="CG2263" s="22"/>
      <c r="CH2263" s="22"/>
      <c r="CI2263" s="22"/>
      <c r="CJ2263" s="22"/>
      <c r="CK2263" s="22"/>
      <c r="CL2263" s="22"/>
      <c r="CM2263" s="22"/>
      <c r="CN2263" s="22"/>
      <c r="CO2263" s="22"/>
      <c r="CP2263" s="22"/>
      <c r="CQ2263" s="22"/>
      <c r="CR2263" s="22"/>
      <c r="CS2263" s="22"/>
      <c r="CT2263" s="22"/>
      <c r="CU2263" s="22"/>
      <c r="CV2263" s="22"/>
      <c r="CW2263" s="22"/>
      <c r="CX2263" s="22"/>
      <c r="CY2263" s="22"/>
      <c r="CZ2263" s="22"/>
      <c r="DA2263" s="22"/>
      <c r="DB2263" s="22"/>
      <c r="DC2263" s="22"/>
      <c r="DD2263" s="22"/>
      <c r="DE2263" s="22"/>
      <c r="DF2263" s="22"/>
      <c r="DG2263" s="22"/>
      <c r="DH2263" s="22"/>
      <c r="DI2263" s="22"/>
      <c r="DJ2263" s="22"/>
      <c r="DK2263" s="22"/>
      <c r="DL2263" s="22"/>
      <c r="DM2263" s="22"/>
      <c r="DN2263" s="22"/>
      <c r="DO2263" s="22"/>
      <c r="DP2263" s="22"/>
    </row>
    <row r="2264" spans="1:120" x14ac:dyDescent="0.25">
      <c r="A2264" s="39"/>
      <c r="B2264" s="200"/>
      <c r="C2264" s="39"/>
      <c r="D2264" s="39"/>
      <c r="E2264" s="39"/>
      <c r="F2264" s="39"/>
      <c r="G2264" s="39"/>
      <c r="H2264" s="39"/>
      <c r="I2264" s="269"/>
      <c r="J2264" s="44"/>
      <c r="K2264" s="44"/>
      <c r="L2264" s="44"/>
      <c r="M2264" s="44"/>
      <c r="N2264" s="44"/>
      <c r="O2264" s="44"/>
      <c r="P2264" s="44"/>
      <c r="Q2264" s="44"/>
      <c r="R2264" s="44"/>
      <c r="S2264" s="44"/>
      <c r="T2264" s="44"/>
      <c r="U2264" s="171"/>
      <c r="V2264" s="165"/>
      <c r="W2264" s="133"/>
      <c r="X2264" s="133"/>
      <c r="Y2264" s="133"/>
      <c r="Z2264" s="133"/>
      <c r="AA2264" s="133"/>
      <c r="AB2264" s="133"/>
      <c r="AC2264" s="133"/>
      <c r="AD2264" s="133"/>
      <c r="AE2264"/>
      <c r="AF2264"/>
      <c r="AG2264"/>
      <c r="AH2264"/>
      <c r="AI2264"/>
      <c r="AJ2264"/>
      <c r="AK2264"/>
      <c r="AL2264"/>
      <c r="AM2264"/>
      <c r="AN2264" s="22"/>
      <c r="AO2264" s="22"/>
      <c r="AP2264" s="22"/>
      <c r="AQ2264" s="22"/>
      <c r="AR2264" s="22"/>
      <c r="AS2264" s="22"/>
      <c r="AT2264" s="22"/>
      <c r="AU2264" s="22"/>
      <c r="AV2264" s="22"/>
      <c r="AW2264" s="22"/>
      <c r="AX2264" s="22"/>
      <c r="AY2264" s="22"/>
      <c r="AZ2264" s="22"/>
      <c r="BA2264" s="22"/>
      <c r="BB2264" s="22"/>
      <c r="BC2264" s="22"/>
      <c r="BD2264" s="22"/>
      <c r="BE2264" s="22"/>
      <c r="BF2264" s="22"/>
      <c r="BG2264" s="22"/>
      <c r="BH2264" s="22"/>
      <c r="BI2264" s="22"/>
      <c r="BJ2264" s="22"/>
      <c r="BK2264" s="22"/>
      <c r="BL2264" s="22"/>
      <c r="BM2264" s="22"/>
      <c r="BN2264" s="22"/>
      <c r="BO2264" s="22"/>
      <c r="BP2264" s="22"/>
      <c r="BQ2264" s="22"/>
      <c r="BR2264" s="22"/>
      <c r="BS2264" s="22"/>
      <c r="BT2264" s="22"/>
      <c r="BU2264" s="22"/>
      <c r="BV2264" s="22"/>
      <c r="BW2264" s="22"/>
      <c r="BX2264" s="22"/>
      <c r="BY2264" s="22"/>
      <c r="BZ2264" s="22"/>
      <c r="CA2264" s="22"/>
      <c r="CB2264" s="22"/>
      <c r="CC2264" s="22"/>
      <c r="CD2264" s="22"/>
      <c r="CE2264" s="22"/>
      <c r="CF2264" s="22"/>
      <c r="CG2264" s="22"/>
      <c r="CH2264" s="22"/>
      <c r="CI2264" s="22"/>
      <c r="CJ2264" s="22"/>
      <c r="CK2264" s="22"/>
      <c r="CL2264" s="22"/>
      <c r="CM2264" s="22"/>
      <c r="CN2264" s="22"/>
      <c r="CO2264" s="22"/>
      <c r="CP2264" s="22"/>
      <c r="CQ2264" s="22"/>
      <c r="CR2264" s="22"/>
      <c r="CS2264" s="22"/>
      <c r="CT2264" s="22"/>
      <c r="CU2264" s="22"/>
      <c r="CV2264" s="22"/>
      <c r="CW2264" s="22"/>
      <c r="CX2264" s="22"/>
      <c r="CY2264" s="22"/>
      <c r="CZ2264" s="22"/>
      <c r="DA2264" s="22"/>
      <c r="DB2264" s="22"/>
      <c r="DC2264" s="22"/>
      <c r="DD2264" s="22"/>
      <c r="DE2264" s="22"/>
      <c r="DF2264" s="22"/>
      <c r="DG2264" s="22"/>
      <c r="DH2264" s="22"/>
      <c r="DI2264" s="22"/>
      <c r="DJ2264" s="22"/>
      <c r="DK2264" s="22"/>
      <c r="DL2264" s="22"/>
      <c r="DM2264" s="22"/>
      <c r="DN2264" s="22"/>
      <c r="DO2264" s="22"/>
      <c r="DP2264" s="22"/>
    </row>
    <row r="2265" spans="1:120" ht="15.75" x14ac:dyDescent="0.25">
      <c r="A2265" s="40" t="s">
        <v>158</v>
      </c>
      <c r="B2265" s="40"/>
      <c r="C2265" s="41"/>
      <c r="D2265" s="39"/>
      <c r="E2265" s="39"/>
      <c r="F2265" s="39"/>
      <c r="G2265" s="39"/>
      <c r="H2265" s="39"/>
      <c r="I2265" s="269"/>
      <c r="J2265" s="44"/>
      <c r="K2265" s="44"/>
      <c r="L2265" s="44"/>
      <c r="M2265" s="44"/>
      <c r="N2265" s="44"/>
      <c r="O2265" s="44"/>
      <c r="P2265" s="44"/>
      <c r="Q2265" s="44"/>
      <c r="R2265" s="44"/>
      <c r="S2265" s="44"/>
      <c r="T2265" s="44"/>
      <c r="U2265" s="171"/>
      <c r="V2265" s="165"/>
      <c r="W2265" s="133"/>
      <c r="X2265" s="133"/>
      <c r="Y2265" s="133"/>
      <c r="Z2265" s="133"/>
      <c r="AA2265" s="133"/>
      <c r="AB2265" s="133"/>
      <c r="AC2265" s="133"/>
      <c r="AD2265" s="133"/>
      <c r="AE2265"/>
      <c r="AF2265"/>
      <c r="AG2265"/>
      <c r="AH2265"/>
      <c r="AI2265"/>
      <c r="AJ2265"/>
      <c r="AK2265"/>
      <c r="AL2265"/>
      <c r="AM2265"/>
      <c r="AN2265" s="22"/>
      <c r="AO2265" s="22"/>
      <c r="AP2265" s="22"/>
      <c r="AQ2265" s="22"/>
      <c r="AR2265" s="22"/>
      <c r="AS2265" s="22"/>
      <c r="AT2265" s="22"/>
      <c r="AU2265" s="22"/>
      <c r="AV2265" s="22"/>
      <c r="AW2265" s="22"/>
      <c r="AX2265" s="22"/>
      <c r="AY2265" s="22"/>
      <c r="AZ2265" s="22"/>
      <c r="BA2265" s="22"/>
      <c r="BB2265" s="22"/>
      <c r="BC2265" s="22"/>
      <c r="BD2265" s="22"/>
      <c r="BE2265" s="22"/>
      <c r="BF2265" s="22"/>
      <c r="BG2265" s="22"/>
      <c r="BH2265" s="22"/>
      <c r="BI2265" s="22"/>
      <c r="BJ2265" s="22"/>
      <c r="BK2265" s="22"/>
      <c r="BL2265" s="22"/>
      <c r="BM2265" s="22"/>
      <c r="BN2265" s="22"/>
      <c r="BO2265" s="22"/>
      <c r="BP2265" s="22"/>
      <c r="BQ2265" s="22"/>
      <c r="BR2265" s="22"/>
      <c r="BS2265" s="22"/>
      <c r="BT2265" s="22"/>
      <c r="BU2265" s="22"/>
      <c r="BV2265" s="22"/>
      <c r="BW2265" s="22"/>
      <c r="BX2265" s="22"/>
      <c r="BY2265" s="22"/>
      <c r="BZ2265" s="22"/>
      <c r="CA2265" s="22"/>
      <c r="CB2265" s="22"/>
      <c r="CC2265" s="22"/>
      <c r="CD2265" s="22"/>
      <c r="CE2265" s="22"/>
      <c r="CF2265" s="22"/>
      <c r="CG2265" s="22"/>
      <c r="CH2265" s="22"/>
      <c r="CI2265" s="22"/>
      <c r="CJ2265" s="22"/>
      <c r="CK2265" s="22"/>
      <c r="CL2265" s="22"/>
      <c r="CM2265" s="22"/>
      <c r="CN2265" s="22"/>
      <c r="CO2265" s="22"/>
      <c r="CP2265" s="22"/>
      <c r="CQ2265" s="22"/>
      <c r="CR2265" s="22"/>
      <c r="CS2265" s="22"/>
      <c r="CT2265" s="22"/>
      <c r="CU2265" s="22"/>
      <c r="CV2265" s="22"/>
      <c r="CW2265" s="22"/>
      <c r="CX2265" s="22"/>
      <c r="CY2265" s="22"/>
      <c r="CZ2265" s="22"/>
      <c r="DA2265" s="22"/>
      <c r="DB2265" s="22"/>
      <c r="DC2265" s="22"/>
      <c r="DD2265" s="22"/>
      <c r="DE2265" s="22"/>
      <c r="DF2265" s="22"/>
      <c r="DG2265" s="22"/>
      <c r="DH2265" s="22"/>
      <c r="DI2265" s="22"/>
      <c r="DJ2265" s="22"/>
      <c r="DK2265" s="22"/>
      <c r="DL2265" s="22"/>
      <c r="DM2265" s="22"/>
      <c r="DN2265" s="22"/>
      <c r="DO2265" s="22"/>
      <c r="DP2265" s="22"/>
    </row>
    <row r="2266" spans="1:120" ht="15.75" x14ac:dyDescent="0.25">
      <c r="A2266" s="42"/>
      <c r="B2266" s="201"/>
      <c r="C2266" s="627" t="s">
        <v>159</v>
      </c>
      <c r="D2266" s="628"/>
      <c r="E2266" s="628"/>
      <c r="F2266" s="628"/>
      <c r="G2266" s="39"/>
      <c r="H2266" s="39"/>
      <c r="I2266" s="269"/>
      <c r="J2266" s="44"/>
      <c r="K2266" s="44"/>
      <c r="L2266" s="44"/>
      <c r="M2266" s="44"/>
      <c r="N2266" s="44"/>
      <c r="O2266" s="44"/>
      <c r="P2266" s="44"/>
      <c r="Q2266" s="44"/>
      <c r="R2266" s="44"/>
      <c r="S2266" s="44"/>
      <c r="T2266" s="44"/>
      <c r="U2266" s="171"/>
      <c r="V2266" s="165"/>
      <c r="W2266" s="133"/>
      <c r="X2266" s="133"/>
      <c r="Y2266" s="133"/>
      <c r="Z2266" s="133"/>
      <c r="AA2266" s="133"/>
      <c r="AB2266" s="133"/>
      <c r="AC2266" s="133"/>
      <c r="AD2266" s="133"/>
      <c r="AE2266"/>
      <c r="AF2266"/>
      <c r="AG2266"/>
      <c r="AH2266"/>
      <c r="AI2266"/>
      <c r="AJ2266"/>
      <c r="AK2266"/>
      <c r="AL2266"/>
      <c r="AM2266"/>
      <c r="AN2266" s="22"/>
      <c r="AO2266" s="22"/>
      <c r="AP2266" s="22"/>
      <c r="AQ2266" s="22"/>
      <c r="AR2266" s="22"/>
      <c r="AS2266" s="22"/>
      <c r="AT2266" s="22"/>
      <c r="AU2266" s="22"/>
      <c r="AV2266" s="22"/>
      <c r="AW2266" s="22"/>
      <c r="AX2266" s="22"/>
      <c r="AY2266" s="22"/>
      <c r="AZ2266" s="22"/>
      <c r="BA2266" s="22"/>
      <c r="BB2266" s="22"/>
      <c r="BC2266" s="22"/>
      <c r="BD2266" s="22"/>
      <c r="BE2266" s="22"/>
      <c r="BF2266" s="22"/>
      <c r="BG2266" s="22"/>
      <c r="BH2266" s="22"/>
      <c r="BI2266" s="22"/>
      <c r="BJ2266" s="22"/>
      <c r="BK2266" s="22"/>
      <c r="BL2266" s="22"/>
      <c r="BM2266" s="22"/>
      <c r="BN2266" s="22"/>
      <c r="BO2266" s="22"/>
      <c r="BP2266" s="22"/>
      <c r="BQ2266" s="22"/>
      <c r="BR2266" s="22"/>
      <c r="BS2266" s="22"/>
      <c r="BT2266" s="22"/>
      <c r="BU2266" s="22"/>
      <c r="BV2266" s="22"/>
      <c r="BW2266" s="22"/>
      <c r="BX2266" s="22"/>
      <c r="BY2266" s="22"/>
      <c r="BZ2266" s="22"/>
      <c r="CA2266" s="22"/>
      <c r="CB2266" s="22"/>
      <c r="CC2266" s="22"/>
      <c r="CD2266" s="22"/>
      <c r="CE2266" s="22"/>
      <c r="CF2266" s="22"/>
      <c r="CG2266" s="22"/>
      <c r="CH2266" s="22"/>
      <c r="CI2266" s="22"/>
      <c r="CJ2266" s="22"/>
      <c r="CK2266" s="22"/>
      <c r="CL2266" s="22"/>
      <c r="CM2266" s="22"/>
      <c r="CN2266" s="22"/>
      <c r="CO2266" s="22"/>
      <c r="CP2266" s="22"/>
      <c r="CQ2266" s="22"/>
      <c r="CR2266" s="22"/>
      <c r="CS2266" s="22"/>
      <c r="CT2266" s="22"/>
      <c r="CU2266" s="22"/>
      <c r="CV2266" s="22"/>
      <c r="CW2266" s="22"/>
      <c r="CX2266" s="22"/>
      <c r="CY2266" s="22"/>
      <c r="CZ2266" s="22"/>
      <c r="DA2266" s="22"/>
      <c r="DB2266" s="22"/>
      <c r="DC2266" s="22"/>
      <c r="DD2266" s="22"/>
      <c r="DE2266" s="22"/>
      <c r="DF2266" s="22"/>
      <c r="DG2266" s="22"/>
      <c r="DH2266" s="22"/>
      <c r="DI2266" s="22"/>
      <c r="DJ2266" s="22"/>
      <c r="DK2266" s="22"/>
      <c r="DL2266" s="22"/>
      <c r="DM2266" s="22"/>
      <c r="DN2266" s="22"/>
      <c r="DO2266" s="22"/>
      <c r="DP2266" s="22"/>
    </row>
    <row r="2267" spans="1:120" x14ac:dyDescent="0.25">
      <c r="V2267" s="461"/>
      <c r="W2267" s="5"/>
      <c r="X2267" s="5"/>
      <c r="Y2267" s="5"/>
      <c r="Z2267" s="5"/>
      <c r="AA2267" s="5"/>
      <c r="AB2267" s="5"/>
      <c r="AC2267" s="5"/>
      <c r="AD2267" s="5"/>
      <c r="AE2267" s="22"/>
      <c r="AF2267" s="22"/>
      <c r="AG2267" s="22"/>
      <c r="AH2267" s="22"/>
      <c r="AI2267" s="22"/>
      <c r="AJ2267" s="22"/>
      <c r="AK2267" s="22"/>
      <c r="AL2267" s="22"/>
      <c r="AM2267" s="22"/>
      <c r="AN2267" s="22"/>
      <c r="AO2267" s="22"/>
      <c r="AP2267" s="22"/>
      <c r="AQ2267" s="22"/>
      <c r="AR2267" s="22"/>
      <c r="AS2267" s="22"/>
      <c r="AT2267" s="22"/>
      <c r="AU2267" s="22"/>
      <c r="AV2267" s="22"/>
      <c r="AW2267" s="22"/>
      <c r="AX2267" s="22"/>
      <c r="AY2267" s="22"/>
      <c r="AZ2267" s="22"/>
      <c r="BA2267" s="22"/>
      <c r="BB2267" s="22"/>
      <c r="BC2267" s="22"/>
      <c r="BD2267" s="22"/>
      <c r="BE2267" s="22"/>
      <c r="BF2267" s="22"/>
      <c r="BG2267" s="22"/>
      <c r="BH2267" s="22"/>
      <c r="BI2267" s="22"/>
      <c r="BJ2267" s="22"/>
      <c r="BK2267" s="22"/>
      <c r="BL2267" s="22"/>
      <c r="BM2267" s="22"/>
      <c r="BN2267" s="22"/>
      <c r="BO2267" s="22"/>
      <c r="BP2267" s="22"/>
      <c r="BQ2267" s="22"/>
      <c r="BR2267" s="22"/>
      <c r="BS2267" s="22"/>
      <c r="BT2267" s="22"/>
      <c r="BU2267" s="22"/>
      <c r="BV2267" s="22"/>
      <c r="BW2267" s="22"/>
      <c r="BX2267" s="22"/>
      <c r="BY2267" s="22"/>
      <c r="BZ2267" s="22"/>
      <c r="CA2267" s="22"/>
      <c r="CB2267" s="22"/>
      <c r="CC2267" s="22"/>
      <c r="CD2267" s="22"/>
      <c r="CE2267" s="22"/>
      <c r="CF2267" s="22"/>
      <c r="CG2267" s="22"/>
      <c r="CH2267" s="22"/>
      <c r="CI2267" s="22"/>
      <c r="CJ2267" s="22"/>
      <c r="CK2267" s="22"/>
      <c r="CL2267" s="22"/>
      <c r="CM2267" s="22"/>
      <c r="CN2267" s="22"/>
      <c r="CO2267" s="22"/>
      <c r="CP2267" s="22"/>
      <c r="CQ2267" s="22"/>
      <c r="CR2267" s="22"/>
      <c r="CS2267" s="22"/>
      <c r="CT2267" s="22"/>
      <c r="CU2267" s="22"/>
      <c r="CV2267" s="22"/>
      <c r="CW2267" s="22"/>
      <c r="CX2267" s="22"/>
      <c r="CY2267" s="22"/>
      <c r="CZ2267" s="22"/>
      <c r="DA2267" s="22"/>
      <c r="DB2267" s="22"/>
      <c r="DC2267" s="22"/>
      <c r="DD2267" s="22"/>
      <c r="DE2267" s="22"/>
      <c r="DF2267" s="22"/>
      <c r="DG2267" s="22"/>
      <c r="DH2267" s="22"/>
      <c r="DI2267" s="22"/>
      <c r="DJ2267" s="22"/>
      <c r="DK2267" s="22"/>
      <c r="DL2267" s="22"/>
      <c r="DM2267" s="22"/>
      <c r="DN2267" s="22"/>
      <c r="DO2267" s="22"/>
      <c r="DP2267" s="22"/>
    </row>
    <row r="2268" spans="1:120" x14ac:dyDescent="0.25">
      <c r="V2268" s="461"/>
      <c r="W2268" s="5"/>
      <c r="X2268" s="5"/>
      <c r="Y2268" s="5"/>
      <c r="Z2268" s="5"/>
      <c r="AA2268" s="5"/>
      <c r="AB2268" s="5"/>
      <c r="AC2268" s="5"/>
      <c r="AD2268" s="5"/>
      <c r="AE2268" s="22"/>
      <c r="AF2268" s="22"/>
      <c r="AG2268" s="22"/>
      <c r="AH2268" s="22"/>
      <c r="AI2268" s="22"/>
      <c r="AJ2268" s="22"/>
      <c r="AK2268" s="22"/>
      <c r="AL2268" s="22"/>
      <c r="AM2268" s="22"/>
      <c r="AN2268" s="22"/>
      <c r="AO2268" s="22"/>
      <c r="AP2268" s="22"/>
      <c r="AQ2268" s="22"/>
      <c r="AR2268" s="22"/>
      <c r="AS2268" s="22"/>
      <c r="AT2268" s="22"/>
      <c r="AU2268" s="22"/>
      <c r="AV2268" s="22"/>
      <c r="AW2268" s="22"/>
      <c r="AX2268" s="22"/>
      <c r="AY2268" s="22"/>
      <c r="AZ2268" s="22"/>
      <c r="BA2268" s="22"/>
      <c r="BB2268" s="22"/>
      <c r="BC2268" s="22"/>
      <c r="BD2268" s="22"/>
      <c r="BE2268" s="22"/>
      <c r="BF2268" s="22"/>
      <c r="BG2268" s="22"/>
      <c r="BH2268" s="22"/>
      <c r="BI2268" s="22"/>
      <c r="BJ2268" s="22"/>
      <c r="BK2268" s="22"/>
      <c r="BL2268" s="22"/>
      <c r="BM2268" s="22"/>
      <c r="BN2268" s="22"/>
      <c r="BO2268" s="22"/>
      <c r="BP2268" s="22"/>
      <c r="BQ2268" s="22"/>
      <c r="BR2268" s="22"/>
      <c r="BS2268" s="22"/>
      <c r="BT2268" s="22"/>
      <c r="BU2268" s="22"/>
      <c r="BV2268" s="22"/>
      <c r="BW2268" s="22"/>
      <c r="BX2268" s="22"/>
      <c r="BY2268" s="22"/>
      <c r="BZ2268" s="22"/>
      <c r="CA2268" s="22"/>
      <c r="CB2268" s="22"/>
      <c r="CC2268" s="22"/>
      <c r="CD2268" s="22"/>
      <c r="CE2268" s="22"/>
      <c r="CF2268" s="22"/>
      <c r="CG2268" s="22"/>
      <c r="CH2268" s="22"/>
      <c r="CI2268" s="22"/>
      <c r="CJ2268" s="22"/>
      <c r="CK2268" s="22"/>
      <c r="CL2268" s="22"/>
      <c r="CM2268" s="22"/>
      <c r="CN2268" s="22"/>
      <c r="CO2268" s="22"/>
      <c r="CP2268" s="22"/>
      <c r="CQ2268" s="22"/>
      <c r="CR2268" s="22"/>
      <c r="CS2268" s="22"/>
      <c r="CT2268" s="22"/>
      <c r="CU2268" s="22"/>
      <c r="CV2268" s="22"/>
      <c r="CW2268" s="22"/>
      <c r="CX2268" s="22"/>
      <c r="CY2268" s="22"/>
      <c r="CZ2268" s="22"/>
      <c r="DA2268" s="22"/>
      <c r="DB2268" s="22"/>
      <c r="DC2268" s="22"/>
      <c r="DD2268" s="22"/>
      <c r="DE2268" s="22"/>
      <c r="DF2268" s="22"/>
      <c r="DG2268" s="22"/>
      <c r="DH2268" s="22"/>
      <c r="DI2268" s="22"/>
      <c r="DJ2268" s="22"/>
      <c r="DK2268" s="22"/>
      <c r="DL2268" s="22"/>
      <c r="DM2268" s="22"/>
      <c r="DN2268" s="22"/>
      <c r="DO2268" s="22"/>
      <c r="DP2268" s="22"/>
    </row>
    <row r="2269" spans="1:120" x14ac:dyDescent="0.25">
      <c r="V2269" s="461"/>
      <c r="W2269" s="5"/>
      <c r="X2269" s="5"/>
      <c r="Y2269" s="5"/>
      <c r="Z2269" s="5"/>
      <c r="AA2269" s="5"/>
      <c r="AB2269" s="5"/>
      <c r="AC2269" s="5"/>
      <c r="AD2269" s="5"/>
      <c r="AE2269" s="22"/>
      <c r="AF2269" s="22"/>
      <c r="AG2269" s="22"/>
      <c r="AH2269" s="22"/>
      <c r="AI2269" s="22"/>
      <c r="AJ2269" s="22"/>
      <c r="AK2269" s="22"/>
      <c r="AL2269" s="22"/>
      <c r="AM2269" s="22"/>
      <c r="AN2269" s="22"/>
      <c r="AO2269" s="22"/>
      <c r="AP2269" s="22"/>
      <c r="AQ2269" s="22"/>
      <c r="AR2269" s="22"/>
      <c r="AS2269" s="22"/>
      <c r="AT2269" s="22"/>
      <c r="AU2269" s="22"/>
      <c r="AV2269" s="22"/>
      <c r="AW2269" s="22"/>
      <c r="AX2269" s="22"/>
      <c r="AY2269" s="22"/>
      <c r="AZ2269" s="22"/>
      <c r="BA2269" s="22"/>
      <c r="BB2269" s="22"/>
      <c r="BC2269" s="22"/>
      <c r="BD2269" s="22"/>
      <c r="BE2269" s="22"/>
      <c r="BF2269" s="22"/>
      <c r="BG2269" s="22"/>
      <c r="BH2269" s="22"/>
      <c r="BI2269" s="22"/>
      <c r="BJ2269" s="22"/>
      <c r="BK2269" s="22"/>
      <c r="BL2269" s="22"/>
      <c r="BM2269" s="22"/>
      <c r="BN2269" s="22"/>
      <c r="BO2269" s="22"/>
      <c r="BP2269" s="22"/>
      <c r="BQ2269" s="22"/>
      <c r="BR2269" s="22"/>
      <c r="BS2269" s="22"/>
      <c r="BT2269" s="22"/>
      <c r="BU2269" s="22"/>
      <c r="BV2269" s="22"/>
      <c r="BW2269" s="22"/>
      <c r="BX2269" s="22"/>
      <c r="BY2269" s="22"/>
      <c r="BZ2269" s="22"/>
      <c r="CA2269" s="22"/>
      <c r="CB2269" s="22"/>
      <c r="CC2269" s="22"/>
      <c r="CD2269" s="22"/>
      <c r="CE2269" s="22"/>
      <c r="CF2269" s="22"/>
      <c r="CG2269" s="22"/>
      <c r="CH2269" s="22"/>
      <c r="CI2269" s="22"/>
      <c r="CJ2269" s="22"/>
      <c r="CK2269" s="22"/>
      <c r="CL2269" s="22"/>
      <c r="CM2269" s="22"/>
      <c r="CN2269" s="22"/>
      <c r="CO2269" s="22"/>
      <c r="CP2269" s="22"/>
      <c r="CQ2269" s="22"/>
      <c r="CR2269" s="22"/>
      <c r="CS2269" s="22"/>
      <c r="CT2269" s="22"/>
      <c r="CU2269" s="22"/>
      <c r="CV2269" s="22"/>
      <c r="CW2269" s="22"/>
      <c r="CX2269" s="22"/>
      <c r="CY2269" s="22"/>
      <c r="CZ2269" s="22"/>
      <c r="DA2269" s="22"/>
      <c r="DB2269" s="22"/>
      <c r="DC2269" s="22"/>
      <c r="DD2269" s="22"/>
      <c r="DE2269" s="22"/>
      <c r="DF2269" s="22"/>
      <c r="DG2269" s="22"/>
      <c r="DH2269" s="22"/>
      <c r="DI2269" s="22"/>
      <c r="DJ2269" s="22"/>
      <c r="DK2269" s="22"/>
      <c r="DL2269" s="22"/>
      <c r="DM2269" s="22"/>
      <c r="DN2269" s="22"/>
      <c r="DO2269" s="22"/>
      <c r="DP2269" s="22"/>
    </row>
    <row r="2270" spans="1:120" x14ac:dyDescent="0.25">
      <c r="V2270" s="461"/>
      <c r="W2270" s="5"/>
      <c r="X2270" s="5"/>
      <c r="Y2270" s="5"/>
      <c r="Z2270" s="5"/>
      <c r="AA2270" s="5"/>
      <c r="AB2270" s="5"/>
      <c r="AC2270" s="5"/>
      <c r="AD2270" s="5"/>
      <c r="AE2270" s="22"/>
      <c r="AF2270" s="22"/>
      <c r="AG2270" s="22"/>
      <c r="AH2270" s="22"/>
      <c r="AI2270" s="22"/>
      <c r="AJ2270" s="22"/>
      <c r="AK2270" s="22"/>
      <c r="AL2270" s="22"/>
      <c r="AM2270" s="22"/>
      <c r="AN2270" s="22"/>
      <c r="AO2270" s="22"/>
      <c r="AP2270" s="22"/>
      <c r="AQ2270" s="22"/>
      <c r="AR2270" s="22"/>
      <c r="AS2270" s="22"/>
      <c r="AT2270" s="22"/>
      <c r="AU2270" s="22"/>
      <c r="AV2270" s="22"/>
      <c r="AW2270" s="22"/>
      <c r="AX2270" s="22"/>
      <c r="AY2270" s="22"/>
      <c r="AZ2270" s="22"/>
      <c r="BA2270" s="22"/>
      <c r="BB2270" s="22"/>
      <c r="BC2270" s="22"/>
      <c r="BD2270" s="22"/>
      <c r="BE2270" s="22"/>
      <c r="BF2270" s="22"/>
      <c r="BG2270" s="22"/>
      <c r="BH2270" s="22"/>
      <c r="BI2270" s="22"/>
      <c r="BJ2270" s="22"/>
      <c r="BK2270" s="22"/>
      <c r="BL2270" s="22"/>
      <c r="BM2270" s="22"/>
      <c r="BN2270" s="22"/>
      <c r="BO2270" s="22"/>
      <c r="BP2270" s="22"/>
      <c r="BQ2270" s="22"/>
      <c r="BR2270" s="22"/>
      <c r="BS2270" s="22"/>
      <c r="BT2270" s="22"/>
      <c r="BU2270" s="22"/>
      <c r="BV2270" s="22"/>
      <c r="BW2270" s="22"/>
      <c r="BX2270" s="22"/>
      <c r="BY2270" s="22"/>
      <c r="BZ2270" s="22"/>
      <c r="CA2270" s="22"/>
      <c r="CB2270" s="22"/>
      <c r="CC2270" s="22"/>
      <c r="CD2270" s="22"/>
      <c r="CE2270" s="22"/>
      <c r="CF2270" s="22"/>
      <c r="CG2270" s="22"/>
      <c r="CH2270" s="22"/>
      <c r="CI2270" s="22"/>
      <c r="CJ2270" s="22"/>
      <c r="CK2270" s="22"/>
      <c r="CL2270" s="22"/>
      <c r="CM2270" s="22"/>
      <c r="CN2270" s="22"/>
      <c r="CO2270" s="22"/>
      <c r="CP2270" s="22"/>
      <c r="CQ2270" s="22"/>
      <c r="CR2270" s="22"/>
      <c r="CS2270" s="22"/>
      <c r="CT2270" s="22"/>
      <c r="CU2270" s="22"/>
      <c r="CV2270" s="22"/>
      <c r="CW2270" s="22"/>
      <c r="CX2270" s="22"/>
      <c r="CY2270" s="22"/>
      <c r="CZ2270" s="22"/>
      <c r="DA2270" s="22"/>
      <c r="DB2270" s="22"/>
      <c r="DC2270" s="22"/>
      <c r="DD2270" s="22"/>
      <c r="DE2270" s="22"/>
      <c r="DF2270" s="22"/>
      <c r="DG2270" s="22"/>
      <c r="DH2270" s="22"/>
      <c r="DI2270" s="22"/>
      <c r="DJ2270" s="22"/>
      <c r="DK2270" s="22"/>
      <c r="DL2270" s="22"/>
      <c r="DM2270" s="22"/>
      <c r="DN2270" s="22"/>
      <c r="DO2270" s="22"/>
      <c r="DP2270" s="22"/>
    </row>
    <row r="2271" spans="1:120" x14ac:dyDescent="0.25">
      <c r="V2271" s="461"/>
      <c r="W2271" s="5"/>
      <c r="X2271" s="5"/>
      <c r="Y2271" s="5"/>
      <c r="Z2271" s="5"/>
      <c r="AA2271" s="5"/>
      <c r="AB2271" s="5"/>
      <c r="AC2271" s="5"/>
      <c r="AD2271" s="5"/>
      <c r="AE2271" s="22"/>
      <c r="AF2271" s="22"/>
      <c r="AG2271" s="22"/>
      <c r="AH2271" s="22"/>
      <c r="AI2271" s="22"/>
      <c r="AJ2271" s="22"/>
      <c r="AK2271" s="22"/>
      <c r="AL2271" s="22"/>
      <c r="AM2271" s="22"/>
      <c r="AN2271" s="22"/>
      <c r="AO2271" s="22"/>
      <c r="AP2271" s="22"/>
      <c r="AQ2271" s="22"/>
      <c r="AR2271" s="22"/>
      <c r="AS2271" s="22"/>
      <c r="AT2271" s="22"/>
      <c r="AU2271" s="22"/>
      <c r="AV2271" s="22"/>
      <c r="AW2271" s="22"/>
      <c r="AX2271" s="22"/>
      <c r="AY2271" s="22"/>
      <c r="AZ2271" s="22"/>
      <c r="BA2271" s="22"/>
      <c r="BB2271" s="22"/>
      <c r="BC2271" s="22"/>
      <c r="BD2271" s="22"/>
      <c r="BE2271" s="22"/>
      <c r="BF2271" s="22"/>
      <c r="BG2271" s="22"/>
      <c r="BH2271" s="22"/>
      <c r="BI2271" s="22"/>
      <c r="BJ2271" s="22"/>
      <c r="BK2271" s="22"/>
      <c r="BL2271" s="22"/>
      <c r="BM2271" s="22"/>
      <c r="BN2271" s="22"/>
      <c r="BO2271" s="22"/>
      <c r="BP2271" s="22"/>
      <c r="BQ2271" s="22"/>
      <c r="BR2271" s="22"/>
      <c r="BS2271" s="22"/>
      <c r="BT2271" s="22"/>
      <c r="BU2271" s="22"/>
      <c r="BV2271" s="22"/>
      <c r="BW2271" s="22"/>
      <c r="BX2271" s="22"/>
      <c r="BY2271" s="22"/>
      <c r="BZ2271" s="22"/>
      <c r="CA2271" s="22"/>
      <c r="CB2271" s="22"/>
      <c r="CC2271" s="22"/>
      <c r="CD2271" s="22"/>
      <c r="CE2271" s="22"/>
      <c r="CF2271" s="22"/>
      <c r="CG2271" s="22"/>
      <c r="CH2271" s="22"/>
      <c r="CI2271" s="22"/>
      <c r="CJ2271" s="22"/>
      <c r="CK2271" s="22"/>
      <c r="CL2271" s="22"/>
      <c r="CM2271" s="22"/>
      <c r="CN2271" s="22"/>
      <c r="CO2271" s="22"/>
      <c r="CP2271" s="22"/>
      <c r="CQ2271" s="22"/>
      <c r="CR2271" s="22"/>
      <c r="CS2271" s="22"/>
      <c r="CT2271" s="22"/>
      <c r="CU2271" s="22"/>
      <c r="CV2271" s="22"/>
      <c r="CW2271" s="22"/>
      <c r="CX2271" s="22"/>
      <c r="CY2271" s="22"/>
      <c r="CZ2271" s="22"/>
      <c r="DA2271" s="22"/>
      <c r="DB2271" s="22"/>
      <c r="DC2271" s="22"/>
      <c r="DD2271" s="22"/>
      <c r="DE2271" s="22"/>
      <c r="DF2271" s="22"/>
      <c r="DG2271" s="22"/>
      <c r="DH2271" s="22"/>
      <c r="DI2271" s="22"/>
      <c r="DJ2271" s="22"/>
      <c r="DK2271" s="22"/>
      <c r="DL2271" s="22"/>
      <c r="DM2271" s="22"/>
      <c r="DN2271" s="22"/>
      <c r="DO2271" s="22"/>
      <c r="DP2271" s="22"/>
    </row>
    <row r="2272" spans="1:120" x14ac:dyDescent="0.25">
      <c r="V2272" s="461"/>
      <c r="W2272" s="5"/>
      <c r="X2272" s="5"/>
      <c r="Y2272" s="5"/>
      <c r="Z2272" s="5"/>
      <c r="AA2272" s="5"/>
      <c r="AB2272" s="5"/>
      <c r="AC2272" s="5"/>
      <c r="AD2272" s="5"/>
      <c r="AE2272" s="22"/>
      <c r="AF2272" s="22"/>
      <c r="AG2272" s="22"/>
      <c r="AH2272" s="22"/>
      <c r="AI2272" s="22"/>
      <c r="AJ2272" s="22"/>
      <c r="AK2272" s="22"/>
      <c r="AL2272" s="22"/>
      <c r="AM2272" s="22"/>
      <c r="AN2272" s="22"/>
      <c r="AO2272" s="22"/>
      <c r="AP2272" s="22"/>
      <c r="AQ2272" s="22"/>
      <c r="AR2272" s="22"/>
      <c r="AS2272" s="22"/>
      <c r="AT2272" s="22"/>
      <c r="AU2272" s="22"/>
      <c r="AV2272" s="22"/>
      <c r="AW2272" s="22"/>
      <c r="AX2272" s="22"/>
      <c r="AY2272" s="22"/>
      <c r="AZ2272" s="22"/>
      <c r="BA2272" s="22"/>
      <c r="BB2272" s="22"/>
      <c r="BC2272" s="22"/>
      <c r="BD2272" s="22"/>
      <c r="BE2272" s="22"/>
      <c r="BF2272" s="22"/>
      <c r="BG2272" s="22"/>
      <c r="BH2272" s="22"/>
      <c r="BI2272" s="22"/>
      <c r="BJ2272" s="22"/>
      <c r="BK2272" s="22"/>
      <c r="BL2272" s="22"/>
      <c r="BM2272" s="22"/>
      <c r="BN2272" s="22"/>
      <c r="BO2272" s="22"/>
      <c r="BP2272" s="22"/>
      <c r="BQ2272" s="22"/>
      <c r="BR2272" s="22"/>
      <c r="BS2272" s="22"/>
      <c r="BT2272" s="22"/>
      <c r="BU2272" s="22"/>
      <c r="BV2272" s="22"/>
      <c r="BW2272" s="22"/>
      <c r="BX2272" s="22"/>
      <c r="BY2272" s="22"/>
      <c r="BZ2272" s="22"/>
      <c r="CA2272" s="22"/>
      <c r="CB2272" s="22"/>
      <c r="CC2272" s="22"/>
      <c r="CD2272" s="22"/>
      <c r="CE2272" s="22"/>
      <c r="CF2272" s="22"/>
      <c r="CG2272" s="22"/>
      <c r="CH2272" s="22"/>
      <c r="CI2272" s="22"/>
      <c r="CJ2272" s="22"/>
      <c r="CK2272" s="22"/>
      <c r="CL2272" s="22"/>
      <c r="CM2272" s="22"/>
      <c r="CN2272" s="22"/>
      <c r="CO2272" s="22"/>
      <c r="CP2272" s="22"/>
      <c r="CQ2272" s="22"/>
      <c r="CR2272" s="22"/>
      <c r="CS2272" s="22"/>
      <c r="CT2272" s="22"/>
      <c r="CU2272" s="22"/>
      <c r="CV2272" s="22"/>
      <c r="CW2272" s="22"/>
      <c r="CX2272" s="22"/>
      <c r="CY2272" s="22"/>
      <c r="CZ2272" s="22"/>
      <c r="DA2272" s="22"/>
      <c r="DB2272" s="22"/>
      <c r="DC2272" s="22"/>
      <c r="DD2272" s="22"/>
      <c r="DE2272" s="22"/>
      <c r="DF2272" s="22"/>
      <c r="DG2272" s="22"/>
      <c r="DH2272" s="22"/>
      <c r="DI2272" s="22"/>
      <c r="DJ2272" s="22"/>
      <c r="DK2272" s="22"/>
      <c r="DL2272" s="22"/>
      <c r="DM2272" s="22"/>
      <c r="DN2272" s="22"/>
      <c r="DO2272" s="22"/>
      <c r="DP2272" s="22"/>
    </row>
    <row r="2273" spans="22:120" x14ac:dyDescent="0.25">
      <c r="V2273" s="461"/>
      <c r="W2273" s="5"/>
      <c r="X2273" s="5"/>
      <c r="Y2273" s="5"/>
      <c r="Z2273" s="5"/>
      <c r="AA2273" s="5"/>
      <c r="AB2273" s="5"/>
      <c r="AC2273" s="5"/>
      <c r="AD2273" s="5"/>
      <c r="AE2273" s="22"/>
      <c r="AF2273" s="22"/>
      <c r="AG2273" s="22"/>
      <c r="AH2273" s="22"/>
      <c r="AI2273" s="22"/>
      <c r="AJ2273" s="22"/>
      <c r="AK2273" s="22"/>
      <c r="AL2273" s="22"/>
      <c r="AM2273" s="22"/>
      <c r="AN2273" s="22"/>
      <c r="AO2273" s="22"/>
      <c r="AP2273" s="22"/>
      <c r="AQ2273" s="22"/>
      <c r="AR2273" s="22"/>
      <c r="AS2273" s="22"/>
      <c r="AT2273" s="22"/>
      <c r="AU2273" s="22"/>
      <c r="AV2273" s="22"/>
      <c r="AW2273" s="22"/>
      <c r="AX2273" s="22"/>
      <c r="AY2273" s="22"/>
      <c r="AZ2273" s="22"/>
      <c r="BA2273" s="22"/>
      <c r="BB2273" s="22"/>
      <c r="BC2273" s="22"/>
      <c r="BD2273" s="22"/>
      <c r="BE2273" s="22"/>
      <c r="BF2273" s="22"/>
      <c r="BG2273" s="22"/>
      <c r="BH2273" s="22"/>
      <c r="BI2273" s="22"/>
      <c r="BJ2273" s="22"/>
      <c r="BK2273" s="22"/>
      <c r="BL2273" s="22"/>
      <c r="BM2273" s="22"/>
      <c r="BN2273" s="22"/>
      <c r="BO2273" s="22"/>
      <c r="BP2273" s="22"/>
      <c r="BQ2273" s="22"/>
      <c r="BR2273" s="22"/>
      <c r="BS2273" s="22"/>
      <c r="BT2273" s="22"/>
      <c r="BU2273" s="22"/>
      <c r="BV2273" s="22"/>
      <c r="BW2273" s="22"/>
      <c r="BX2273" s="22"/>
      <c r="BY2273" s="22"/>
      <c r="BZ2273" s="22"/>
      <c r="CA2273" s="22"/>
      <c r="CB2273" s="22"/>
      <c r="CC2273" s="22"/>
      <c r="CD2273" s="22"/>
      <c r="CE2273" s="22"/>
      <c r="CF2273" s="22"/>
      <c r="CG2273" s="22"/>
      <c r="CH2273" s="22"/>
      <c r="CI2273" s="22"/>
      <c r="CJ2273" s="22"/>
      <c r="CK2273" s="22"/>
      <c r="CL2273" s="22"/>
      <c r="CM2273" s="22"/>
      <c r="CN2273" s="22"/>
      <c r="CO2273" s="22"/>
      <c r="CP2273" s="22"/>
      <c r="CQ2273" s="22"/>
      <c r="CR2273" s="22"/>
      <c r="CS2273" s="22"/>
      <c r="CT2273" s="22"/>
      <c r="CU2273" s="22"/>
      <c r="CV2273" s="22"/>
      <c r="CW2273" s="22"/>
      <c r="CX2273" s="22"/>
      <c r="CY2273" s="22"/>
      <c r="CZ2273" s="22"/>
      <c r="DA2273" s="22"/>
      <c r="DB2273" s="22"/>
      <c r="DC2273" s="22"/>
      <c r="DD2273" s="22"/>
      <c r="DE2273" s="22"/>
      <c r="DF2273" s="22"/>
      <c r="DG2273" s="22"/>
      <c r="DH2273" s="22"/>
      <c r="DI2273" s="22"/>
      <c r="DJ2273" s="22"/>
      <c r="DK2273" s="22"/>
      <c r="DL2273" s="22"/>
      <c r="DM2273" s="22"/>
      <c r="DN2273" s="22"/>
      <c r="DO2273" s="22"/>
      <c r="DP2273" s="22"/>
    </row>
    <row r="2274" spans="22:120" x14ac:dyDescent="0.25">
      <c r="V2274" s="461"/>
      <c r="W2274" s="5"/>
      <c r="X2274" s="5"/>
      <c r="Y2274" s="5"/>
      <c r="Z2274" s="5"/>
      <c r="AA2274" s="5"/>
      <c r="AB2274" s="5"/>
      <c r="AC2274" s="5"/>
      <c r="AD2274" s="5"/>
      <c r="AE2274" s="22"/>
      <c r="AF2274" s="22"/>
      <c r="AG2274" s="22"/>
      <c r="AH2274" s="22"/>
      <c r="AI2274" s="22"/>
      <c r="AJ2274" s="22"/>
      <c r="AK2274" s="22"/>
      <c r="AL2274" s="22"/>
      <c r="AM2274" s="22"/>
      <c r="AN2274" s="22"/>
      <c r="AO2274" s="22"/>
      <c r="AP2274" s="22"/>
      <c r="AQ2274" s="22"/>
      <c r="AR2274" s="22"/>
      <c r="AS2274" s="22"/>
      <c r="AT2274" s="22"/>
      <c r="AU2274" s="22"/>
      <c r="AV2274" s="22"/>
      <c r="AW2274" s="22"/>
      <c r="AX2274" s="22"/>
      <c r="AY2274" s="22"/>
      <c r="AZ2274" s="22"/>
      <c r="BA2274" s="22"/>
      <c r="BB2274" s="22"/>
      <c r="BC2274" s="22"/>
      <c r="BD2274" s="22"/>
      <c r="BE2274" s="22"/>
      <c r="BF2274" s="22"/>
      <c r="BG2274" s="22"/>
      <c r="BH2274" s="22"/>
      <c r="BI2274" s="22"/>
      <c r="BJ2274" s="22"/>
      <c r="BK2274" s="22"/>
      <c r="BL2274" s="22"/>
      <c r="BM2274" s="22"/>
      <c r="BN2274" s="22"/>
      <c r="BO2274" s="22"/>
      <c r="BP2274" s="22"/>
      <c r="BQ2274" s="22"/>
      <c r="BR2274" s="22"/>
      <c r="BS2274" s="22"/>
      <c r="BT2274" s="22"/>
      <c r="BU2274" s="22"/>
      <c r="BV2274" s="22"/>
      <c r="BW2274" s="22"/>
      <c r="BX2274" s="22"/>
      <c r="BY2274" s="22"/>
      <c r="BZ2274" s="22"/>
      <c r="CA2274" s="22"/>
      <c r="CB2274" s="22"/>
      <c r="CC2274" s="22"/>
      <c r="CD2274" s="22"/>
      <c r="CE2274" s="22"/>
      <c r="CF2274" s="22"/>
      <c r="CG2274" s="22"/>
      <c r="CH2274" s="22"/>
      <c r="CI2274" s="22"/>
      <c r="CJ2274" s="22"/>
      <c r="CK2274" s="22"/>
      <c r="CL2274" s="22"/>
      <c r="CM2274" s="22"/>
      <c r="CN2274" s="22"/>
      <c r="CO2274" s="22"/>
      <c r="CP2274" s="22"/>
      <c r="CQ2274" s="22"/>
      <c r="CR2274" s="22"/>
      <c r="CS2274" s="22"/>
      <c r="CT2274" s="22"/>
      <c r="CU2274" s="22"/>
      <c r="CV2274" s="22"/>
      <c r="CW2274" s="22"/>
      <c r="CX2274" s="22"/>
      <c r="CY2274" s="22"/>
      <c r="CZ2274" s="22"/>
      <c r="DA2274" s="22"/>
      <c r="DB2274" s="22"/>
      <c r="DC2274" s="22"/>
      <c r="DD2274" s="22"/>
      <c r="DE2274" s="22"/>
      <c r="DF2274" s="22"/>
      <c r="DG2274" s="22"/>
      <c r="DH2274" s="22"/>
      <c r="DI2274" s="22"/>
      <c r="DJ2274" s="22"/>
      <c r="DK2274" s="22"/>
      <c r="DL2274" s="22"/>
      <c r="DM2274" s="22"/>
      <c r="DN2274" s="22"/>
      <c r="DO2274" s="22"/>
      <c r="DP2274" s="22"/>
    </row>
    <row r="2275" spans="22:120" x14ac:dyDescent="0.25">
      <c r="V2275" s="461"/>
      <c r="W2275" s="5"/>
      <c r="X2275" s="5"/>
      <c r="Y2275" s="5"/>
      <c r="Z2275" s="5"/>
      <c r="AA2275" s="5"/>
      <c r="AB2275" s="5"/>
      <c r="AC2275" s="5"/>
      <c r="AD2275" s="5"/>
      <c r="AE2275" s="22"/>
      <c r="AF2275" s="22"/>
      <c r="AG2275" s="22"/>
      <c r="AH2275" s="22"/>
      <c r="AI2275" s="22"/>
      <c r="AJ2275" s="22"/>
      <c r="AK2275" s="22"/>
      <c r="AL2275" s="22"/>
      <c r="AM2275" s="22"/>
      <c r="AN2275" s="22"/>
      <c r="AO2275" s="22"/>
      <c r="AP2275" s="22"/>
      <c r="AQ2275" s="22"/>
      <c r="AR2275" s="22"/>
      <c r="AS2275" s="22"/>
      <c r="AT2275" s="22"/>
      <c r="AU2275" s="22"/>
      <c r="AV2275" s="22"/>
      <c r="AW2275" s="22"/>
      <c r="AX2275" s="22"/>
      <c r="AY2275" s="22"/>
      <c r="AZ2275" s="22"/>
      <c r="BA2275" s="22"/>
      <c r="BB2275" s="22"/>
      <c r="BC2275" s="22"/>
      <c r="BD2275" s="22"/>
      <c r="BE2275" s="22"/>
      <c r="BF2275" s="22"/>
      <c r="BG2275" s="22"/>
      <c r="BH2275" s="22"/>
      <c r="BI2275" s="22"/>
      <c r="BJ2275" s="22"/>
      <c r="BK2275" s="22"/>
      <c r="BL2275" s="22"/>
      <c r="BM2275" s="22"/>
      <c r="BN2275" s="22"/>
      <c r="BO2275" s="22"/>
      <c r="BP2275" s="22"/>
      <c r="BQ2275" s="22"/>
      <c r="BR2275" s="22"/>
      <c r="BS2275" s="22"/>
      <c r="BT2275" s="22"/>
      <c r="BU2275" s="22"/>
      <c r="BV2275" s="22"/>
      <c r="BW2275" s="22"/>
      <c r="BX2275" s="22"/>
      <c r="BY2275" s="22"/>
      <c r="BZ2275" s="22"/>
      <c r="CA2275" s="22"/>
      <c r="CB2275" s="22"/>
      <c r="CC2275" s="22"/>
      <c r="CD2275" s="22"/>
      <c r="CE2275" s="22"/>
      <c r="CF2275" s="22"/>
      <c r="CG2275" s="22"/>
      <c r="CH2275" s="22"/>
      <c r="CI2275" s="22"/>
      <c r="CJ2275" s="22"/>
      <c r="CK2275" s="22"/>
      <c r="CL2275" s="22"/>
      <c r="CM2275" s="22"/>
      <c r="CN2275" s="22"/>
      <c r="CO2275" s="22"/>
      <c r="CP2275" s="22"/>
      <c r="CQ2275" s="22"/>
      <c r="CR2275" s="22"/>
      <c r="CS2275" s="22"/>
      <c r="CT2275" s="22"/>
      <c r="CU2275" s="22"/>
      <c r="CV2275" s="22"/>
      <c r="CW2275" s="22"/>
      <c r="CX2275" s="22"/>
      <c r="CY2275" s="22"/>
      <c r="CZ2275" s="22"/>
      <c r="DA2275" s="22"/>
      <c r="DB2275" s="22"/>
      <c r="DC2275" s="22"/>
      <c r="DD2275" s="22"/>
      <c r="DE2275" s="22"/>
      <c r="DF2275" s="22"/>
      <c r="DG2275" s="22"/>
      <c r="DH2275" s="22"/>
      <c r="DI2275" s="22"/>
      <c r="DJ2275" s="22"/>
      <c r="DK2275" s="22"/>
      <c r="DL2275" s="22"/>
      <c r="DM2275" s="22"/>
      <c r="DN2275" s="22"/>
      <c r="DO2275" s="22"/>
      <c r="DP2275" s="22"/>
    </row>
    <row r="2276" spans="22:120" x14ac:dyDescent="0.25">
      <c r="V2276" s="461"/>
      <c r="W2276" s="5"/>
      <c r="X2276" s="5"/>
      <c r="Y2276" s="5"/>
      <c r="Z2276" s="5"/>
      <c r="AA2276" s="5"/>
      <c r="AB2276" s="5"/>
      <c r="AC2276" s="5"/>
      <c r="AD2276" s="5"/>
      <c r="AE2276" s="22"/>
      <c r="AF2276" s="22"/>
      <c r="AG2276" s="22"/>
      <c r="AH2276" s="22"/>
      <c r="AI2276" s="22"/>
      <c r="AJ2276" s="22"/>
      <c r="AK2276" s="22"/>
      <c r="AL2276" s="22"/>
      <c r="AM2276" s="22"/>
      <c r="AN2276" s="22"/>
      <c r="AO2276" s="22"/>
      <c r="AP2276" s="22"/>
      <c r="AQ2276" s="22"/>
      <c r="AR2276" s="22"/>
      <c r="AS2276" s="22"/>
      <c r="AT2276" s="22"/>
      <c r="AU2276" s="22"/>
      <c r="AV2276" s="22"/>
      <c r="AW2276" s="22"/>
      <c r="AX2276" s="22"/>
      <c r="AY2276" s="22"/>
      <c r="AZ2276" s="22"/>
      <c r="BA2276" s="22"/>
      <c r="BB2276" s="22"/>
      <c r="BC2276" s="22"/>
      <c r="BD2276" s="22"/>
      <c r="BE2276" s="22"/>
      <c r="BF2276" s="22"/>
      <c r="BG2276" s="22"/>
      <c r="BH2276" s="22"/>
      <c r="BI2276" s="22"/>
      <c r="BJ2276" s="22"/>
      <c r="BK2276" s="22"/>
      <c r="BL2276" s="22"/>
      <c r="BM2276" s="22"/>
      <c r="BN2276" s="22"/>
      <c r="BO2276" s="22"/>
      <c r="BP2276" s="22"/>
      <c r="BQ2276" s="22"/>
      <c r="BR2276" s="22"/>
      <c r="BS2276" s="22"/>
      <c r="BT2276" s="22"/>
      <c r="BU2276" s="22"/>
      <c r="BV2276" s="22"/>
      <c r="BW2276" s="22"/>
      <c r="BX2276" s="22"/>
      <c r="BY2276" s="22"/>
      <c r="BZ2276" s="22"/>
      <c r="CA2276" s="22"/>
      <c r="CB2276" s="22"/>
      <c r="CC2276" s="22"/>
      <c r="CD2276" s="22"/>
      <c r="CE2276" s="22"/>
      <c r="CF2276" s="22"/>
      <c r="CG2276" s="22"/>
      <c r="CH2276" s="22"/>
      <c r="CI2276" s="22"/>
      <c r="CJ2276" s="22"/>
      <c r="CK2276" s="22"/>
      <c r="CL2276" s="22"/>
      <c r="CM2276" s="22"/>
      <c r="CN2276" s="22"/>
      <c r="CO2276" s="22"/>
      <c r="CP2276" s="22"/>
      <c r="CQ2276" s="22"/>
      <c r="CR2276" s="22"/>
      <c r="CS2276" s="22"/>
      <c r="CT2276" s="22"/>
      <c r="CU2276" s="22"/>
      <c r="CV2276" s="22"/>
      <c r="CW2276" s="22"/>
      <c r="CX2276" s="22"/>
      <c r="CY2276" s="22"/>
      <c r="CZ2276" s="22"/>
      <c r="DA2276" s="22"/>
      <c r="DB2276" s="22"/>
      <c r="DC2276" s="22"/>
      <c r="DD2276" s="22"/>
      <c r="DE2276" s="22"/>
      <c r="DF2276" s="22"/>
      <c r="DG2276" s="22"/>
      <c r="DH2276" s="22"/>
      <c r="DI2276" s="22"/>
      <c r="DJ2276" s="22"/>
      <c r="DK2276" s="22"/>
      <c r="DL2276" s="22"/>
      <c r="DM2276" s="22"/>
      <c r="DN2276" s="22"/>
      <c r="DO2276" s="22"/>
      <c r="DP2276" s="22"/>
    </row>
    <row r="2277" spans="22:120" x14ac:dyDescent="0.25">
      <c r="V2277" s="461"/>
      <c r="W2277" s="5"/>
      <c r="X2277" s="5"/>
      <c r="Y2277" s="5"/>
      <c r="Z2277" s="5"/>
      <c r="AA2277" s="5"/>
      <c r="AB2277" s="5"/>
      <c r="AC2277" s="5"/>
      <c r="AD2277" s="5"/>
      <c r="AE2277" s="22"/>
      <c r="AF2277" s="22"/>
      <c r="AG2277" s="22"/>
      <c r="AH2277" s="22"/>
      <c r="AI2277" s="22"/>
      <c r="AJ2277" s="22"/>
      <c r="AK2277" s="22"/>
      <c r="AL2277" s="22"/>
      <c r="AM2277" s="22"/>
      <c r="AN2277" s="22"/>
      <c r="AO2277" s="22"/>
      <c r="AP2277" s="22"/>
      <c r="AQ2277" s="22"/>
      <c r="AR2277" s="22"/>
      <c r="AS2277" s="22"/>
      <c r="AT2277" s="22"/>
      <c r="AU2277" s="22"/>
      <c r="AV2277" s="22"/>
      <c r="AW2277" s="22"/>
      <c r="AX2277" s="22"/>
      <c r="AY2277" s="22"/>
      <c r="AZ2277" s="22"/>
      <c r="BA2277" s="22"/>
      <c r="BB2277" s="22"/>
      <c r="BC2277" s="22"/>
      <c r="BD2277" s="22"/>
      <c r="BE2277" s="22"/>
      <c r="BF2277" s="22"/>
      <c r="BG2277" s="22"/>
      <c r="BH2277" s="22"/>
      <c r="BI2277" s="22"/>
      <c r="BJ2277" s="22"/>
      <c r="BK2277" s="22"/>
      <c r="BL2277" s="22"/>
      <c r="BM2277" s="22"/>
      <c r="BN2277" s="22"/>
      <c r="BO2277" s="22"/>
      <c r="BP2277" s="22"/>
      <c r="BQ2277" s="22"/>
      <c r="BR2277" s="22"/>
      <c r="BS2277" s="22"/>
      <c r="BT2277" s="22"/>
      <c r="BU2277" s="22"/>
      <c r="BV2277" s="22"/>
      <c r="BW2277" s="22"/>
      <c r="BX2277" s="22"/>
      <c r="BY2277" s="22"/>
      <c r="BZ2277" s="22"/>
      <c r="CA2277" s="22"/>
      <c r="CB2277" s="22"/>
      <c r="CC2277" s="22"/>
      <c r="CD2277" s="22"/>
      <c r="CE2277" s="22"/>
      <c r="CF2277" s="22"/>
      <c r="CG2277" s="22"/>
      <c r="CH2277" s="22"/>
      <c r="CI2277" s="22"/>
      <c r="CJ2277" s="22"/>
      <c r="CK2277" s="22"/>
      <c r="CL2277" s="22"/>
      <c r="CM2277" s="22"/>
      <c r="CN2277" s="22"/>
      <c r="CO2277" s="22"/>
      <c r="CP2277" s="22"/>
      <c r="CQ2277" s="22"/>
      <c r="CR2277" s="22"/>
      <c r="CS2277" s="22"/>
      <c r="CT2277" s="22"/>
      <c r="CU2277" s="22"/>
      <c r="CV2277" s="22"/>
      <c r="CW2277" s="22"/>
      <c r="CX2277" s="22"/>
      <c r="CY2277" s="22"/>
      <c r="CZ2277" s="22"/>
      <c r="DA2277" s="22"/>
      <c r="DB2277" s="22"/>
      <c r="DC2277" s="22"/>
      <c r="DD2277" s="22"/>
      <c r="DE2277" s="22"/>
      <c r="DF2277" s="22"/>
      <c r="DG2277" s="22"/>
      <c r="DH2277" s="22"/>
      <c r="DI2277" s="22"/>
      <c r="DJ2277" s="22"/>
      <c r="DK2277" s="22"/>
      <c r="DL2277" s="22"/>
      <c r="DM2277" s="22"/>
      <c r="DN2277" s="22"/>
      <c r="DO2277" s="22"/>
      <c r="DP2277" s="22"/>
    </row>
    <row r="2278" spans="22:120" x14ac:dyDescent="0.25">
      <c r="V2278" s="461"/>
      <c r="W2278" s="5"/>
      <c r="X2278" s="5"/>
      <c r="Y2278" s="5"/>
      <c r="Z2278" s="5"/>
      <c r="AA2278" s="5"/>
      <c r="AB2278" s="5"/>
      <c r="AC2278" s="5"/>
      <c r="AD2278" s="5"/>
      <c r="AE2278" s="22"/>
      <c r="AF2278" s="22"/>
      <c r="AG2278" s="22"/>
      <c r="AH2278" s="22"/>
      <c r="AI2278" s="22"/>
      <c r="AJ2278" s="22"/>
      <c r="AK2278" s="22"/>
      <c r="AL2278" s="22"/>
      <c r="AM2278" s="22"/>
      <c r="AN2278" s="22"/>
      <c r="AO2278" s="22"/>
      <c r="AP2278" s="22"/>
      <c r="AQ2278" s="22"/>
      <c r="AR2278" s="22"/>
      <c r="AS2278" s="22"/>
      <c r="AT2278" s="22"/>
      <c r="AU2278" s="22"/>
      <c r="AV2278" s="22"/>
      <c r="AW2278" s="22"/>
      <c r="AX2278" s="22"/>
      <c r="AY2278" s="22"/>
      <c r="AZ2278" s="22"/>
      <c r="BA2278" s="22"/>
      <c r="BB2278" s="22"/>
      <c r="BC2278" s="22"/>
      <c r="BD2278" s="22"/>
      <c r="BE2278" s="22"/>
      <c r="BF2278" s="22"/>
      <c r="BG2278" s="22"/>
      <c r="BH2278" s="22"/>
      <c r="BI2278" s="22"/>
      <c r="BJ2278" s="22"/>
      <c r="BK2278" s="22"/>
      <c r="BL2278" s="22"/>
      <c r="BM2278" s="22"/>
      <c r="BN2278" s="22"/>
      <c r="BO2278" s="22"/>
      <c r="BP2278" s="22"/>
      <c r="BQ2278" s="22"/>
      <c r="BR2278" s="22"/>
      <c r="BS2278" s="22"/>
      <c r="BT2278" s="22"/>
      <c r="BU2278" s="22"/>
      <c r="BV2278" s="22"/>
      <c r="BW2278" s="22"/>
      <c r="BX2278" s="22"/>
      <c r="BY2278" s="22"/>
      <c r="BZ2278" s="22"/>
      <c r="CA2278" s="22"/>
      <c r="CB2278" s="22"/>
      <c r="CC2278" s="22"/>
      <c r="CD2278" s="22"/>
      <c r="CE2278" s="22"/>
      <c r="CF2278" s="22"/>
      <c r="CG2278" s="22"/>
      <c r="CH2278" s="22"/>
      <c r="CI2278" s="22"/>
      <c r="CJ2278" s="22"/>
      <c r="CK2278" s="22"/>
      <c r="CL2278" s="22"/>
      <c r="CM2278" s="22"/>
      <c r="CN2278" s="22"/>
      <c r="CO2278" s="22"/>
      <c r="CP2278" s="22"/>
      <c r="CQ2278" s="22"/>
      <c r="CR2278" s="22"/>
      <c r="CS2278" s="22"/>
      <c r="CT2278" s="22"/>
      <c r="CU2278" s="22"/>
      <c r="CV2278" s="22"/>
      <c r="CW2278" s="22"/>
      <c r="CX2278" s="22"/>
      <c r="CY2278" s="22"/>
      <c r="CZ2278" s="22"/>
      <c r="DA2278" s="22"/>
      <c r="DB2278" s="22"/>
      <c r="DC2278" s="22"/>
      <c r="DD2278" s="22"/>
      <c r="DE2278" s="22"/>
      <c r="DF2278" s="22"/>
      <c r="DG2278" s="22"/>
      <c r="DH2278" s="22"/>
      <c r="DI2278" s="22"/>
      <c r="DJ2278" s="22"/>
      <c r="DK2278" s="22"/>
      <c r="DL2278" s="22"/>
      <c r="DM2278" s="22"/>
      <c r="DN2278" s="22"/>
      <c r="DO2278" s="22"/>
      <c r="DP2278" s="22"/>
    </row>
    <row r="2279" spans="22:120" x14ac:dyDescent="0.25">
      <c r="V2279" s="461"/>
      <c r="W2279" s="5"/>
      <c r="X2279" s="5"/>
      <c r="Y2279" s="5"/>
      <c r="Z2279" s="5"/>
      <c r="AA2279" s="5"/>
      <c r="AB2279" s="5"/>
      <c r="AC2279" s="5"/>
      <c r="AD2279" s="5"/>
      <c r="AE2279" s="22"/>
      <c r="AF2279" s="22"/>
      <c r="AG2279" s="22"/>
      <c r="AH2279" s="22"/>
      <c r="AI2279" s="22"/>
      <c r="AJ2279" s="22"/>
      <c r="AK2279" s="22"/>
      <c r="AL2279" s="22"/>
      <c r="AM2279" s="22"/>
      <c r="AN2279" s="22"/>
      <c r="AO2279" s="22"/>
      <c r="AP2279" s="22"/>
      <c r="AQ2279" s="22"/>
      <c r="AR2279" s="22"/>
      <c r="AS2279" s="22"/>
      <c r="AT2279" s="22"/>
      <c r="AU2279" s="22"/>
      <c r="AV2279" s="22"/>
      <c r="AW2279" s="22"/>
      <c r="AX2279" s="22"/>
      <c r="AY2279" s="22"/>
      <c r="AZ2279" s="22"/>
      <c r="BA2279" s="22"/>
      <c r="BB2279" s="22"/>
      <c r="BC2279" s="22"/>
      <c r="BD2279" s="22"/>
      <c r="BE2279" s="22"/>
      <c r="BF2279" s="22"/>
      <c r="BG2279" s="22"/>
      <c r="BH2279" s="22"/>
      <c r="BI2279" s="22"/>
      <c r="BJ2279" s="22"/>
      <c r="BK2279" s="22"/>
      <c r="BL2279" s="22"/>
      <c r="BM2279" s="22"/>
      <c r="BN2279" s="22"/>
      <c r="BO2279" s="22"/>
      <c r="BP2279" s="22"/>
      <c r="BQ2279" s="22"/>
      <c r="BR2279" s="22"/>
      <c r="BS2279" s="22"/>
      <c r="BT2279" s="22"/>
      <c r="BU2279" s="22"/>
      <c r="BV2279" s="22"/>
      <c r="BW2279" s="22"/>
      <c r="BX2279" s="22"/>
      <c r="BY2279" s="22"/>
      <c r="BZ2279" s="22"/>
      <c r="CA2279" s="22"/>
      <c r="CB2279" s="22"/>
      <c r="CC2279" s="22"/>
      <c r="CD2279" s="22"/>
      <c r="CE2279" s="22"/>
      <c r="CF2279" s="22"/>
      <c r="CG2279" s="22"/>
      <c r="CH2279" s="22"/>
      <c r="CI2279" s="22"/>
      <c r="CJ2279" s="22"/>
      <c r="CK2279" s="22"/>
      <c r="CL2279" s="22"/>
      <c r="CM2279" s="22"/>
      <c r="CN2279" s="22"/>
      <c r="CO2279" s="22"/>
      <c r="CP2279" s="22"/>
      <c r="CQ2279" s="22"/>
      <c r="CR2279" s="22"/>
      <c r="CS2279" s="22"/>
      <c r="CT2279" s="22"/>
      <c r="CU2279" s="22"/>
      <c r="CV2279" s="22"/>
      <c r="CW2279" s="22"/>
      <c r="CX2279" s="22"/>
      <c r="CY2279" s="22"/>
      <c r="CZ2279" s="22"/>
      <c r="DA2279" s="22"/>
      <c r="DB2279" s="22"/>
      <c r="DC2279" s="22"/>
      <c r="DD2279" s="22"/>
      <c r="DE2279" s="22"/>
      <c r="DF2279" s="22"/>
      <c r="DG2279" s="22"/>
      <c r="DH2279" s="22"/>
      <c r="DI2279" s="22"/>
      <c r="DJ2279" s="22"/>
      <c r="DK2279" s="22"/>
      <c r="DL2279" s="22"/>
      <c r="DM2279" s="22"/>
      <c r="DN2279" s="22"/>
      <c r="DO2279" s="22"/>
      <c r="DP2279" s="22"/>
    </row>
    <row r="2280" spans="22:120" x14ac:dyDescent="0.25">
      <c r="V2280" s="461"/>
      <c r="W2280" s="5"/>
      <c r="X2280" s="5"/>
      <c r="Y2280" s="5"/>
      <c r="Z2280" s="5"/>
      <c r="AA2280" s="5"/>
      <c r="AB2280" s="5"/>
      <c r="AC2280" s="5"/>
      <c r="AD2280" s="5"/>
      <c r="AE2280" s="22"/>
      <c r="AF2280" s="22"/>
      <c r="AG2280" s="22"/>
      <c r="AH2280" s="22"/>
      <c r="AI2280" s="22"/>
      <c r="AJ2280" s="22"/>
      <c r="AK2280" s="22"/>
      <c r="AL2280" s="22"/>
      <c r="AM2280" s="22"/>
      <c r="AN2280" s="22"/>
      <c r="AO2280" s="22"/>
      <c r="AP2280" s="22"/>
      <c r="AQ2280" s="22"/>
      <c r="AR2280" s="22"/>
      <c r="AS2280" s="22"/>
      <c r="AT2280" s="22"/>
      <c r="AU2280" s="22"/>
      <c r="AV2280" s="22"/>
      <c r="AW2280" s="22"/>
      <c r="AX2280" s="22"/>
      <c r="AY2280" s="22"/>
      <c r="AZ2280" s="22"/>
      <c r="BA2280" s="22"/>
      <c r="BB2280" s="22"/>
      <c r="BC2280" s="22"/>
      <c r="BD2280" s="22"/>
      <c r="BE2280" s="22"/>
      <c r="BF2280" s="22"/>
      <c r="BG2280" s="22"/>
      <c r="BH2280" s="22"/>
      <c r="BI2280" s="22"/>
      <c r="BJ2280" s="22"/>
      <c r="BK2280" s="22"/>
      <c r="BL2280" s="22"/>
      <c r="BM2280" s="22"/>
      <c r="BN2280" s="22"/>
      <c r="BO2280" s="22"/>
      <c r="BP2280" s="22"/>
      <c r="BQ2280" s="22"/>
      <c r="BR2280" s="22"/>
      <c r="BS2280" s="22"/>
      <c r="BT2280" s="22"/>
      <c r="BU2280" s="22"/>
      <c r="BV2280" s="22"/>
      <c r="BW2280" s="22"/>
      <c r="BX2280" s="22"/>
      <c r="BY2280" s="22"/>
      <c r="BZ2280" s="22"/>
      <c r="CA2280" s="22"/>
      <c r="CB2280" s="22"/>
      <c r="CC2280" s="22"/>
      <c r="CD2280" s="22"/>
      <c r="CE2280" s="22"/>
      <c r="CF2280" s="22"/>
      <c r="CG2280" s="22"/>
      <c r="CH2280" s="22"/>
      <c r="CI2280" s="22"/>
      <c r="CJ2280" s="22"/>
      <c r="CK2280" s="22"/>
      <c r="CL2280" s="22"/>
      <c r="CM2280" s="22"/>
      <c r="CN2280" s="22"/>
      <c r="CO2280" s="22"/>
      <c r="CP2280" s="22"/>
      <c r="CQ2280" s="22"/>
      <c r="CR2280" s="22"/>
      <c r="CS2280" s="22"/>
      <c r="CT2280" s="22"/>
      <c r="CU2280" s="22"/>
      <c r="CV2280" s="22"/>
      <c r="CW2280" s="22"/>
      <c r="CX2280" s="22"/>
      <c r="CY2280" s="22"/>
      <c r="CZ2280" s="22"/>
      <c r="DA2280" s="22"/>
      <c r="DB2280" s="22"/>
      <c r="DC2280" s="22"/>
      <c r="DD2280" s="22"/>
      <c r="DE2280" s="22"/>
      <c r="DF2280" s="22"/>
      <c r="DG2280" s="22"/>
      <c r="DH2280" s="22"/>
      <c r="DI2280" s="22"/>
      <c r="DJ2280" s="22"/>
      <c r="DK2280" s="22"/>
      <c r="DL2280" s="22"/>
      <c r="DM2280" s="22"/>
      <c r="DN2280" s="22"/>
      <c r="DO2280" s="22"/>
      <c r="DP2280" s="22"/>
    </row>
    <row r="2281" spans="22:120" x14ac:dyDescent="0.25">
      <c r="V2281" s="461"/>
      <c r="W2281" s="5"/>
      <c r="X2281" s="5"/>
      <c r="Y2281" s="5"/>
      <c r="Z2281" s="5"/>
      <c r="AA2281" s="5"/>
      <c r="AB2281" s="5"/>
      <c r="AC2281" s="5"/>
      <c r="AD2281" s="5"/>
      <c r="AE2281" s="22"/>
      <c r="AF2281" s="22"/>
      <c r="AG2281" s="22"/>
      <c r="AH2281" s="22"/>
      <c r="AI2281" s="22"/>
      <c r="AJ2281" s="22"/>
      <c r="AK2281" s="22"/>
      <c r="AL2281" s="22"/>
      <c r="AM2281" s="22"/>
      <c r="AN2281" s="22"/>
      <c r="AO2281" s="22"/>
      <c r="AP2281" s="22"/>
      <c r="AQ2281" s="22"/>
      <c r="AR2281" s="22"/>
      <c r="AS2281" s="22"/>
      <c r="AT2281" s="22"/>
      <c r="AU2281" s="22"/>
      <c r="AV2281" s="22"/>
      <c r="AW2281" s="22"/>
      <c r="AX2281" s="22"/>
      <c r="AY2281" s="22"/>
      <c r="AZ2281" s="22"/>
      <c r="BA2281" s="22"/>
      <c r="BB2281" s="22"/>
      <c r="BC2281" s="22"/>
      <c r="BD2281" s="22"/>
      <c r="BE2281" s="22"/>
      <c r="BF2281" s="22"/>
      <c r="BG2281" s="22"/>
      <c r="BH2281" s="22"/>
      <c r="BI2281" s="22"/>
      <c r="BJ2281" s="22"/>
      <c r="BK2281" s="22"/>
      <c r="BL2281" s="22"/>
      <c r="BM2281" s="22"/>
      <c r="BN2281" s="22"/>
      <c r="BO2281" s="22"/>
      <c r="BP2281" s="22"/>
      <c r="BQ2281" s="22"/>
      <c r="BR2281" s="22"/>
      <c r="BS2281" s="22"/>
      <c r="BT2281" s="22"/>
      <c r="BU2281" s="22"/>
      <c r="BV2281" s="22"/>
      <c r="BW2281" s="22"/>
      <c r="BX2281" s="22"/>
      <c r="BY2281" s="22"/>
      <c r="BZ2281" s="22"/>
      <c r="CA2281" s="22"/>
      <c r="CB2281" s="22"/>
      <c r="CC2281" s="22"/>
      <c r="CD2281" s="22"/>
      <c r="CE2281" s="22"/>
      <c r="CF2281" s="22"/>
      <c r="CG2281" s="22"/>
      <c r="CH2281" s="22"/>
      <c r="CI2281" s="22"/>
      <c r="CJ2281" s="22"/>
      <c r="CK2281" s="22"/>
      <c r="CL2281" s="22"/>
      <c r="CM2281" s="22"/>
      <c r="CN2281" s="22"/>
      <c r="CO2281" s="22"/>
      <c r="CP2281" s="22"/>
      <c r="CQ2281" s="22"/>
      <c r="CR2281" s="22"/>
      <c r="CS2281" s="22"/>
      <c r="CT2281" s="22"/>
      <c r="CU2281" s="22"/>
      <c r="CV2281" s="22"/>
      <c r="CW2281" s="22"/>
      <c r="CX2281" s="22"/>
      <c r="CY2281" s="22"/>
      <c r="CZ2281" s="22"/>
      <c r="DA2281" s="22"/>
      <c r="DB2281" s="22"/>
      <c r="DC2281" s="22"/>
      <c r="DD2281" s="22"/>
      <c r="DE2281" s="22"/>
      <c r="DF2281" s="22"/>
      <c r="DG2281" s="22"/>
      <c r="DH2281" s="22"/>
      <c r="DI2281" s="22"/>
      <c r="DJ2281" s="22"/>
      <c r="DK2281" s="22"/>
      <c r="DL2281" s="22"/>
      <c r="DM2281" s="22"/>
      <c r="DN2281" s="22"/>
      <c r="DO2281" s="22"/>
      <c r="DP2281" s="22"/>
    </row>
    <row r="2282" spans="22:120" x14ac:dyDescent="0.25">
      <c r="V2282" s="461"/>
      <c r="W2282" s="5"/>
      <c r="X2282" s="5"/>
      <c r="Y2282" s="5"/>
      <c r="Z2282" s="5"/>
      <c r="AA2282" s="5"/>
      <c r="AB2282" s="5"/>
      <c r="AC2282" s="5"/>
      <c r="AD2282" s="5"/>
      <c r="AE2282" s="22"/>
      <c r="AF2282" s="22"/>
      <c r="AG2282" s="22"/>
      <c r="AH2282" s="22"/>
      <c r="AI2282" s="22"/>
      <c r="AJ2282" s="22"/>
      <c r="AK2282" s="22"/>
      <c r="AL2282" s="22"/>
      <c r="AM2282" s="22"/>
      <c r="AN2282" s="22"/>
      <c r="AO2282" s="22"/>
      <c r="AP2282" s="22"/>
      <c r="AQ2282" s="22"/>
      <c r="AR2282" s="22"/>
      <c r="AS2282" s="22"/>
      <c r="AT2282" s="22"/>
      <c r="AU2282" s="22"/>
      <c r="AV2282" s="22"/>
      <c r="AW2282" s="22"/>
      <c r="AX2282" s="22"/>
      <c r="AY2282" s="22"/>
      <c r="AZ2282" s="22"/>
      <c r="BA2282" s="22"/>
      <c r="BB2282" s="22"/>
      <c r="BC2282" s="22"/>
      <c r="BD2282" s="22"/>
      <c r="BE2282" s="22"/>
      <c r="BF2282" s="22"/>
      <c r="BG2282" s="22"/>
      <c r="BH2282" s="22"/>
      <c r="BI2282" s="22"/>
      <c r="BJ2282" s="22"/>
      <c r="BK2282" s="22"/>
      <c r="BL2282" s="22"/>
      <c r="BM2282" s="22"/>
      <c r="BN2282" s="22"/>
      <c r="BO2282" s="22"/>
      <c r="BP2282" s="22"/>
      <c r="BQ2282" s="22"/>
      <c r="BR2282" s="22"/>
      <c r="BS2282" s="22"/>
      <c r="BT2282" s="22"/>
      <c r="BU2282" s="22"/>
      <c r="BV2282" s="22"/>
      <c r="BW2282" s="22"/>
      <c r="BX2282" s="22"/>
      <c r="BY2282" s="22"/>
      <c r="BZ2282" s="22"/>
      <c r="CA2282" s="22"/>
      <c r="CB2282" s="22"/>
      <c r="CC2282" s="22"/>
      <c r="CD2282" s="22"/>
      <c r="CE2282" s="22"/>
      <c r="CF2282" s="22"/>
      <c r="CG2282" s="22"/>
      <c r="CH2282" s="22"/>
      <c r="CI2282" s="22"/>
      <c r="CJ2282" s="22"/>
      <c r="CK2282" s="22"/>
      <c r="CL2282" s="22"/>
      <c r="CM2282" s="22"/>
      <c r="CN2282" s="22"/>
      <c r="CO2282" s="22"/>
      <c r="CP2282" s="22"/>
      <c r="CQ2282" s="22"/>
      <c r="CR2282" s="22"/>
      <c r="CS2282" s="22"/>
      <c r="CT2282" s="22"/>
      <c r="CU2282" s="22"/>
      <c r="CV2282" s="22"/>
      <c r="CW2282" s="22"/>
      <c r="CX2282" s="22"/>
      <c r="CY2282" s="22"/>
      <c r="CZ2282" s="22"/>
      <c r="DA2282" s="22"/>
      <c r="DB2282" s="22"/>
      <c r="DC2282" s="22"/>
      <c r="DD2282" s="22"/>
      <c r="DE2282" s="22"/>
      <c r="DF2282" s="22"/>
      <c r="DG2282" s="22"/>
      <c r="DH2282" s="22"/>
      <c r="DI2282" s="22"/>
      <c r="DJ2282" s="22"/>
      <c r="DK2282" s="22"/>
      <c r="DL2282" s="22"/>
      <c r="DM2282" s="22"/>
      <c r="DN2282" s="22"/>
      <c r="DO2282" s="22"/>
      <c r="DP2282" s="22"/>
    </row>
    <row r="2283" spans="22:120" x14ac:dyDescent="0.25">
      <c r="V2283" s="461"/>
      <c r="W2283" s="5"/>
      <c r="X2283" s="5"/>
      <c r="Y2283" s="5"/>
      <c r="Z2283" s="5"/>
      <c r="AA2283" s="5"/>
      <c r="AB2283" s="5"/>
      <c r="AC2283" s="5"/>
      <c r="AD2283" s="5"/>
      <c r="AE2283" s="22"/>
      <c r="AF2283" s="22"/>
      <c r="AG2283" s="22"/>
      <c r="AH2283" s="22"/>
      <c r="AI2283" s="22"/>
      <c r="AJ2283" s="22"/>
      <c r="AK2283" s="22"/>
      <c r="AL2283" s="22"/>
      <c r="AM2283" s="22"/>
      <c r="AN2283" s="22"/>
      <c r="AO2283" s="22"/>
      <c r="AP2283" s="22"/>
      <c r="AQ2283" s="22"/>
      <c r="AR2283" s="22"/>
      <c r="AS2283" s="22"/>
      <c r="AT2283" s="22"/>
      <c r="AU2283" s="22"/>
      <c r="AV2283" s="22"/>
      <c r="AW2283" s="22"/>
      <c r="AX2283" s="22"/>
      <c r="AY2283" s="22"/>
      <c r="AZ2283" s="22"/>
      <c r="BA2283" s="22"/>
      <c r="BB2283" s="22"/>
      <c r="BC2283" s="22"/>
      <c r="BD2283" s="22"/>
      <c r="BE2283" s="22"/>
      <c r="BF2283" s="22"/>
      <c r="BG2283" s="22"/>
      <c r="BH2283" s="22"/>
      <c r="BI2283" s="22"/>
      <c r="BJ2283" s="22"/>
      <c r="BK2283" s="22"/>
      <c r="BL2283" s="22"/>
      <c r="BM2283" s="22"/>
      <c r="BN2283" s="22"/>
      <c r="BO2283" s="22"/>
      <c r="BP2283" s="22"/>
      <c r="BQ2283" s="22"/>
      <c r="BR2283" s="22"/>
      <c r="BS2283" s="22"/>
      <c r="BT2283" s="22"/>
      <c r="BU2283" s="22"/>
      <c r="BV2283" s="22"/>
      <c r="BW2283" s="22"/>
      <c r="BX2283" s="22"/>
      <c r="BY2283" s="22"/>
      <c r="BZ2283" s="22"/>
      <c r="CA2283" s="22"/>
      <c r="CB2283" s="22"/>
      <c r="CC2283" s="22"/>
      <c r="CD2283" s="22"/>
      <c r="CE2283" s="22"/>
      <c r="CF2283" s="22"/>
      <c r="CG2283" s="22"/>
      <c r="CH2283" s="22"/>
      <c r="CI2283" s="22"/>
      <c r="CJ2283" s="22"/>
      <c r="CK2283" s="22"/>
      <c r="CL2283" s="22"/>
      <c r="CM2283" s="22"/>
      <c r="CN2283" s="22"/>
      <c r="CO2283" s="22"/>
      <c r="CP2283" s="22"/>
      <c r="CQ2283" s="22"/>
      <c r="CR2283" s="22"/>
      <c r="CS2283" s="22"/>
      <c r="CT2283" s="22"/>
      <c r="CU2283" s="22"/>
      <c r="CV2283" s="22"/>
      <c r="CW2283" s="22"/>
      <c r="CX2283" s="22"/>
      <c r="CY2283" s="22"/>
      <c r="CZ2283" s="22"/>
      <c r="DA2283" s="22"/>
      <c r="DB2283" s="22"/>
      <c r="DC2283" s="22"/>
      <c r="DD2283" s="22"/>
      <c r="DE2283" s="22"/>
      <c r="DF2283" s="22"/>
      <c r="DG2283" s="22"/>
      <c r="DH2283" s="22"/>
      <c r="DI2283" s="22"/>
      <c r="DJ2283" s="22"/>
      <c r="DK2283" s="22"/>
      <c r="DL2283" s="22"/>
      <c r="DM2283" s="22"/>
      <c r="DN2283" s="22"/>
      <c r="DO2283" s="22"/>
      <c r="DP2283" s="22"/>
    </row>
    <row r="2284" spans="22:120" x14ac:dyDescent="0.25">
      <c r="V2284" s="461"/>
      <c r="W2284" s="5"/>
      <c r="X2284" s="5"/>
      <c r="Y2284" s="5"/>
      <c r="Z2284" s="5"/>
      <c r="AA2284" s="5"/>
      <c r="AB2284" s="5"/>
      <c r="AC2284" s="5"/>
      <c r="AD2284" s="5"/>
      <c r="AE2284" s="22"/>
      <c r="AF2284" s="22"/>
      <c r="AG2284" s="22"/>
      <c r="AH2284" s="22"/>
      <c r="AI2284" s="22"/>
      <c r="AJ2284" s="22"/>
      <c r="AK2284" s="22"/>
      <c r="AL2284" s="22"/>
      <c r="AM2284" s="22"/>
      <c r="AN2284" s="22"/>
      <c r="AO2284" s="22"/>
      <c r="AP2284" s="22"/>
      <c r="AQ2284" s="22"/>
      <c r="AR2284" s="22"/>
      <c r="AS2284" s="22"/>
      <c r="AT2284" s="22"/>
      <c r="AU2284" s="22"/>
      <c r="AV2284" s="22"/>
      <c r="AW2284" s="22"/>
      <c r="AX2284" s="22"/>
      <c r="AY2284" s="22"/>
      <c r="AZ2284" s="22"/>
      <c r="BA2284" s="22"/>
      <c r="BB2284" s="22"/>
      <c r="BC2284" s="22"/>
      <c r="BD2284" s="22"/>
      <c r="BE2284" s="22"/>
      <c r="BF2284" s="22"/>
      <c r="BG2284" s="22"/>
      <c r="BH2284" s="22"/>
      <c r="BI2284" s="22"/>
      <c r="BJ2284" s="22"/>
      <c r="BK2284" s="22"/>
      <c r="BL2284" s="22"/>
      <c r="BM2284" s="22"/>
      <c r="BN2284" s="22"/>
      <c r="BO2284" s="22"/>
      <c r="BP2284" s="22"/>
      <c r="BQ2284" s="22"/>
      <c r="BR2284" s="22"/>
      <c r="BS2284" s="22"/>
      <c r="BT2284" s="22"/>
      <c r="BU2284" s="22"/>
      <c r="BV2284" s="22"/>
      <c r="BW2284" s="22"/>
      <c r="BX2284" s="22"/>
      <c r="BY2284" s="22"/>
      <c r="BZ2284" s="22"/>
      <c r="CA2284" s="22"/>
      <c r="CB2284" s="22"/>
      <c r="CC2284" s="22"/>
      <c r="CD2284" s="22"/>
      <c r="CE2284" s="22"/>
      <c r="CF2284" s="22"/>
      <c r="CG2284" s="22"/>
      <c r="CH2284" s="22"/>
      <c r="CI2284" s="22"/>
      <c r="CJ2284" s="22"/>
      <c r="CK2284" s="22"/>
      <c r="CL2284" s="22"/>
      <c r="CM2284" s="22"/>
      <c r="CN2284" s="22"/>
      <c r="CO2284" s="22"/>
      <c r="CP2284" s="22"/>
      <c r="CQ2284" s="22"/>
      <c r="CR2284" s="22"/>
      <c r="CS2284" s="22"/>
      <c r="CT2284" s="22"/>
      <c r="CU2284" s="22"/>
      <c r="CV2284" s="22"/>
      <c r="CW2284" s="22"/>
      <c r="CX2284" s="22"/>
      <c r="CY2284" s="22"/>
      <c r="CZ2284" s="22"/>
      <c r="DA2284" s="22"/>
      <c r="DB2284" s="22"/>
      <c r="DC2284" s="22"/>
      <c r="DD2284" s="22"/>
      <c r="DE2284" s="22"/>
      <c r="DF2284" s="22"/>
      <c r="DG2284" s="22"/>
      <c r="DH2284" s="22"/>
      <c r="DI2284" s="22"/>
      <c r="DJ2284" s="22"/>
      <c r="DK2284" s="22"/>
      <c r="DL2284" s="22"/>
      <c r="DM2284" s="22"/>
      <c r="DN2284" s="22"/>
      <c r="DO2284" s="22"/>
      <c r="DP2284" s="22"/>
    </row>
    <row r="2285" spans="22:120" x14ac:dyDescent="0.25">
      <c r="V2285" s="461"/>
      <c r="W2285" s="5"/>
      <c r="X2285" s="5"/>
      <c r="Y2285" s="5"/>
      <c r="Z2285" s="5"/>
      <c r="AA2285" s="5"/>
      <c r="AB2285" s="5"/>
      <c r="AC2285" s="5"/>
      <c r="AD2285" s="5"/>
      <c r="AE2285" s="22"/>
      <c r="AF2285" s="22"/>
      <c r="AG2285" s="22"/>
      <c r="AH2285" s="22"/>
      <c r="AI2285" s="22"/>
      <c r="AJ2285" s="22"/>
      <c r="AK2285" s="22"/>
      <c r="AL2285" s="22"/>
      <c r="AM2285" s="22"/>
      <c r="AN2285" s="22"/>
      <c r="AO2285" s="22"/>
      <c r="AP2285" s="22"/>
      <c r="AQ2285" s="22"/>
      <c r="AR2285" s="22"/>
      <c r="AS2285" s="22"/>
      <c r="AT2285" s="22"/>
      <c r="AU2285" s="22"/>
      <c r="AV2285" s="22"/>
      <c r="AW2285" s="22"/>
      <c r="AX2285" s="22"/>
      <c r="AY2285" s="22"/>
      <c r="AZ2285" s="22"/>
      <c r="BA2285" s="22"/>
      <c r="BB2285" s="22"/>
      <c r="BC2285" s="22"/>
      <c r="BD2285" s="22"/>
      <c r="BE2285" s="22"/>
      <c r="BF2285" s="22"/>
      <c r="BG2285" s="22"/>
      <c r="BH2285" s="22"/>
      <c r="BI2285" s="22"/>
      <c r="BJ2285" s="22"/>
      <c r="BK2285" s="22"/>
      <c r="BL2285" s="22"/>
      <c r="BM2285" s="22"/>
      <c r="BN2285" s="22"/>
      <c r="BO2285" s="22"/>
      <c r="BP2285" s="22"/>
      <c r="BQ2285" s="22"/>
      <c r="BR2285" s="22"/>
      <c r="BS2285" s="22"/>
      <c r="BT2285" s="22"/>
      <c r="BU2285" s="22"/>
      <c r="BV2285" s="22"/>
      <c r="BW2285" s="22"/>
      <c r="BX2285" s="22"/>
      <c r="BY2285" s="22"/>
      <c r="BZ2285" s="22"/>
      <c r="CA2285" s="22"/>
      <c r="CB2285" s="22"/>
      <c r="CC2285" s="22"/>
      <c r="CD2285" s="22"/>
      <c r="CE2285" s="22"/>
      <c r="CF2285" s="22"/>
      <c r="CG2285" s="22"/>
      <c r="CH2285" s="22"/>
      <c r="CI2285" s="22"/>
      <c r="CJ2285" s="22"/>
      <c r="CK2285" s="22"/>
      <c r="CL2285" s="22"/>
      <c r="CM2285" s="22"/>
      <c r="CN2285" s="22"/>
      <c r="CO2285" s="22"/>
      <c r="CP2285" s="22"/>
      <c r="CQ2285" s="22"/>
      <c r="CR2285" s="22"/>
      <c r="CS2285" s="22"/>
      <c r="CT2285" s="22"/>
      <c r="CU2285" s="22"/>
      <c r="CV2285" s="22"/>
      <c r="CW2285" s="22"/>
      <c r="CX2285" s="22"/>
      <c r="CY2285" s="22"/>
      <c r="CZ2285" s="22"/>
      <c r="DA2285" s="22"/>
      <c r="DB2285" s="22"/>
      <c r="DC2285" s="22"/>
      <c r="DD2285" s="22"/>
      <c r="DE2285" s="22"/>
      <c r="DF2285" s="22"/>
      <c r="DG2285" s="22"/>
      <c r="DH2285" s="22"/>
      <c r="DI2285" s="22"/>
      <c r="DJ2285" s="22"/>
      <c r="DK2285" s="22"/>
      <c r="DL2285" s="22"/>
      <c r="DM2285" s="22"/>
      <c r="DN2285" s="22"/>
      <c r="DO2285" s="22"/>
      <c r="DP2285" s="22"/>
    </row>
    <row r="2286" spans="22:120" x14ac:dyDescent="0.25">
      <c r="V2286" s="461"/>
      <c r="W2286" s="5"/>
      <c r="X2286" s="5"/>
      <c r="Y2286" s="5"/>
      <c r="Z2286" s="5"/>
      <c r="AA2286" s="5"/>
      <c r="AB2286" s="5"/>
      <c r="AC2286" s="5"/>
      <c r="AD2286" s="5"/>
      <c r="AE2286" s="22"/>
      <c r="AF2286" s="22"/>
      <c r="AG2286" s="22"/>
      <c r="AH2286" s="22"/>
      <c r="AI2286" s="22"/>
      <c r="AJ2286" s="22"/>
      <c r="AK2286" s="22"/>
      <c r="AL2286" s="22"/>
      <c r="AM2286" s="22"/>
      <c r="AN2286" s="22"/>
      <c r="AO2286" s="22"/>
      <c r="AP2286" s="22"/>
      <c r="AQ2286" s="22"/>
      <c r="AR2286" s="22"/>
      <c r="AS2286" s="22"/>
      <c r="AT2286" s="22"/>
      <c r="AU2286" s="22"/>
      <c r="AV2286" s="22"/>
      <c r="AW2286" s="22"/>
      <c r="AX2286" s="22"/>
      <c r="AY2286" s="22"/>
      <c r="AZ2286" s="22"/>
      <c r="BA2286" s="22"/>
      <c r="BB2286" s="22"/>
      <c r="BC2286" s="22"/>
      <c r="BD2286" s="22"/>
      <c r="BE2286" s="22"/>
      <c r="BF2286" s="22"/>
      <c r="BG2286" s="22"/>
      <c r="BH2286" s="22"/>
      <c r="BI2286" s="22"/>
      <c r="BJ2286" s="22"/>
      <c r="BK2286" s="22"/>
      <c r="BL2286" s="22"/>
      <c r="BM2286" s="22"/>
      <c r="BN2286" s="22"/>
      <c r="BO2286" s="22"/>
      <c r="BP2286" s="22"/>
      <c r="BQ2286" s="22"/>
      <c r="BR2286" s="22"/>
      <c r="BS2286" s="22"/>
      <c r="BT2286" s="22"/>
      <c r="BU2286" s="22"/>
      <c r="BV2286" s="22"/>
      <c r="BW2286" s="22"/>
      <c r="BX2286" s="22"/>
      <c r="BY2286" s="22"/>
      <c r="BZ2286" s="22"/>
      <c r="CA2286" s="22"/>
      <c r="CB2286" s="22"/>
      <c r="CC2286" s="22"/>
      <c r="CD2286" s="22"/>
      <c r="CE2286" s="22"/>
      <c r="CF2286" s="22"/>
      <c r="CG2286" s="22"/>
      <c r="CH2286" s="22"/>
      <c r="CI2286" s="22"/>
      <c r="CJ2286" s="22"/>
      <c r="CK2286" s="22"/>
      <c r="CL2286" s="22"/>
      <c r="CM2286" s="22"/>
      <c r="CN2286" s="22"/>
      <c r="CO2286" s="22"/>
      <c r="CP2286" s="22"/>
      <c r="CQ2286" s="22"/>
      <c r="CR2286" s="22"/>
      <c r="CS2286" s="22"/>
      <c r="CT2286" s="22"/>
      <c r="CU2286" s="22"/>
      <c r="CV2286" s="22"/>
      <c r="CW2286" s="22"/>
      <c r="CX2286" s="22"/>
      <c r="CY2286" s="22"/>
      <c r="CZ2286" s="22"/>
      <c r="DA2286" s="22"/>
      <c r="DB2286" s="22"/>
      <c r="DC2286" s="22"/>
      <c r="DD2286" s="22"/>
      <c r="DE2286" s="22"/>
      <c r="DF2286" s="22"/>
      <c r="DG2286" s="22"/>
      <c r="DH2286" s="22"/>
      <c r="DI2286" s="22"/>
      <c r="DJ2286" s="22"/>
      <c r="DK2286" s="22"/>
      <c r="DL2286" s="22"/>
      <c r="DM2286" s="22"/>
      <c r="DN2286" s="22"/>
      <c r="DO2286" s="22"/>
      <c r="DP2286" s="22"/>
    </row>
    <row r="2287" spans="22:120" x14ac:dyDescent="0.25">
      <c r="V2287" s="461"/>
      <c r="W2287" s="5"/>
      <c r="X2287" s="5"/>
      <c r="Y2287" s="5"/>
      <c r="Z2287" s="5"/>
      <c r="AA2287" s="5"/>
      <c r="AB2287" s="5"/>
      <c r="AC2287" s="5"/>
      <c r="AD2287" s="5"/>
      <c r="AE2287" s="22"/>
      <c r="AF2287" s="22"/>
      <c r="AG2287" s="22"/>
      <c r="AH2287" s="22"/>
      <c r="AI2287" s="22"/>
      <c r="AJ2287" s="22"/>
      <c r="AK2287" s="22"/>
      <c r="AL2287" s="22"/>
      <c r="AM2287" s="22"/>
      <c r="AN2287" s="22"/>
      <c r="AO2287" s="22"/>
      <c r="AP2287" s="22"/>
      <c r="AQ2287" s="22"/>
      <c r="AR2287" s="22"/>
      <c r="AS2287" s="22"/>
      <c r="AT2287" s="22"/>
      <c r="AU2287" s="22"/>
      <c r="AV2287" s="22"/>
      <c r="AW2287" s="22"/>
      <c r="AX2287" s="22"/>
      <c r="AY2287" s="22"/>
      <c r="AZ2287" s="22"/>
      <c r="BA2287" s="22"/>
      <c r="BB2287" s="22"/>
      <c r="BC2287" s="22"/>
      <c r="BD2287" s="22"/>
      <c r="BE2287" s="22"/>
      <c r="BF2287" s="22"/>
      <c r="BG2287" s="22"/>
      <c r="BH2287" s="22"/>
      <c r="BI2287" s="22"/>
      <c r="BJ2287" s="22"/>
      <c r="BK2287" s="22"/>
      <c r="BL2287" s="22"/>
      <c r="BM2287" s="22"/>
      <c r="BN2287" s="22"/>
      <c r="BO2287" s="22"/>
      <c r="BP2287" s="22"/>
      <c r="BQ2287" s="22"/>
      <c r="BR2287" s="22"/>
      <c r="BS2287" s="22"/>
      <c r="BT2287" s="22"/>
      <c r="BU2287" s="22"/>
      <c r="BV2287" s="22"/>
      <c r="BW2287" s="22"/>
      <c r="BX2287" s="22"/>
      <c r="BY2287" s="22"/>
      <c r="BZ2287" s="22"/>
      <c r="CA2287" s="22"/>
      <c r="CB2287" s="22"/>
      <c r="CC2287" s="22"/>
      <c r="CD2287" s="22"/>
      <c r="CE2287" s="22"/>
      <c r="CF2287" s="22"/>
      <c r="CG2287" s="22"/>
      <c r="CH2287" s="22"/>
      <c r="CI2287" s="22"/>
      <c r="CJ2287" s="22"/>
      <c r="CK2287" s="22"/>
      <c r="CL2287" s="22"/>
      <c r="CM2287" s="22"/>
      <c r="CN2287" s="22"/>
      <c r="CO2287" s="22"/>
      <c r="CP2287" s="22"/>
      <c r="CQ2287" s="22"/>
      <c r="CR2287" s="22"/>
      <c r="CS2287" s="22"/>
      <c r="CT2287" s="22"/>
      <c r="CU2287" s="22"/>
      <c r="CV2287" s="22"/>
      <c r="CW2287" s="22"/>
      <c r="CX2287" s="22"/>
      <c r="CY2287" s="22"/>
      <c r="CZ2287" s="22"/>
      <c r="DA2287" s="22"/>
      <c r="DB2287" s="22"/>
      <c r="DC2287" s="22"/>
      <c r="DD2287" s="22"/>
      <c r="DE2287" s="22"/>
      <c r="DF2287" s="22"/>
      <c r="DG2287" s="22"/>
      <c r="DH2287" s="22"/>
      <c r="DI2287" s="22"/>
      <c r="DJ2287" s="22"/>
      <c r="DK2287" s="22"/>
      <c r="DL2287" s="22"/>
      <c r="DM2287" s="22"/>
      <c r="DN2287" s="22"/>
      <c r="DO2287" s="22"/>
      <c r="DP2287" s="22"/>
    </row>
    <row r="2288" spans="22:120" x14ac:dyDescent="0.25">
      <c r="V2288" s="461"/>
      <c r="W2288" s="5"/>
      <c r="X2288" s="5"/>
      <c r="Y2288" s="5"/>
      <c r="Z2288" s="5"/>
      <c r="AA2288" s="5"/>
      <c r="AB2288" s="5"/>
      <c r="AC2288" s="5"/>
      <c r="AD2288" s="5"/>
      <c r="AE2288" s="22"/>
      <c r="AF2288" s="22"/>
      <c r="AG2288" s="22"/>
      <c r="AH2288" s="22"/>
      <c r="AI2288" s="22"/>
      <c r="AJ2288" s="22"/>
      <c r="AK2288" s="22"/>
      <c r="AL2288" s="22"/>
      <c r="AM2288" s="22"/>
      <c r="AN2288" s="22"/>
      <c r="AO2288" s="22"/>
      <c r="AP2288" s="22"/>
      <c r="AQ2288" s="22"/>
      <c r="AR2288" s="22"/>
      <c r="AS2288" s="22"/>
      <c r="AT2288" s="22"/>
      <c r="AU2288" s="22"/>
      <c r="AV2288" s="22"/>
      <c r="AW2288" s="22"/>
      <c r="AX2288" s="22"/>
      <c r="AY2288" s="22"/>
      <c r="AZ2288" s="22"/>
      <c r="BA2288" s="22"/>
      <c r="BB2288" s="22"/>
      <c r="BC2288" s="22"/>
      <c r="BD2288" s="22"/>
      <c r="BE2288" s="22"/>
      <c r="BF2288" s="22"/>
      <c r="BG2288" s="22"/>
      <c r="BH2288" s="22"/>
      <c r="BI2288" s="22"/>
      <c r="BJ2288" s="22"/>
      <c r="BK2288" s="22"/>
      <c r="BL2288" s="22"/>
      <c r="BM2288" s="22"/>
      <c r="BN2288" s="22"/>
      <c r="BO2288" s="22"/>
      <c r="BP2288" s="22"/>
      <c r="BQ2288" s="22"/>
      <c r="BR2288" s="22"/>
      <c r="BS2288" s="22"/>
      <c r="BT2288" s="22"/>
      <c r="BU2288" s="22"/>
      <c r="BV2288" s="22"/>
      <c r="BW2288" s="22"/>
      <c r="BX2288" s="22"/>
      <c r="BY2288" s="22"/>
      <c r="BZ2288" s="22"/>
      <c r="CA2288" s="22"/>
      <c r="CB2288" s="22"/>
      <c r="CC2288" s="22"/>
      <c r="CD2288" s="22"/>
      <c r="CE2288" s="22"/>
      <c r="CF2288" s="22"/>
      <c r="CG2288" s="22"/>
      <c r="CH2288" s="22"/>
      <c r="CI2288" s="22"/>
      <c r="CJ2288" s="22"/>
      <c r="CK2288" s="22"/>
      <c r="CL2288" s="22"/>
      <c r="CM2288" s="22"/>
      <c r="CN2288" s="22"/>
      <c r="CO2288" s="22"/>
      <c r="CP2288" s="22"/>
      <c r="CQ2288" s="22"/>
      <c r="CR2288" s="22"/>
      <c r="CS2288" s="22"/>
      <c r="CT2288" s="22"/>
      <c r="CU2288" s="22"/>
      <c r="CV2288" s="22"/>
      <c r="CW2288" s="22"/>
      <c r="CX2288" s="22"/>
      <c r="CY2288" s="22"/>
      <c r="CZ2288" s="22"/>
      <c r="DA2288" s="22"/>
      <c r="DB2288" s="22"/>
      <c r="DC2288" s="22"/>
      <c r="DD2288" s="22"/>
      <c r="DE2288" s="22"/>
      <c r="DF2288" s="22"/>
      <c r="DG2288" s="22"/>
      <c r="DH2288" s="22"/>
      <c r="DI2288" s="22"/>
      <c r="DJ2288" s="22"/>
      <c r="DK2288" s="22"/>
      <c r="DL2288" s="22"/>
      <c r="DM2288" s="22"/>
      <c r="DN2288" s="22"/>
      <c r="DO2288" s="22"/>
      <c r="DP2288" s="22"/>
    </row>
    <row r="2289" spans="22:120" x14ac:dyDescent="0.25">
      <c r="V2289" s="461"/>
      <c r="W2289" s="5"/>
      <c r="X2289" s="5"/>
      <c r="Y2289" s="5"/>
      <c r="Z2289" s="5"/>
      <c r="AA2289" s="5"/>
      <c r="AB2289" s="5"/>
      <c r="AC2289" s="5"/>
      <c r="AD2289" s="5"/>
      <c r="AE2289" s="22"/>
      <c r="AF2289" s="22"/>
      <c r="AG2289" s="22"/>
      <c r="AH2289" s="22"/>
      <c r="AI2289" s="22"/>
      <c r="AJ2289" s="22"/>
      <c r="AK2289" s="22"/>
      <c r="AL2289" s="22"/>
      <c r="AM2289" s="22"/>
      <c r="AN2289" s="22"/>
      <c r="AO2289" s="22"/>
      <c r="AP2289" s="22"/>
      <c r="AQ2289" s="22"/>
      <c r="AR2289" s="22"/>
      <c r="AS2289" s="22"/>
      <c r="AT2289" s="22"/>
      <c r="AU2289" s="22"/>
      <c r="AV2289" s="22"/>
      <c r="AW2289" s="22"/>
      <c r="AX2289" s="22"/>
      <c r="AY2289" s="22"/>
      <c r="AZ2289" s="22"/>
      <c r="BA2289" s="22"/>
      <c r="BB2289" s="22"/>
      <c r="BC2289" s="22"/>
      <c r="BD2289" s="22"/>
      <c r="BE2289" s="22"/>
      <c r="BF2289" s="22"/>
      <c r="BG2289" s="22"/>
      <c r="BH2289" s="22"/>
      <c r="BI2289" s="22"/>
      <c r="BJ2289" s="22"/>
      <c r="BK2289" s="22"/>
      <c r="BL2289" s="22"/>
      <c r="BM2289" s="22"/>
      <c r="BN2289" s="22"/>
      <c r="BO2289" s="22"/>
      <c r="BP2289" s="22"/>
      <c r="BQ2289" s="22"/>
      <c r="BR2289" s="22"/>
      <c r="BS2289" s="22"/>
      <c r="BT2289" s="22"/>
      <c r="BU2289" s="22"/>
      <c r="BV2289" s="22"/>
      <c r="BW2289" s="22"/>
      <c r="BX2289" s="22"/>
      <c r="BY2289" s="22"/>
      <c r="BZ2289" s="22"/>
      <c r="CA2289" s="22"/>
      <c r="CB2289" s="22"/>
      <c r="CC2289" s="22"/>
      <c r="CD2289" s="22"/>
      <c r="CE2289" s="22"/>
      <c r="CF2289" s="22"/>
      <c r="CG2289" s="22"/>
      <c r="CH2289" s="22"/>
      <c r="CI2289" s="22"/>
      <c r="CJ2289" s="22"/>
      <c r="CK2289" s="22"/>
      <c r="CL2289" s="22"/>
      <c r="CM2289" s="22"/>
      <c r="CN2289" s="22"/>
      <c r="CO2289" s="22"/>
      <c r="CP2289" s="22"/>
      <c r="CQ2289" s="22"/>
      <c r="CR2289" s="22"/>
      <c r="CS2289" s="22"/>
      <c r="CT2289" s="22"/>
      <c r="CU2289" s="22"/>
      <c r="CV2289" s="22"/>
      <c r="CW2289" s="22"/>
      <c r="CX2289" s="22"/>
      <c r="CY2289" s="22"/>
      <c r="CZ2289" s="22"/>
      <c r="DA2289" s="22"/>
      <c r="DB2289" s="22"/>
      <c r="DC2289" s="22"/>
      <c r="DD2289" s="22"/>
      <c r="DE2289" s="22"/>
      <c r="DF2289" s="22"/>
      <c r="DG2289" s="22"/>
      <c r="DH2289" s="22"/>
      <c r="DI2289" s="22"/>
      <c r="DJ2289" s="22"/>
      <c r="DK2289" s="22"/>
      <c r="DL2289" s="22"/>
      <c r="DM2289" s="22"/>
      <c r="DN2289" s="22"/>
      <c r="DO2289" s="22"/>
      <c r="DP2289" s="22"/>
    </row>
    <row r="2290" spans="22:120" x14ac:dyDescent="0.25">
      <c r="V2290" s="461"/>
      <c r="W2290" s="5"/>
      <c r="X2290" s="5"/>
      <c r="Y2290" s="5"/>
      <c r="Z2290" s="5"/>
      <c r="AA2290" s="5"/>
      <c r="AB2290" s="5"/>
      <c r="AC2290" s="5"/>
      <c r="AD2290" s="5"/>
      <c r="AE2290" s="22"/>
      <c r="AF2290" s="22"/>
      <c r="AG2290" s="22"/>
      <c r="AH2290" s="22"/>
      <c r="AI2290" s="22"/>
      <c r="AJ2290" s="22"/>
      <c r="AK2290" s="22"/>
      <c r="AL2290" s="22"/>
      <c r="AM2290" s="22"/>
      <c r="AN2290" s="22"/>
      <c r="AO2290" s="22"/>
      <c r="AP2290" s="22"/>
      <c r="AQ2290" s="22"/>
      <c r="AR2290" s="22"/>
      <c r="AS2290" s="22"/>
      <c r="AT2290" s="22"/>
      <c r="AU2290" s="22"/>
      <c r="AV2290" s="22"/>
      <c r="AW2290" s="22"/>
      <c r="AX2290" s="22"/>
      <c r="AY2290" s="22"/>
      <c r="AZ2290" s="22"/>
      <c r="BA2290" s="22"/>
      <c r="BB2290" s="22"/>
      <c r="BC2290" s="22"/>
      <c r="BD2290" s="22"/>
      <c r="BE2290" s="22"/>
      <c r="BF2290" s="22"/>
      <c r="BG2290" s="22"/>
      <c r="BH2290" s="22"/>
      <c r="BI2290" s="22"/>
      <c r="BJ2290" s="22"/>
      <c r="BK2290" s="22"/>
      <c r="BL2290" s="22"/>
      <c r="BM2290" s="22"/>
      <c r="BN2290" s="22"/>
      <c r="BO2290" s="22"/>
      <c r="BP2290" s="22"/>
      <c r="BQ2290" s="22"/>
      <c r="BR2290" s="22"/>
      <c r="BS2290" s="22"/>
      <c r="BT2290" s="22"/>
      <c r="BU2290" s="22"/>
      <c r="BV2290" s="22"/>
      <c r="BW2290" s="22"/>
      <c r="BX2290" s="22"/>
      <c r="BY2290" s="22"/>
      <c r="BZ2290" s="22"/>
      <c r="CA2290" s="22"/>
      <c r="CB2290" s="22"/>
      <c r="CC2290" s="22"/>
      <c r="CD2290" s="22"/>
      <c r="CE2290" s="22"/>
      <c r="CF2290" s="22"/>
      <c r="CG2290" s="22"/>
      <c r="CH2290" s="22"/>
      <c r="CI2290" s="22"/>
      <c r="CJ2290" s="22"/>
      <c r="CK2290" s="22"/>
      <c r="CL2290" s="22"/>
      <c r="CM2290" s="22"/>
      <c r="CN2290" s="22"/>
      <c r="CO2290" s="22"/>
      <c r="CP2290" s="22"/>
      <c r="CQ2290" s="22"/>
      <c r="CR2290" s="22"/>
      <c r="CS2290" s="22"/>
      <c r="CT2290" s="22"/>
      <c r="CU2290" s="22"/>
      <c r="CV2290" s="22"/>
      <c r="CW2290" s="22"/>
      <c r="CX2290" s="22"/>
      <c r="CY2290" s="22"/>
      <c r="CZ2290" s="22"/>
      <c r="DA2290" s="22"/>
      <c r="DB2290" s="22"/>
      <c r="DC2290" s="22"/>
      <c r="DD2290" s="22"/>
      <c r="DE2290" s="22"/>
      <c r="DF2290" s="22"/>
      <c r="DG2290" s="22"/>
      <c r="DH2290" s="22"/>
      <c r="DI2290" s="22"/>
      <c r="DJ2290" s="22"/>
      <c r="DK2290" s="22"/>
      <c r="DL2290" s="22"/>
      <c r="DM2290" s="22"/>
      <c r="DN2290" s="22"/>
      <c r="DO2290" s="22"/>
      <c r="DP2290" s="22"/>
    </row>
    <row r="2291" spans="22:120" x14ac:dyDescent="0.25">
      <c r="V2291" s="461"/>
      <c r="W2291" s="5"/>
      <c r="X2291" s="5"/>
      <c r="Y2291" s="5"/>
      <c r="Z2291" s="5"/>
      <c r="AA2291" s="5"/>
      <c r="AB2291" s="5"/>
      <c r="AC2291" s="5"/>
      <c r="AD2291" s="5"/>
      <c r="AE2291" s="22"/>
      <c r="AF2291" s="22"/>
      <c r="AG2291" s="22"/>
      <c r="AH2291" s="22"/>
      <c r="AI2291" s="22"/>
      <c r="AJ2291" s="22"/>
      <c r="AK2291" s="22"/>
      <c r="AL2291" s="22"/>
      <c r="AM2291" s="22"/>
      <c r="AN2291" s="22"/>
      <c r="AO2291" s="22"/>
      <c r="AP2291" s="22"/>
      <c r="AQ2291" s="22"/>
      <c r="AR2291" s="22"/>
      <c r="AS2291" s="22"/>
      <c r="AT2291" s="22"/>
      <c r="AU2291" s="22"/>
      <c r="AV2291" s="22"/>
      <c r="AW2291" s="22"/>
      <c r="AX2291" s="22"/>
      <c r="AY2291" s="22"/>
      <c r="AZ2291" s="22"/>
      <c r="BA2291" s="22"/>
      <c r="BB2291" s="22"/>
      <c r="BC2291" s="22"/>
      <c r="BD2291" s="22"/>
      <c r="BE2291" s="22"/>
      <c r="BF2291" s="22"/>
      <c r="BG2291" s="22"/>
      <c r="BH2291" s="22"/>
      <c r="BI2291" s="22"/>
      <c r="BJ2291" s="22"/>
      <c r="BK2291" s="22"/>
      <c r="BL2291" s="22"/>
      <c r="BM2291" s="22"/>
      <c r="BN2291" s="22"/>
      <c r="BO2291" s="22"/>
      <c r="BP2291" s="22"/>
      <c r="BQ2291" s="22"/>
      <c r="BR2291" s="22"/>
      <c r="BS2291" s="22"/>
      <c r="BT2291" s="22"/>
      <c r="BU2291" s="22"/>
      <c r="BV2291" s="22"/>
      <c r="BW2291" s="22"/>
      <c r="BX2291" s="22"/>
      <c r="BY2291" s="22"/>
      <c r="BZ2291" s="22"/>
      <c r="CA2291" s="22"/>
      <c r="CB2291" s="22"/>
      <c r="CC2291" s="22"/>
      <c r="CD2291" s="22"/>
      <c r="CE2291" s="22"/>
      <c r="CF2291" s="22"/>
      <c r="CG2291" s="22"/>
      <c r="CH2291" s="22"/>
      <c r="CI2291" s="22"/>
      <c r="CJ2291" s="22"/>
      <c r="CK2291" s="22"/>
      <c r="CL2291" s="22"/>
      <c r="CM2291" s="22"/>
      <c r="CN2291" s="22"/>
      <c r="CO2291" s="22"/>
      <c r="CP2291" s="22"/>
      <c r="CQ2291" s="22"/>
      <c r="CR2291" s="22"/>
      <c r="CS2291" s="22"/>
      <c r="CT2291" s="22"/>
      <c r="CU2291" s="22"/>
      <c r="CV2291" s="22"/>
      <c r="CW2291" s="22"/>
      <c r="CX2291" s="22"/>
      <c r="CY2291" s="22"/>
      <c r="CZ2291" s="22"/>
      <c r="DA2291" s="22"/>
      <c r="DB2291" s="22"/>
      <c r="DC2291" s="22"/>
      <c r="DD2291" s="22"/>
      <c r="DE2291" s="22"/>
      <c r="DF2291" s="22"/>
      <c r="DG2291" s="22"/>
      <c r="DH2291" s="22"/>
      <c r="DI2291" s="22"/>
      <c r="DJ2291" s="22"/>
      <c r="DK2291" s="22"/>
      <c r="DL2291" s="22"/>
      <c r="DM2291" s="22"/>
      <c r="DN2291" s="22"/>
      <c r="DO2291" s="22"/>
      <c r="DP2291" s="22"/>
    </row>
    <row r="2292" spans="22:120" x14ac:dyDescent="0.25">
      <c r="V2292" s="461"/>
      <c r="W2292" s="5"/>
      <c r="X2292" s="5"/>
      <c r="Y2292" s="5"/>
      <c r="Z2292" s="5"/>
      <c r="AA2292" s="5"/>
      <c r="AB2292" s="5"/>
      <c r="AC2292" s="5"/>
      <c r="AD2292" s="5"/>
      <c r="AE2292" s="22"/>
      <c r="AF2292" s="22"/>
      <c r="AG2292" s="22"/>
      <c r="AH2292" s="22"/>
      <c r="AI2292" s="22"/>
      <c r="AJ2292" s="22"/>
      <c r="AK2292" s="22"/>
      <c r="AL2292" s="22"/>
      <c r="AM2292" s="22"/>
      <c r="AN2292" s="22"/>
      <c r="AO2292" s="22"/>
      <c r="AP2292" s="22"/>
      <c r="AQ2292" s="22"/>
      <c r="AR2292" s="22"/>
      <c r="AS2292" s="22"/>
      <c r="AT2292" s="22"/>
      <c r="AU2292" s="22"/>
      <c r="AV2292" s="22"/>
      <c r="AW2292" s="22"/>
      <c r="AX2292" s="22"/>
      <c r="AY2292" s="22"/>
      <c r="AZ2292" s="22"/>
      <c r="BA2292" s="22"/>
      <c r="BB2292" s="22"/>
      <c r="BC2292" s="22"/>
      <c r="BD2292" s="22"/>
      <c r="BE2292" s="22"/>
      <c r="BF2292" s="22"/>
      <c r="BG2292" s="22"/>
      <c r="BH2292" s="22"/>
      <c r="BI2292" s="22"/>
      <c r="BJ2292" s="22"/>
      <c r="BK2292" s="22"/>
      <c r="BL2292" s="22"/>
      <c r="BM2292" s="22"/>
      <c r="BN2292" s="22"/>
      <c r="BO2292" s="22"/>
      <c r="BP2292" s="22"/>
      <c r="BQ2292" s="22"/>
      <c r="BR2292" s="22"/>
      <c r="BS2292" s="22"/>
      <c r="BT2292" s="22"/>
      <c r="BU2292" s="22"/>
      <c r="BV2292" s="22"/>
      <c r="BW2292" s="22"/>
      <c r="BX2292" s="22"/>
      <c r="BY2292" s="22"/>
      <c r="BZ2292" s="22"/>
      <c r="CA2292" s="22"/>
      <c r="CB2292" s="22"/>
      <c r="CC2292" s="22"/>
      <c r="CD2292" s="22"/>
      <c r="CE2292" s="22"/>
      <c r="CF2292" s="22"/>
      <c r="CG2292" s="22"/>
      <c r="CH2292" s="22"/>
      <c r="CI2292" s="22"/>
      <c r="CJ2292" s="22"/>
      <c r="CK2292" s="22"/>
      <c r="CL2292" s="22"/>
      <c r="CM2292" s="22"/>
      <c r="CN2292" s="22"/>
      <c r="CO2292" s="22"/>
      <c r="CP2292" s="22"/>
      <c r="CQ2292" s="22"/>
      <c r="CR2292" s="22"/>
      <c r="CS2292" s="22"/>
      <c r="CT2292" s="22"/>
      <c r="CU2292" s="22"/>
      <c r="CV2292" s="22"/>
      <c r="CW2292" s="22"/>
      <c r="CX2292" s="22"/>
      <c r="CY2292" s="22"/>
      <c r="CZ2292" s="22"/>
      <c r="DA2292" s="22"/>
      <c r="DB2292" s="22"/>
      <c r="DC2292" s="22"/>
      <c r="DD2292" s="22"/>
      <c r="DE2292" s="22"/>
      <c r="DF2292" s="22"/>
      <c r="DG2292" s="22"/>
      <c r="DH2292" s="22"/>
      <c r="DI2292" s="22"/>
      <c r="DJ2292" s="22"/>
      <c r="DK2292" s="22"/>
      <c r="DL2292" s="22"/>
      <c r="DM2292" s="22"/>
      <c r="DN2292" s="22"/>
      <c r="DO2292" s="22"/>
      <c r="DP2292" s="22"/>
    </row>
    <row r="2293" spans="22:120" x14ac:dyDescent="0.25">
      <c r="V2293" s="461"/>
      <c r="W2293" s="5"/>
      <c r="X2293" s="5"/>
      <c r="Y2293" s="5"/>
      <c r="Z2293" s="5"/>
      <c r="AA2293" s="5"/>
      <c r="AB2293" s="5"/>
      <c r="AC2293" s="5"/>
      <c r="AD2293" s="5"/>
      <c r="AE2293" s="22"/>
      <c r="AF2293" s="22"/>
      <c r="AG2293" s="22"/>
      <c r="AH2293" s="22"/>
      <c r="AI2293" s="22"/>
      <c r="AJ2293" s="22"/>
      <c r="AK2293" s="22"/>
      <c r="AL2293" s="22"/>
      <c r="AM2293" s="22"/>
      <c r="AN2293" s="22"/>
      <c r="AO2293" s="22"/>
      <c r="AP2293" s="22"/>
      <c r="AQ2293" s="22"/>
      <c r="AR2293" s="22"/>
      <c r="AS2293" s="22"/>
      <c r="AT2293" s="22"/>
      <c r="AU2293" s="22"/>
      <c r="AV2293" s="22"/>
      <c r="AW2293" s="22"/>
      <c r="AX2293" s="22"/>
      <c r="AY2293" s="22"/>
      <c r="AZ2293" s="22"/>
      <c r="BA2293" s="22"/>
      <c r="BB2293" s="22"/>
      <c r="BC2293" s="22"/>
      <c r="BD2293" s="22"/>
      <c r="BE2293" s="22"/>
      <c r="BF2293" s="22"/>
      <c r="BG2293" s="22"/>
      <c r="BH2293" s="22"/>
      <c r="BI2293" s="22"/>
      <c r="BJ2293" s="22"/>
      <c r="BK2293" s="22"/>
      <c r="BL2293" s="22"/>
      <c r="BM2293" s="22"/>
      <c r="BN2293" s="22"/>
      <c r="BO2293" s="22"/>
      <c r="BP2293" s="22"/>
      <c r="BQ2293" s="22"/>
      <c r="BR2293" s="22"/>
      <c r="BS2293" s="22"/>
      <c r="BT2293" s="22"/>
      <c r="BU2293" s="22"/>
      <c r="BV2293" s="22"/>
      <c r="BW2293" s="22"/>
      <c r="BX2293" s="22"/>
      <c r="BY2293" s="22"/>
      <c r="BZ2293" s="22"/>
      <c r="CA2293" s="22"/>
      <c r="CB2293" s="22"/>
      <c r="CC2293" s="22"/>
      <c r="CD2293" s="22"/>
      <c r="CE2293" s="22"/>
      <c r="CF2293" s="22"/>
      <c r="CG2293" s="22"/>
      <c r="CH2293" s="22"/>
      <c r="CI2293" s="22"/>
      <c r="CJ2293" s="22"/>
      <c r="CK2293" s="22"/>
      <c r="CL2293" s="22"/>
      <c r="CM2293" s="22"/>
      <c r="CN2293" s="22"/>
      <c r="CO2293" s="22"/>
      <c r="CP2293" s="22"/>
      <c r="CQ2293" s="22"/>
      <c r="CR2293" s="22"/>
      <c r="CS2293" s="22"/>
      <c r="CT2293" s="22"/>
      <c r="CU2293" s="22"/>
      <c r="CV2293" s="22"/>
      <c r="CW2293" s="22"/>
      <c r="CX2293" s="22"/>
      <c r="CY2293" s="22"/>
      <c r="CZ2293" s="22"/>
      <c r="DA2293" s="22"/>
      <c r="DB2293" s="22"/>
      <c r="DC2293" s="22"/>
      <c r="DD2293" s="22"/>
      <c r="DE2293" s="22"/>
      <c r="DF2293" s="22"/>
      <c r="DG2293" s="22"/>
      <c r="DH2293" s="22"/>
      <c r="DI2293" s="22"/>
      <c r="DJ2293" s="22"/>
      <c r="DK2293" s="22"/>
      <c r="DL2293" s="22"/>
      <c r="DM2293" s="22"/>
      <c r="DN2293" s="22"/>
      <c r="DO2293" s="22"/>
      <c r="DP2293" s="22"/>
    </row>
    <row r="2294" spans="22:120" x14ac:dyDescent="0.25">
      <c r="V2294" s="461"/>
      <c r="W2294" s="5"/>
      <c r="X2294" s="5"/>
      <c r="Y2294" s="5"/>
      <c r="Z2294" s="5"/>
      <c r="AA2294" s="5"/>
      <c r="AB2294" s="5"/>
      <c r="AC2294" s="5"/>
      <c r="AD2294" s="5"/>
      <c r="AE2294" s="22"/>
      <c r="AF2294" s="22"/>
      <c r="AG2294" s="22"/>
      <c r="AH2294" s="22"/>
      <c r="AI2294" s="22"/>
      <c r="AJ2294" s="22"/>
      <c r="AK2294" s="22"/>
      <c r="AL2294" s="22"/>
      <c r="AM2294" s="22"/>
      <c r="AN2294" s="22"/>
      <c r="AO2294" s="22"/>
      <c r="AP2294" s="22"/>
      <c r="AQ2294" s="22"/>
      <c r="AR2294" s="22"/>
      <c r="AS2294" s="22"/>
      <c r="AT2294" s="22"/>
      <c r="AU2294" s="22"/>
      <c r="AV2294" s="22"/>
      <c r="AW2294" s="22"/>
      <c r="AX2294" s="22"/>
      <c r="AY2294" s="22"/>
      <c r="AZ2294" s="22"/>
      <c r="BA2294" s="22"/>
      <c r="BB2294" s="22"/>
      <c r="BC2294" s="22"/>
      <c r="BD2294" s="22"/>
      <c r="BE2294" s="22"/>
      <c r="BF2294" s="22"/>
      <c r="BG2294" s="22"/>
      <c r="BH2294" s="22"/>
      <c r="BI2294" s="22"/>
      <c r="BJ2294" s="22"/>
      <c r="BK2294" s="22"/>
      <c r="BL2294" s="22"/>
      <c r="BM2294" s="22"/>
      <c r="BN2294" s="22"/>
      <c r="BO2294" s="22"/>
      <c r="BP2294" s="22"/>
      <c r="BQ2294" s="22"/>
      <c r="BR2294" s="22"/>
      <c r="BS2294" s="22"/>
      <c r="BT2294" s="22"/>
      <c r="BU2294" s="22"/>
      <c r="BV2294" s="22"/>
      <c r="BW2294" s="22"/>
      <c r="BX2294" s="22"/>
      <c r="BY2294" s="22"/>
      <c r="BZ2294" s="22"/>
      <c r="CA2294" s="22"/>
      <c r="CB2294" s="22"/>
      <c r="CC2294" s="22"/>
      <c r="CD2294" s="22"/>
      <c r="CE2294" s="22"/>
      <c r="CF2294" s="22"/>
      <c r="CG2294" s="22"/>
      <c r="CH2294" s="22"/>
      <c r="CI2294" s="22"/>
      <c r="CJ2294" s="22"/>
      <c r="CK2294" s="22"/>
      <c r="CL2294" s="22"/>
      <c r="CM2294" s="22"/>
      <c r="CN2294" s="22"/>
      <c r="CO2294" s="22"/>
      <c r="CP2294" s="22"/>
      <c r="CQ2294" s="22"/>
      <c r="CR2294" s="22"/>
      <c r="CS2294" s="22"/>
      <c r="CT2294" s="22"/>
      <c r="CU2294" s="22"/>
      <c r="CV2294" s="22"/>
      <c r="CW2294" s="22"/>
      <c r="CX2294" s="22"/>
      <c r="CY2294" s="22"/>
      <c r="CZ2294" s="22"/>
      <c r="DA2294" s="22"/>
      <c r="DB2294" s="22"/>
      <c r="DC2294" s="22"/>
      <c r="DD2294" s="22"/>
      <c r="DE2294" s="22"/>
      <c r="DF2294" s="22"/>
      <c r="DG2294" s="22"/>
      <c r="DH2294" s="22"/>
      <c r="DI2294" s="22"/>
      <c r="DJ2294" s="22"/>
      <c r="DK2294" s="22"/>
      <c r="DL2294" s="22"/>
      <c r="DM2294" s="22"/>
      <c r="DN2294" s="22"/>
      <c r="DO2294" s="22"/>
      <c r="DP2294" s="22"/>
    </row>
    <row r="2295" spans="22:120" x14ac:dyDescent="0.25">
      <c r="V2295" s="461"/>
      <c r="W2295" s="5"/>
      <c r="X2295" s="5"/>
      <c r="Y2295" s="5"/>
      <c r="Z2295" s="5"/>
      <c r="AA2295" s="5"/>
      <c r="AB2295" s="5"/>
      <c r="AC2295" s="5"/>
      <c r="AD2295" s="5"/>
      <c r="AE2295" s="22"/>
      <c r="AF2295" s="22"/>
      <c r="AG2295" s="22"/>
      <c r="AH2295" s="22"/>
      <c r="AI2295" s="22"/>
      <c r="AJ2295" s="22"/>
      <c r="AK2295" s="22"/>
      <c r="AL2295" s="22"/>
      <c r="AM2295" s="22"/>
      <c r="AN2295" s="22"/>
      <c r="AO2295" s="22"/>
      <c r="AP2295" s="22"/>
      <c r="AQ2295" s="22"/>
      <c r="AR2295" s="22"/>
      <c r="AS2295" s="22"/>
      <c r="AT2295" s="22"/>
      <c r="AU2295" s="22"/>
      <c r="AV2295" s="22"/>
      <c r="AW2295" s="22"/>
      <c r="AX2295" s="22"/>
      <c r="AY2295" s="22"/>
      <c r="AZ2295" s="22"/>
      <c r="BA2295" s="22"/>
      <c r="BB2295" s="22"/>
      <c r="BC2295" s="22"/>
      <c r="BD2295" s="22"/>
      <c r="BE2295" s="22"/>
      <c r="BF2295" s="22"/>
      <c r="BG2295" s="22"/>
      <c r="BH2295" s="22"/>
      <c r="BI2295" s="22"/>
      <c r="BJ2295" s="22"/>
      <c r="BK2295" s="22"/>
      <c r="BL2295" s="22"/>
      <c r="BM2295" s="22"/>
      <c r="BN2295" s="22"/>
      <c r="BO2295" s="22"/>
      <c r="BP2295" s="22"/>
      <c r="BQ2295" s="22"/>
      <c r="BR2295" s="22"/>
      <c r="BS2295" s="22"/>
      <c r="BT2295" s="22"/>
      <c r="BU2295" s="22"/>
      <c r="BV2295" s="22"/>
      <c r="BW2295" s="22"/>
      <c r="BX2295" s="22"/>
      <c r="BY2295" s="22"/>
      <c r="BZ2295" s="22"/>
      <c r="CA2295" s="22"/>
      <c r="CB2295" s="22"/>
      <c r="CC2295" s="22"/>
      <c r="CD2295" s="22"/>
      <c r="CE2295" s="22"/>
      <c r="CF2295" s="22"/>
      <c r="CG2295" s="22"/>
      <c r="CH2295" s="22"/>
      <c r="CI2295" s="22"/>
      <c r="CJ2295" s="22"/>
      <c r="CK2295" s="22"/>
      <c r="CL2295" s="22"/>
      <c r="CM2295" s="22"/>
      <c r="CN2295" s="22"/>
      <c r="CO2295" s="22"/>
      <c r="CP2295" s="22"/>
      <c r="CQ2295" s="22"/>
      <c r="CR2295" s="22"/>
      <c r="CS2295" s="22"/>
      <c r="CT2295" s="22"/>
      <c r="CU2295" s="22"/>
      <c r="CV2295" s="22"/>
      <c r="CW2295" s="22"/>
      <c r="CX2295" s="22"/>
      <c r="CY2295" s="22"/>
      <c r="CZ2295" s="22"/>
      <c r="DA2295" s="22"/>
      <c r="DB2295" s="22"/>
      <c r="DC2295" s="22"/>
      <c r="DD2295" s="22"/>
      <c r="DE2295" s="22"/>
      <c r="DF2295" s="22"/>
      <c r="DG2295" s="22"/>
      <c r="DH2295" s="22"/>
      <c r="DI2295" s="22"/>
      <c r="DJ2295" s="22"/>
      <c r="DK2295" s="22"/>
      <c r="DL2295" s="22"/>
      <c r="DM2295" s="22"/>
      <c r="DN2295" s="22"/>
      <c r="DO2295" s="22"/>
      <c r="DP2295" s="22"/>
    </row>
    <row r="2296" spans="22:120" x14ac:dyDescent="0.25">
      <c r="V2296" s="461"/>
      <c r="W2296" s="5"/>
      <c r="X2296" s="5"/>
      <c r="Y2296" s="5"/>
      <c r="Z2296" s="5"/>
      <c r="AA2296" s="5"/>
      <c r="AB2296" s="5"/>
      <c r="AC2296" s="5"/>
      <c r="AD2296" s="5"/>
      <c r="AE2296" s="22"/>
      <c r="AF2296" s="22"/>
      <c r="AG2296" s="22"/>
      <c r="AH2296" s="22"/>
      <c r="AI2296" s="22"/>
      <c r="AJ2296" s="22"/>
      <c r="AK2296" s="22"/>
      <c r="AL2296" s="22"/>
      <c r="AM2296" s="22"/>
      <c r="AN2296" s="22"/>
      <c r="AO2296" s="22"/>
      <c r="AP2296" s="22"/>
      <c r="AQ2296" s="22"/>
      <c r="AR2296" s="22"/>
      <c r="AS2296" s="22"/>
      <c r="AT2296" s="22"/>
      <c r="AU2296" s="22"/>
      <c r="AV2296" s="22"/>
      <c r="AW2296" s="22"/>
      <c r="AX2296" s="22"/>
      <c r="AY2296" s="22"/>
      <c r="AZ2296" s="22"/>
      <c r="BA2296" s="22"/>
      <c r="BB2296" s="22"/>
      <c r="BC2296" s="22"/>
      <c r="BD2296" s="22"/>
      <c r="BE2296" s="22"/>
      <c r="BF2296" s="22"/>
      <c r="BG2296" s="22"/>
      <c r="BH2296" s="22"/>
      <c r="BI2296" s="22"/>
      <c r="BJ2296" s="22"/>
      <c r="BK2296" s="22"/>
      <c r="BL2296" s="22"/>
      <c r="BM2296" s="22"/>
      <c r="BN2296" s="22"/>
      <c r="BO2296" s="22"/>
      <c r="BP2296" s="22"/>
      <c r="BQ2296" s="22"/>
      <c r="BR2296" s="22"/>
      <c r="BS2296" s="22"/>
      <c r="BT2296" s="22"/>
      <c r="BU2296" s="22"/>
      <c r="BV2296" s="22"/>
      <c r="BW2296" s="22"/>
      <c r="BX2296" s="22"/>
      <c r="BY2296" s="22"/>
      <c r="BZ2296" s="22"/>
      <c r="CA2296" s="22"/>
      <c r="CB2296" s="22"/>
      <c r="CC2296" s="22"/>
      <c r="CD2296" s="22"/>
      <c r="CE2296" s="22"/>
      <c r="CF2296" s="22"/>
      <c r="CG2296" s="22"/>
      <c r="CH2296" s="22"/>
      <c r="CI2296" s="22"/>
      <c r="CJ2296" s="22"/>
      <c r="CK2296" s="22"/>
      <c r="CL2296" s="22"/>
      <c r="CM2296" s="22"/>
      <c r="CN2296" s="22"/>
      <c r="CO2296" s="22"/>
      <c r="CP2296" s="22"/>
      <c r="CQ2296" s="22"/>
      <c r="CR2296" s="22"/>
      <c r="CS2296" s="22"/>
      <c r="CT2296" s="22"/>
      <c r="CU2296" s="22"/>
      <c r="CV2296" s="22"/>
      <c r="CW2296" s="22"/>
      <c r="CX2296" s="22"/>
      <c r="CY2296" s="22"/>
      <c r="CZ2296" s="22"/>
      <c r="DA2296" s="22"/>
      <c r="DB2296" s="22"/>
      <c r="DC2296" s="22"/>
      <c r="DD2296" s="22"/>
      <c r="DE2296" s="22"/>
      <c r="DF2296" s="22"/>
      <c r="DG2296" s="22"/>
      <c r="DH2296" s="22"/>
      <c r="DI2296" s="22"/>
      <c r="DJ2296" s="22"/>
      <c r="DK2296" s="22"/>
      <c r="DL2296" s="22"/>
      <c r="DM2296" s="22"/>
      <c r="DN2296" s="22"/>
      <c r="DO2296" s="22"/>
      <c r="DP2296" s="22"/>
    </row>
    <row r="2297" spans="22:120" x14ac:dyDescent="0.25">
      <c r="V2297" s="461"/>
      <c r="W2297" s="5"/>
      <c r="X2297" s="5"/>
      <c r="Y2297" s="5"/>
      <c r="Z2297" s="5"/>
      <c r="AA2297" s="5"/>
      <c r="AB2297" s="5"/>
      <c r="AC2297" s="5"/>
      <c r="AD2297" s="5"/>
      <c r="AE2297" s="22"/>
      <c r="AF2297" s="22"/>
      <c r="AG2297" s="22"/>
      <c r="AH2297" s="22"/>
      <c r="AI2297" s="22"/>
      <c r="AJ2297" s="22"/>
      <c r="AK2297" s="22"/>
      <c r="AL2297" s="22"/>
      <c r="AM2297" s="22"/>
      <c r="AN2297" s="22"/>
      <c r="AO2297" s="22"/>
      <c r="AP2297" s="22"/>
      <c r="AQ2297" s="22"/>
      <c r="AR2297" s="22"/>
      <c r="AS2297" s="22"/>
      <c r="AT2297" s="22"/>
      <c r="AU2297" s="22"/>
      <c r="AV2297" s="22"/>
      <c r="AW2297" s="22"/>
      <c r="AX2297" s="22"/>
      <c r="AY2297" s="22"/>
      <c r="AZ2297" s="22"/>
      <c r="BA2297" s="22"/>
      <c r="BB2297" s="22"/>
      <c r="BC2297" s="22"/>
      <c r="BD2297" s="22"/>
      <c r="BE2297" s="22"/>
      <c r="BF2297" s="22"/>
      <c r="BG2297" s="22"/>
      <c r="BH2297" s="22"/>
      <c r="BI2297" s="22"/>
      <c r="BJ2297" s="22"/>
      <c r="BK2297" s="22"/>
      <c r="BL2297" s="22"/>
      <c r="BM2297" s="22"/>
      <c r="BN2297" s="22"/>
      <c r="BO2297" s="22"/>
      <c r="BP2297" s="22"/>
      <c r="BQ2297" s="22"/>
      <c r="BR2297" s="22"/>
      <c r="BS2297" s="22"/>
      <c r="BT2297" s="22"/>
      <c r="BU2297" s="22"/>
      <c r="BV2297" s="22"/>
      <c r="BW2297" s="22"/>
      <c r="BX2297" s="22"/>
      <c r="BY2297" s="22"/>
      <c r="BZ2297" s="22"/>
      <c r="CA2297" s="22"/>
      <c r="CB2297" s="22"/>
      <c r="CC2297" s="22"/>
      <c r="CD2297" s="22"/>
      <c r="CE2297" s="22"/>
      <c r="CF2297" s="22"/>
      <c r="CG2297" s="22"/>
      <c r="CH2297" s="22"/>
      <c r="CI2297" s="22"/>
      <c r="CJ2297" s="22"/>
      <c r="CK2297" s="22"/>
      <c r="CL2297" s="22"/>
      <c r="CM2297" s="22"/>
      <c r="CN2297" s="22"/>
      <c r="CO2297" s="22"/>
      <c r="CP2297" s="22"/>
      <c r="CQ2297" s="22"/>
      <c r="CR2297" s="22"/>
      <c r="CS2297" s="22"/>
      <c r="CT2297" s="22"/>
      <c r="CU2297" s="22"/>
      <c r="CV2297" s="22"/>
      <c r="CW2297" s="22"/>
      <c r="CX2297" s="22"/>
      <c r="CY2297" s="22"/>
      <c r="CZ2297" s="22"/>
      <c r="DA2297" s="22"/>
      <c r="DB2297" s="22"/>
      <c r="DC2297" s="22"/>
      <c r="DD2297" s="22"/>
      <c r="DE2297" s="22"/>
      <c r="DF2297" s="22"/>
      <c r="DG2297" s="22"/>
      <c r="DH2297" s="22"/>
      <c r="DI2297" s="22"/>
      <c r="DJ2297" s="22"/>
      <c r="DK2297" s="22"/>
      <c r="DL2297" s="22"/>
      <c r="DM2297" s="22"/>
      <c r="DN2297" s="22"/>
      <c r="DO2297" s="22"/>
      <c r="DP2297" s="22"/>
    </row>
    <row r="2298" spans="22:120" x14ac:dyDescent="0.25">
      <c r="V2298" s="461"/>
      <c r="W2298" s="5"/>
      <c r="X2298" s="5"/>
      <c r="Y2298" s="5"/>
      <c r="Z2298" s="5"/>
      <c r="AA2298" s="5"/>
      <c r="AB2298" s="5"/>
      <c r="AC2298" s="5"/>
      <c r="AD2298" s="5"/>
      <c r="AE2298" s="22"/>
      <c r="AF2298" s="22"/>
      <c r="AG2298" s="22"/>
      <c r="AH2298" s="22"/>
      <c r="AI2298" s="22"/>
      <c r="AJ2298" s="22"/>
      <c r="AK2298" s="22"/>
      <c r="AL2298" s="22"/>
      <c r="AM2298" s="22"/>
      <c r="AN2298" s="22"/>
      <c r="AO2298" s="22"/>
      <c r="AP2298" s="22"/>
      <c r="AQ2298" s="22"/>
      <c r="AR2298" s="22"/>
      <c r="AS2298" s="22"/>
      <c r="AT2298" s="22"/>
      <c r="AU2298" s="22"/>
      <c r="AV2298" s="22"/>
      <c r="AW2298" s="22"/>
      <c r="AX2298" s="22"/>
      <c r="AY2298" s="22"/>
      <c r="AZ2298" s="22"/>
      <c r="BA2298" s="22"/>
      <c r="BB2298" s="22"/>
      <c r="BC2298" s="22"/>
      <c r="BD2298" s="22"/>
      <c r="BE2298" s="22"/>
      <c r="BF2298" s="22"/>
      <c r="BG2298" s="22"/>
      <c r="BH2298" s="22"/>
      <c r="BI2298" s="22"/>
      <c r="BJ2298" s="22"/>
      <c r="BK2298" s="22"/>
      <c r="BL2298" s="22"/>
      <c r="BM2298" s="22"/>
      <c r="BN2298" s="22"/>
      <c r="BO2298" s="22"/>
      <c r="BP2298" s="22"/>
      <c r="BQ2298" s="22"/>
      <c r="BR2298" s="22"/>
      <c r="BS2298" s="22"/>
      <c r="BT2298" s="22"/>
      <c r="BU2298" s="22"/>
      <c r="BV2298" s="22"/>
      <c r="BW2298" s="22"/>
      <c r="BX2298" s="22"/>
      <c r="BY2298" s="22"/>
      <c r="BZ2298" s="22"/>
      <c r="CA2298" s="22"/>
      <c r="CB2298" s="22"/>
      <c r="CC2298" s="22"/>
      <c r="CD2298" s="22"/>
      <c r="CE2298" s="22"/>
      <c r="CF2298" s="22"/>
      <c r="CG2298" s="22"/>
      <c r="CH2298" s="22"/>
      <c r="CI2298" s="22"/>
      <c r="CJ2298" s="22"/>
      <c r="CK2298" s="22"/>
      <c r="CL2298" s="22"/>
      <c r="CM2298" s="22"/>
      <c r="CN2298" s="22"/>
      <c r="CO2298" s="22"/>
      <c r="CP2298" s="22"/>
      <c r="CQ2298" s="22"/>
      <c r="CR2298" s="22"/>
      <c r="CS2298" s="22"/>
      <c r="CT2298" s="22"/>
      <c r="CU2298" s="22"/>
      <c r="CV2298" s="22"/>
      <c r="CW2298" s="22"/>
      <c r="CX2298" s="22"/>
      <c r="CY2298" s="22"/>
      <c r="CZ2298" s="22"/>
      <c r="DA2298" s="22"/>
      <c r="DB2298" s="22"/>
      <c r="DC2298" s="22"/>
      <c r="DD2298" s="22"/>
      <c r="DE2298" s="22"/>
      <c r="DF2298" s="22"/>
      <c r="DG2298" s="22"/>
      <c r="DH2298" s="22"/>
      <c r="DI2298" s="22"/>
      <c r="DJ2298" s="22"/>
      <c r="DK2298" s="22"/>
      <c r="DL2298" s="22"/>
      <c r="DM2298" s="22"/>
      <c r="DN2298" s="22"/>
      <c r="DO2298" s="22"/>
      <c r="DP2298" s="22"/>
    </row>
    <row r="2299" spans="22:120" x14ac:dyDescent="0.25">
      <c r="V2299" s="461"/>
      <c r="W2299" s="5"/>
      <c r="X2299" s="5"/>
      <c r="Y2299" s="5"/>
      <c r="Z2299" s="5"/>
      <c r="AA2299" s="5"/>
      <c r="AB2299" s="5"/>
      <c r="AC2299" s="5"/>
      <c r="AD2299" s="5"/>
      <c r="AE2299" s="22"/>
      <c r="AF2299" s="22"/>
      <c r="AG2299" s="22"/>
      <c r="AH2299" s="22"/>
      <c r="AI2299" s="22"/>
      <c r="AJ2299" s="22"/>
      <c r="AK2299" s="22"/>
      <c r="AL2299" s="22"/>
      <c r="AM2299" s="22"/>
      <c r="AN2299" s="22"/>
      <c r="AO2299" s="22"/>
      <c r="AP2299" s="22"/>
      <c r="AQ2299" s="22"/>
      <c r="AR2299" s="22"/>
      <c r="AS2299" s="22"/>
      <c r="AT2299" s="22"/>
      <c r="AU2299" s="22"/>
      <c r="AV2299" s="22"/>
      <c r="AW2299" s="22"/>
      <c r="AX2299" s="22"/>
      <c r="AY2299" s="22"/>
      <c r="AZ2299" s="22"/>
      <c r="BA2299" s="22"/>
      <c r="BB2299" s="22"/>
      <c r="BC2299" s="22"/>
      <c r="BD2299" s="22"/>
      <c r="BE2299" s="22"/>
      <c r="BF2299" s="22"/>
      <c r="BG2299" s="22"/>
      <c r="BH2299" s="22"/>
      <c r="BI2299" s="22"/>
      <c r="BJ2299" s="22"/>
      <c r="BK2299" s="22"/>
      <c r="BL2299" s="22"/>
      <c r="BM2299" s="22"/>
      <c r="BN2299" s="22"/>
      <c r="BO2299" s="22"/>
      <c r="BP2299" s="22"/>
      <c r="BQ2299" s="22"/>
      <c r="BR2299" s="22"/>
      <c r="BS2299" s="22"/>
      <c r="BT2299" s="22"/>
      <c r="BU2299" s="22"/>
      <c r="BV2299" s="22"/>
      <c r="BW2299" s="22"/>
      <c r="BX2299" s="22"/>
      <c r="BY2299" s="22"/>
      <c r="BZ2299" s="22"/>
      <c r="CA2299" s="22"/>
      <c r="CB2299" s="22"/>
      <c r="CC2299" s="22"/>
      <c r="CD2299" s="22"/>
      <c r="CE2299" s="22"/>
      <c r="CF2299" s="22"/>
      <c r="CG2299" s="22"/>
      <c r="CH2299" s="22"/>
      <c r="CI2299" s="22"/>
      <c r="CJ2299" s="22"/>
      <c r="CK2299" s="22"/>
      <c r="CL2299" s="22"/>
      <c r="CM2299" s="22"/>
      <c r="CN2299" s="22"/>
      <c r="CO2299" s="22"/>
      <c r="CP2299" s="22"/>
      <c r="CQ2299" s="22"/>
      <c r="CR2299" s="22"/>
      <c r="CS2299" s="22"/>
      <c r="CT2299" s="22"/>
      <c r="CU2299" s="22"/>
      <c r="CV2299" s="22"/>
      <c r="CW2299" s="22"/>
      <c r="CX2299" s="22"/>
      <c r="CY2299" s="22"/>
      <c r="CZ2299" s="22"/>
      <c r="DA2299" s="22"/>
      <c r="DB2299" s="22"/>
      <c r="DC2299" s="22"/>
      <c r="DD2299" s="22"/>
      <c r="DE2299" s="22"/>
      <c r="DF2299" s="22"/>
      <c r="DG2299" s="22"/>
      <c r="DH2299" s="22"/>
      <c r="DI2299" s="22"/>
      <c r="DJ2299" s="22"/>
      <c r="DK2299" s="22"/>
      <c r="DL2299" s="22"/>
      <c r="DM2299" s="22"/>
      <c r="DN2299" s="22"/>
      <c r="DO2299" s="22"/>
      <c r="DP2299" s="22"/>
    </row>
    <row r="2300" spans="22:120" x14ac:dyDescent="0.25">
      <c r="V2300" s="461"/>
      <c r="W2300" s="5"/>
      <c r="X2300" s="5"/>
      <c r="Y2300" s="5"/>
      <c r="Z2300" s="5"/>
      <c r="AA2300" s="5"/>
      <c r="AB2300" s="5"/>
      <c r="AC2300" s="5"/>
      <c r="AD2300" s="5"/>
      <c r="AE2300" s="22"/>
      <c r="AF2300" s="22"/>
      <c r="AG2300" s="22"/>
      <c r="AH2300" s="22"/>
      <c r="AI2300" s="22"/>
      <c r="AJ2300" s="22"/>
      <c r="AK2300" s="22"/>
      <c r="AL2300" s="22"/>
      <c r="AM2300" s="22"/>
      <c r="AN2300" s="22"/>
      <c r="AO2300" s="22"/>
      <c r="AP2300" s="22"/>
      <c r="AQ2300" s="22"/>
      <c r="AR2300" s="22"/>
      <c r="AS2300" s="22"/>
      <c r="AT2300" s="22"/>
      <c r="AU2300" s="22"/>
      <c r="AV2300" s="22"/>
      <c r="AW2300" s="22"/>
      <c r="AX2300" s="22"/>
      <c r="AY2300" s="22"/>
      <c r="AZ2300" s="22"/>
      <c r="BA2300" s="22"/>
      <c r="BB2300" s="22"/>
      <c r="BC2300" s="22"/>
      <c r="BD2300" s="22"/>
      <c r="BE2300" s="22"/>
      <c r="BF2300" s="22"/>
      <c r="BG2300" s="22"/>
      <c r="BH2300" s="22"/>
      <c r="BI2300" s="22"/>
      <c r="BJ2300" s="22"/>
      <c r="BK2300" s="22"/>
      <c r="BL2300" s="22"/>
      <c r="BM2300" s="22"/>
      <c r="BN2300" s="22"/>
      <c r="BO2300" s="22"/>
      <c r="BP2300" s="22"/>
      <c r="BQ2300" s="22"/>
      <c r="BR2300" s="22"/>
      <c r="BS2300" s="22"/>
      <c r="BT2300" s="22"/>
      <c r="BU2300" s="22"/>
      <c r="BV2300" s="22"/>
      <c r="BW2300" s="22"/>
      <c r="BX2300" s="22"/>
      <c r="BY2300" s="22"/>
      <c r="BZ2300" s="22"/>
      <c r="CA2300" s="22"/>
      <c r="CB2300" s="22"/>
      <c r="CC2300" s="22"/>
      <c r="CD2300" s="22"/>
      <c r="CE2300" s="22"/>
      <c r="CF2300" s="22"/>
      <c r="CG2300" s="22"/>
      <c r="CH2300" s="22"/>
      <c r="CI2300" s="22"/>
      <c r="CJ2300" s="22"/>
      <c r="CK2300" s="22"/>
      <c r="CL2300" s="22"/>
      <c r="CM2300" s="22"/>
      <c r="CN2300" s="22"/>
      <c r="CO2300" s="22"/>
      <c r="CP2300" s="22"/>
      <c r="CQ2300" s="22"/>
      <c r="CR2300" s="22"/>
      <c r="CS2300" s="22"/>
      <c r="CT2300" s="22"/>
      <c r="CU2300" s="22"/>
      <c r="CV2300" s="22"/>
      <c r="CW2300" s="22"/>
      <c r="CX2300" s="22"/>
      <c r="CY2300" s="22"/>
      <c r="CZ2300" s="22"/>
      <c r="DA2300" s="22"/>
      <c r="DB2300" s="22"/>
      <c r="DC2300" s="22"/>
      <c r="DD2300" s="22"/>
      <c r="DE2300" s="22"/>
      <c r="DF2300" s="22"/>
      <c r="DG2300" s="22"/>
      <c r="DH2300" s="22"/>
      <c r="DI2300" s="22"/>
      <c r="DJ2300" s="22"/>
      <c r="DK2300" s="22"/>
      <c r="DL2300" s="22"/>
      <c r="DM2300" s="22"/>
      <c r="DN2300" s="22"/>
      <c r="DO2300" s="22"/>
      <c r="DP2300" s="22"/>
    </row>
    <row r="2301" spans="22:120" x14ac:dyDescent="0.25">
      <c r="V2301" s="461"/>
      <c r="W2301" s="5"/>
      <c r="X2301" s="5"/>
      <c r="Y2301" s="5"/>
      <c r="Z2301" s="5"/>
      <c r="AA2301" s="5"/>
      <c r="AB2301" s="5"/>
      <c r="AC2301" s="5"/>
      <c r="AD2301" s="5"/>
      <c r="AE2301" s="22"/>
      <c r="AF2301" s="22"/>
      <c r="AG2301" s="22"/>
      <c r="AH2301" s="22"/>
      <c r="AI2301" s="22"/>
      <c r="AJ2301" s="22"/>
      <c r="AK2301" s="22"/>
      <c r="AL2301" s="22"/>
      <c r="AM2301" s="22"/>
      <c r="AN2301" s="22"/>
      <c r="AO2301" s="22"/>
      <c r="AP2301" s="22"/>
      <c r="AQ2301" s="22"/>
      <c r="AR2301" s="22"/>
      <c r="AS2301" s="22"/>
      <c r="AT2301" s="22"/>
      <c r="AU2301" s="22"/>
      <c r="AV2301" s="22"/>
      <c r="AW2301" s="22"/>
      <c r="AX2301" s="22"/>
      <c r="AY2301" s="22"/>
      <c r="AZ2301" s="22"/>
      <c r="BA2301" s="22"/>
      <c r="BB2301" s="22"/>
      <c r="BC2301" s="22"/>
      <c r="BD2301" s="22"/>
      <c r="BE2301" s="22"/>
      <c r="BF2301" s="22"/>
      <c r="BG2301" s="22"/>
      <c r="BH2301" s="22"/>
      <c r="BI2301" s="22"/>
      <c r="BJ2301" s="22"/>
      <c r="BK2301" s="22"/>
      <c r="BL2301" s="22"/>
      <c r="BM2301" s="22"/>
      <c r="BN2301" s="22"/>
      <c r="BO2301" s="22"/>
      <c r="BP2301" s="22"/>
      <c r="BQ2301" s="22"/>
      <c r="BR2301" s="22"/>
      <c r="BS2301" s="22"/>
      <c r="BT2301" s="22"/>
      <c r="BU2301" s="22"/>
      <c r="BV2301" s="22"/>
      <c r="BW2301" s="22"/>
      <c r="BX2301" s="22"/>
      <c r="BY2301" s="22"/>
      <c r="BZ2301" s="22"/>
      <c r="CA2301" s="22"/>
      <c r="CB2301" s="22"/>
      <c r="CC2301" s="22"/>
      <c r="CD2301" s="22"/>
      <c r="CE2301" s="22"/>
      <c r="CF2301" s="22"/>
      <c r="CG2301" s="22"/>
      <c r="CH2301" s="22"/>
      <c r="CI2301" s="22"/>
      <c r="CJ2301" s="22"/>
      <c r="CK2301" s="22"/>
      <c r="CL2301" s="22"/>
      <c r="CM2301" s="22"/>
      <c r="CN2301" s="22"/>
      <c r="CO2301" s="22"/>
      <c r="CP2301" s="22"/>
      <c r="CQ2301" s="22"/>
      <c r="CR2301" s="22"/>
      <c r="CS2301" s="22"/>
      <c r="CT2301" s="22"/>
      <c r="CU2301" s="22"/>
      <c r="CV2301" s="22"/>
      <c r="CW2301" s="22"/>
      <c r="CX2301" s="22"/>
      <c r="CY2301" s="22"/>
      <c r="CZ2301" s="22"/>
      <c r="DA2301" s="22"/>
      <c r="DB2301" s="22"/>
      <c r="DC2301" s="22"/>
      <c r="DD2301" s="22"/>
      <c r="DE2301" s="22"/>
      <c r="DF2301" s="22"/>
      <c r="DG2301" s="22"/>
      <c r="DH2301" s="22"/>
      <c r="DI2301" s="22"/>
      <c r="DJ2301" s="22"/>
      <c r="DK2301" s="22"/>
      <c r="DL2301" s="22"/>
      <c r="DM2301" s="22"/>
      <c r="DN2301" s="22"/>
      <c r="DO2301" s="22"/>
      <c r="DP2301" s="22"/>
    </row>
    <row r="2302" spans="22:120" x14ac:dyDescent="0.25">
      <c r="V2302" s="461"/>
      <c r="W2302" s="5"/>
      <c r="X2302" s="5"/>
      <c r="Y2302" s="5"/>
      <c r="Z2302" s="5"/>
      <c r="AA2302" s="5"/>
      <c r="AB2302" s="5"/>
      <c r="AC2302" s="5"/>
      <c r="AD2302" s="5"/>
      <c r="AE2302" s="22"/>
      <c r="AF2302" s="22"/>
      <c r="AG2302" s="22"/>
      <c r="AH2302" s="22"/>
      <c r="AI2302" s="22"/>
      <c r="AJ2302" s="22"/>
      <c r="AK2302" s="22"/>
      <c r="AL2302" s="22"/>
      <c r="AM2302" s="22"/>
      <c r="AN2302" s="22"/>
      <c r="AO2302" s="22"/>
      <c r="AP2302" s="22"/>
      <c r="AQ2302" s="22"/>
      <c r="AR2302" s="22"/>
      <c r="AS2302" s="22"/>
      <c r="AT2302" s="22"/>
      <c r="AU2302" s="22"/>
      <c r="AV2302" s="22"/>
      <c r="AW2302" s="22"/>
      <c r="AX2302" s="22"/>
      <c r="AY2302" s="22"/>
      <c r="AZ2302" s="22"/>
      <c r="BA2302" s="22"/>
      <c r="BB2302" s="22"/>
      <c r="BC2302" s="22"/>
      <c r="BD2302" s="22"/>
      <c r="BE2302" s="22"/>
      <c r="BF2302" s="22"/>
      <c r="BG2302" s="22"/>
      <c r="BH2302" s="22"/>
      <c r="BI2302" s="22"/>
      <c r="BJ2302" s="22"/>
      <c r="BK2302" s="22"/>
      <c r="BL2302" s="22"/>
      <c r="BM2302" s="22"/>
      <c r="BN2302" s="22"/>
      <c r="BO2302" s="22"/>
      <c r="BP2302" s="22"/>
      <c r="BQ2302" s="22"/>
      <c r="BR2302" s="22"/>
      <c r="BS2302" s="22"/>
      <c r="BT2302" s="22"/>
      <c r="BU2302" s="22"/>
      <c r="BV2302" s="22"/>
      <c r="BW2302" s="22"/>
      <c r="BX2302" s="22"/>
      <c r="BY2302" s="22"/>
      <c r="BZ2302" s="22"/>
      <c r="CA2302" s="22"/>
      <c r="CB2302" s="22"/>
      <c r="CC2302" s="22"/>
      <c r="CD2302" s="22"/>
      <c r="CE2302" s="22"/>
      <c r="CF2302" s="22"/>
      <c r="CG2302" s="22"/>
      <c r="CH2302" s="22"/>
      <c r="CI2302" s="22"/>
      <c r="CJ2302" s="22"/>
      <c r="CK2302" s="22"/>
      <c r="CL2302" s="22"/>
      <c r="CM2302" s="22"/>
      <c r="CN2302" s="22"/>
      <c r="CO2302" s="22"/>
      <c r="CP2302" s="22"/>
      <c r="CQ2302" s="22"/>
      <c r="CR2302" s="22"/>
      <c r="CS2302" s="22"/>
      <c r="CT2302" s="22"/>
      <c r="CU2302" s="22"/>
      <c r="CV2302" s="22"/>
      <c r="CW2302" s="22"/>
      <c r="CX2302" s="22"/>
      <c r="CY2302" s="22"/>
      <c r="CZ2302" s="22"/>
      <c r="DA2302" s="22"/>
      <c r="DB2302" s="22"/>
      <c r="DC2302" s="22"/>
      <c r="DD2302" s="22"/>
      <c r="DE2302" s="22"/>
      <c r="DF2302" s="22"/>
      <c r="DG2302" s="22"/>
      <c r="DH2302" s="22"/>
      <c r="DI2302" s="22"/>
      <c r="DJ2302" s="22"/>
      <c r="DK2302" s="22"/>
      <c r="DL2302" s="22"/>
      <c r="DM2302" s="22"/>
      <c r="DN2302" s="22"/>
      <c r="DO2302" s="22"/>
      <c r="DP2302" s="22"/>
    </row>
    <row r="2303" spans="22:120" x14ac:dyDescent="0.25">
      <c r="V2303" s="461"/>
      <c r="W2303" s="5"/>
      <c r="X2303" s="5"/>
      <c r="Y2303" s="5"/>
      <c r="Z2303" s="5"/>
      <c r="AA2303" s="5"/>
      <c r="AB2303" s="5"/>
      <c r="AC2303" s="5"/>
      <c r="AD2303" s="5"/>
      <c r="AE2303" s="22"/>
      <c r="AF2303" s="22"/>
      <c r="AG2303" s="22"/>
      <c r="AH2303" s="22"/>
      <c r="AI2303" s="22"/>
      <c r="AJ2303" s="22"/>
      <c r="AK2303" s="22"/>
      <c r="AL2303" s="22"/>
      <c r="AM2303" s="22"/>
      <c r="AN2303" s="22"/>
      <c r="AO2303" s="22"/>
      <c r="AP2303" s="22"/>
      <c r="AQ2303" s="22"/>
      <c r="AR2303" s="22"/>
      <c r="AS2303" s="22"/>
      <c r="AT2303" s="22"/>
      <c r="AU2303" s="22"/>
      <c r="AV2303" s="22"/>
      <c r="AW2303" s="22"/>
      <c r="AX2303" s="22"/>
      <c r="AY2303" s="22"/>
      <c r="AZ2303" s="22"/>
      <c r="BA2303" s="22"/>
      <c r="BB2303" s="22"/>
      <c r="BC2303" s="22"/>
      <c r="BD2303" s="22"/>
      <c r="BE2303" s="22"/>
      <c r="BF2303" s="22"/>
      <c r="BG2303" s="22"/>
      <c r="BH2303" s="22"/>
      <c r="BI2303" s="22"/>
      <c r="BJ2303" s="22"/>
      <c r="BK2303" s="22"/>
      <c r="BL2303" s="22"/>
      <c r="BM2303" s="22"/>
      <c r="BN2303" s="22"/>
      <c r="BO2303" s="22"/>
      <c r="BP2303" s="22"/>
      <c r="BQ2303" s="22"/>
      <c r="BR2303" s="22"/>
      <c r="BS2303" s="22"/>
      <c r="BT2303" s="22"/>
      <c r="BU2303" s="22"/>
      <c r="BV2303" s="22"/>
      <c r="BW2303" s="22"/>
      <c r="BX2303" s="22"/>
      <c r="BY2303" s="22"/>
      <c r="BZ2303" s="22"/>
      <c r="CA2303" s="22"/>
      <c r="CB2303" s="22"/>
      <c r="CC2303" s="22"/>
      <c r="CD2303" s="22"/>
      <c r="CE2303" s="22"/>
      <c r="CF2303" s="22"/>
      <c r="CG2303" s="22"/>
      <c r="CH2303" s="22"/>
      <c r="CI2303" s="22"/>
      <c r="CJ2303" s="22"/>
      <c r="CK2303" s="22"/>
      <c r="CL2303" s="22"/>
      <c r="CM2303" s="22"/>
      <c r="CN2303" s="22"/>
      <c r="CO2303" s="22"/>
      <c r="CP2303" s="22"/>
      <c r="CQ2303" s="22"/>
      <c r="CR2303" s="22"/>
      <c r="CS2303" s="22"/>
      <c r="CT2303" s="22"/>
      <c r="CU2303" s="22"/>
      <c r="CV2303" s="22"/>
      <c r="CW2303" s="22"/>
      <c r="CX2303" s="22"/>
      <c r="CY2303" s="22"/>
      <c r="CZ2303" s="22"/>
      <c r="DA2303" s="22"/>
      <c r="DB2303" s="22"/>
      <c r="DC2303" s="22"/>
      <c r="DD2303" s="22"/>
      <c r="DE2303" s="22"/>
      <c r="DF2303" s="22"/>
      <c r="DG2303" s="22"/>
      <c r="DH2303" s="22"/>
      <c r="DI2303" s="22"/>
      <c r="DJ2303" s="22"/>
      <c r="DK2303" s="22"/>
      <c r="DL2303" s="22"/>
      <c r="DM2303" s="22"/>
      <c r="DN2303" s="22"/>
      <c r="DO2303" s="22"/>
      <c r="DP2303" s="22"/>
    </row>
    <row r="2304" spans="22:120" x14ac:dyDescent="0.25">
      <c r="V2304" s="461"/>
      <c r="W2304" s="5"/>
      <c r="X2304" s="5"/>
      <c r="Y2304" s="5"/>
      <c r="Z2304" s="5"/>
      <c r="AA2304" s="5"/>
      <c r="AB2304" s="5"/>
      <c r="AC2304" s="5"/>
      <c r="AD2304" s="5"/>
      <c r="AE2304" s="22"/>
      <c r="AF2304" s="22"/>
      <c r="AG2304" s="22"/>
      <c r="AH2304" s="22"/>
      <c r="AI2304" s="22"/>
      <c r="AJ2304" s="22"/>
      <c r="AK2304" s="22"/>
      <c r="AL2304" s="22"/>
      <c r="AM2304" s="22"/>
      <c r="AN2304" s="22"/>
      <c r="AO2304" s="22"/>
      <c r="AP2304" s="22"/>
      <c r="AQ2304" s="22"/>
      <c r="AR2304" s="22"/>
      <c r="AS2304" s="22"/>
      <c r="AT2304" s="22"/>
      <c r="AU2304" s="22"/>
      <c r="AV2304" s="22"/>
      <c r="AW2304" s="22"/>
      <c r="AX2304" s="22"/>
      <c r="AY2304" s="22"/>
      <c r="AZ2304" s="22"/>
      <c r="BA2304" s="22"/>
      <c r="BB2304" s="22"/>
      <c r="BC2304" s="22"/>
      <c r="BD2304" s="22"/>
      <c r="BE2304" s="22"/>
      <c r="BF2304" s="22"/>
      <c r="BG2304" s="22"/>
      <c r="BH2304" s="22"/>
      <c r="BI2304" s="22"/>
      <c r="BJ2304" s="22"/>
      <c r="BK2304" s="22"/>
      <c r="BL2304" s="22"/>
      <c r="BM2304" s="22"/>
      <c r="BN2304" s="22"/>
      <c r="BO2304" s="22"/>
      <c r="BP2304" s="22"/>
      <c r="BQ2304" s="22"/>
      <c r="BR2304" s="22"/>
      <c r="BS2304" s="22"/>
      <c r="BT2304" s="22"/>
      <c r="BU2304" s="22"/>
      <c r="BV2304" s="22"/>
      <c r="BW2304" s="22"/>
      <c r="BX2304" s="22"/>
      <c r="BY2304" s="22"/>
      <c r="BZ2304" s="22"/>
      <c r="CA2304" s="22"/>
      <c r="CB2304" s="22"/>
      <c r="CC2304" s="22"/>
      <c r="CD2304" s="22"/>
      <c r="CE2304" s="22"/>
      <c r="CF2304" s="22"/>
      <c r="CG2304" s="22"/>
      <c r="CH2304" s="22"/>
      <c r="CI2304" s="22"/>
      <c r="CJ2304" s="22"/>
      <c r="CK2304" s="22"/>
      <c r="CL2304" s="22"/>
      <c r="CM2304" s="22"/>
      <c r="CN2304" s="22"/>
      <c r="CO2304" s="22"/>
      <c r="CP2304" s="22"/>
      <c r="CQ2304" s="22"/>
      <c r="CR2304" s="22"/>
      <c r="CS2304" s="22"/>
      <c r="CT2304" s="22"/>
      <c r="CU2304" s="22"/>
      <c r="CV2304" s="22"/>
      <c r="CW2304" s="22"/>
      <c r="CX2304" s="22"/>
      <c r="CY2304" s="22"/>
      <c r="CZ2304" s="22"/>
      <c r="DA2304" s="22"/>
      <c r="DB2304" s="22"/>
      <c r="DC2304" s="22"/>
      <c r="DD2304" s="22"/>
      <c r="DE2304" s="22"/>
      <c r="DF2304" s="22"/>
      <c r="DG2304" s="22"/>
      <c r="DH2304" s="22"/>
      <c r="DI2304" s="22"/>
      <c r="DJ2304" s="22"/>
      <c r="DK2304" s="22"/>
      <c r="DL2304" s="22"/>
      <c r="DM2304" s="22"/>
      <c r="DN2304" s="22"/>
      <c r="DO2304" s="22"/>
      <c r="DP2304" s="22"/>
    </row>
    <row r="2305" spans="22:120" x14ac:dyDescent="0.25">
      <c r="V2305" s="461"/>
      <c r="W2305" s="5"/>
      <c r="X2305" s="5"/>
      <c r="Y2305" s="5"/>
      <c r="Z2305" s="5"/>
      <c r="AA2305" s="5"/>
      <c r="AB2305" s="5"/>
      <c r="AC2305" s="5"/>
      <c r="AD2305" s="5"/>
      <c r="AE2305" s="22"/>
      <c r="AF2305" s="22"/>
      <c r="AG2305" s="22"/>
      <c r="AH2305" s="22"/>
      <c r="AI2305" s="22"/>
      <c r="AJ2305" s="22"/>
      <c r="AK2305" s="22"/>
      <c r="AL2305" s="22"/>
      <c r="AM2305" s="22"/>
      <c r="AN2305" s="22"/>
      <c r="AO2305" s="22"/>
      <c r="AP2305" s="22"/>
      <c r="AQ2305" s="22"/>
      <c r="AR2305" s="22"/>
      <c r="AS2305" s="22"/>
      <c r="AT2305" s="22"/>
      <c r="AU2305" s="22"/>
      <c r="AV2305" s="22"/>
      <c r="AW2305" s="22"/>
      <c r="AX2305" s="22"/>
      <c r="AY2305" s="22"/>
      <c r="AZ2305" s="22"/>
      <c r="BA2305" s="22"/>
      <c r="BB2305" s="22"/>
      <c r="BC2305" s="22"/>
      <c r="BD2305" s="22"/>
      <c r="BE2305" s="22"/>
      <c r="BF2305" s="22"/>
      <c r="BG2305" s="22"/>
      <c r="BH2305" s="22"/>
      <c r="BI2305" s="22"/>
      <c r="BJ2305" s="22"/>
      <c r="BK2305" s="22"/>
      <c r="BL2305" s="22"/>
      <c r="BM2305" s="22"/>
      <c r="BN2305" s="22"/>
      <c r="BO2305" s="22"/>
      <c r="BP2305" s="22"/>
      <c r="BQ2305" s="22"/>
      <c r="BR2305" s="22"/>
      <c r="BS2305" s="22"/>
      <c r="BT2305" s="22"/>
      <c r="BU2305" s="22"/>
      <c r="BV2305" s="22"/>
      <c r="BW2305" s="22"/>
      <c r="BX2305" s="22"/>
      <c r="BY2305" s="22"/>
      <c r="BZ2305" s="22"/>
      <c r="CA2305" s="22"/>
      <c r="CB2305" s="22"/>
      <c r="CC2305" s="22"/>
      <c r="CD2305" s="22"/>
      <c r="CE2305" s="22"/>
      <c r="CF2305" s="22"/>
      <c r="CG2305" s="22"/>
      <c r="CH2305" s="22"/>
      <c r="CI2305" s="22"/>
      <c r="CJ2305" s="22"/>
      <c r="CK2305" s="22"/>
      <c r="CL2305" s="22"/>
      <c r="CM2305" s="22"/>
      <c r="CN2305" s="22"/>
      <c r="CO2305" s="22"/>
      <c r="CP2305" s="22"/>
      <c r="CQ2305" s="22"/>
      <c r="CR2305" s="22"/>
      <c r="CS2305" s="22"/>
      <c r="CT2305" s="22"/>
      <c r="CU2305" s="22"/>
      <c r="CV2305" s="22"/>
      <c r="CW2305" s="22"/>
      <c r="CX2305" s="22"/>
      <c r="CY2305" s="22"/>
      <c r="CZ2305" s="22"/>
      <c r="DA2305" s="22"/>
      <c r="DB2305" s="22"/>
      <c r="DC2305" s="22"/>
      <c r="DD2305" s="22"/>
      <c r="DE2305" s="22"/>
      <c r="DF2305" s="22"/>
      <c r="DG2305" s="22"/>
      <c r="DH2305" s="22"/>
      <c r="DI2305" s="22"/>
      <c r="DJ2305" s="22"/>
      <c r="DK2305" s="22"/>
      <c r="DL2305" s="22"/>
      <c r="DM2305" s="22"/>
      <c r="DN2305" s="22"/>
      <c r="DO2305" s="22"/>
      <c r="DP2305" s="22"/>
    </row>
    <row r="2306" spans="22:120" x14ac:dyDescent="0.25">
      <c r="V2306" s="461"/>
      <c r="W2306" s="5"/>
      <c r="X2306" s="5"/>
      <c r="Y2306" s="5"/>
      <c r="Z2306" s="5"/>
      <c r="AA2306" s="5"/>
      <c r="AB2306" s="5"/>
      <c r="AC2306" s="5"/>
      <c r="AD2306" s="5"/>
      <c r="AE2306" s="22"/>
      <c r="AF2306" s="22"/>
      <c r="AG2306" s="22"/>
      <c r="AH2306" s="22"/>
      <c r="AI2306" s="22"/>
      <c r="AJ2306" s="22"/>
      <c r="AK2306" s="22"/>
      <c r="AL2306" s="22"/>
      <c r="AM2306" s="22"/>
      <c r="AN2306" s="22"/>
      <c r="AO2306" s="22"/>
      <c r="AP2306" s="22"/>
      <c r="AQ2306" s="22"/>
      <c r="AR2306" s="22"/>
      <c r="AS2306" s="22"/>
      <c r="AT2306" s="22"/>
      <c r="AU2306" s="22"/>
      <c r="AV2306" s="22"/>
      <c r="AW2306" s="22"/>
      <c r="AX2306" s="22"/>
      <c r="AY2306" s="22"/>
      <c r="AZ2306" s="22"/>
      <c r="BA2306" s="22"/>
      <c r="BB2306" s="22"/>
      <c r="BC2306" s="22"/>
      <c r="BD2306" s="22"/>
      <c r="BE2306" s="22"/>
      <c r="BF2306" s="22"/>
      <c r="BG2306" s="22"/>
      <c r="BH2306" s="22"/>
      <c r="BI2306" s="22"/>
      <c r="BJ2306" s="22"/>
      <c r="BK2306" s="22"/>
      <c r="BL2306" s="22"/>
      <c r="BM2306" s="22"/>
      <c r="BN2306" s="22"/>
      <c r="BO2306" s="22"/>
      <c r="BP2306" s="22"/>
      <c r="BQ2306" s="22"/>
      <c r="BR2306" s="22"/>
      <c r="BS2306" s="22"/>
      <c r="BT2306" s="22"/>
      <c r="BU2306" s="22"/>
      <c r="BV2306" s="22"/>
      <c r="BW2306" s="22"/>
      <c r="BX2306" s="22"/>
      <c r="BY2306" s="22"/>
      <c r="BZ2306" s="22"/>
      <c r="CA2306" s="22"/>
      <c r="CB2306" s="22"/>
      <c r="CC2306" s="22"/>
      <c r="CD2306" s="22"/>
      <c r="CE2306" s="22"/>
      <c r="CF2306" s="22"/>
      <c r="CG2306" s="22"/>
      <c r="CH2306" s="22"/>
      <c r="CI2306" s="22"/>
      <c r="CJ2306" s="22"/>
      <c r="CK2306" s="22"/>
      <c r="CL2306" s="22"/>
      <c r="CM2306" s="22"/>
      <c r="CN2306" s="22"/>
      <c r="CO2306" s="22"/>
      <c r="CP2306" s="22"/>
      <c r="CQ2306" s="22"/>
      <c r="CR2306" s="22"/>
      <c r="CS2306" s="22"/>
      <c r="CT2306" s="22"/>
      <c r="CU2306" s="22"/>
      <c r="CV2306" s="22"/>
      <c r="CW2306" s="22"/>
      <c r="CX2306" s="22"/>
      <c r="CY2306" s="22"/>
      <c r="CZ2306" s="22"/>
      <c r="DA2306" s="22"/>
      <c r="DB2306" s="22"/>
      <c r="DC2306" s="22"/>
      <c r="DD2306" s="22"/>
      <c r="DE2306" s="22"/>
      <c r="DF2306" s="22"/>
      <c r="DG2306" s="22"/>
      <c r="DH2306" s="22"/>
      <c r="DI2306" s="22"/>
      <c r="DJ2306" s="22"/>
      <c r="DK2306" s="22"/>
      <c r="DL2306" s="22"/>
      <c r="DM2306" s="22"/>
      <c r="DN2306" s="22"/>
      <c r="DO2306" s="22"/>
      <c r="DP2306" s="22"/>
    </row>
    <row r="2307" spans="22:120" x14ac:dyDescent="0.25">
      <c r="V2307" s="461"/>
      <c r="W2307" s="5"/>
      <c r="X2307" s="5"/>
      <c r="Y2307" s="5"/>
      <c r="Z2307" s="5"/>
      <c r="AA2307" s="5"/>
      <c r="AB2307" s="5"/>
      <c r="AC2307" s="5"/>
      <c r="AD2307" s="5"/>
      <c r="AE2307" s="22"/>
      <c r="AF2307" s="22"/>
      <c r="AG2307" s="22"/>
      <c r="AH2307" s="22"/>
      <c r="AI2307" s="22"/>
      <c r="AJ2307" s="22"/>
      <c r="AK2307" s="22"/>
      <c r="AL2307" s="22"/>
      <c r="AM2307" s="22"/>
      <c r="AN2307" s="22"/>
      <c r="AO2307" s="22"/>
      <c r="AP2307" s="22"/>
      <c r="AQ2307" s="22"/>
      <c r="AR2307" s="22"/>
      <c r="AS2307" s="22"/>
      <c r="AT2307" s="22"/>
      <c r="AU2307" s="22"/>
      <c r="AV2307" s="22"/>
      <c r="AW2307" s="22"/>
      <c r="AX2307" s="22"/>
      <c r="AY2307" s="22"/>
      <c r="AZ2307" s="22"/>
      <c r="BA2307" s="22"/>
      <c r="BB2307" s="22"/>
      <c r="BC2307" s="22"/>
      <c r="BD2307" s="22"/>
      <c r="BE2307" s="22"/>
      <c r="BF2307" s="22"/>
      <c r="BG2307" s="22"/>
      <c r="BH2307" s="22"/>
      <c r="BI2307" s="22"/>
      <c r="BJ2307" s="22"/>
      <c r="BK2307" s="22"/>
      <c r="BL2307" s="22"/>
      <c r="BM2307" s="22"/>
      <c r="BN2307" s="22"/>
      <c r="BO2307" s="22"/>
      <c r="BP2307" s="22"/>
      <c r="BQ2307" s="22"/>
      <c r="BR2307" s="22"/>
      <c r="BS2307" s="22"/>
      <c r="BT2307" s="22"/>
      <c r="BU2307" s="22"/>
      <c r="BV2307" s="22"/>
      <c r="BW2307" s="22"/>
      <c r="BX2307" s="22"/>
      <c r="BY2307" s="22"/>
      <c r="BZ2307" s="22"/>
      <c r="CA2307" s="22"/>
      <c r="CB2307" s="22"/>
      <c r="CC2307" s="22"/>
      <c r="CD2307" s="22"/>
      <c r="CE2307" s="22"/>
      <c r="CF2307" s="22"/>
      <c r="CG2307" s="22"/>
      <c r="CH2307" s="22"/>
      <c r="CI2307" s="22"/>
      <c r="CJ2307" s="22"/>
      <c r="CK2307" s="22"/>
      <c r="CL2307" s="22"/>
      <c r="CM2307" s="22"/>
      <c r="CN2307" s="22"/>
      <c r="CO2307" s="22"/>
      <c r="CP2307" s="22"/>
      <c r="CQ2307" s="22"/>
      <c r="CR2307" s="22"/>
      <c r="CS2307" s="22"/>
      <c r="CT2307" s="22"/>
      <c r="CU2307" s="22"/>
      <c r="CV2307" s="22"/>
      <c r="CW2307" s="22"/>
      <c r="CX2307" s="22"/>
      <c r="CY2307" s="22"/>
      <c r="CZ2307" s="22"/>
      <c r="DA2307" s="22"/>
      <c r="DB2307" s="22"/>
      <c r="DC2307" s="22"/>
      <c r="DD2307" s="22"/>
      <c r="DE2307" s="22"/>
      <c r="DF2307" s="22"/>
      <c r="DG2307" s="22"/>
      <c r="DH2307" s="22"/>
      <c r="DI2307" s="22"/>
      <c r="DJ2307" s="22"/>
      <c r="DK2307" s="22"/>
      <c r="DL2307" s="22"/>
      <c r="DM2307" s="22"/>
      <c r="DN2307" s="22"/>
      <c r="DO2307" s="22"/>
      <c r="DP2307" s="22"/>
    </row>
    <row r="2308" spans="22:120" x14ac:dyDescent="0.25">
      <c r="V2308" s="461"/>
      <c r="W2308" s="5"/>
      <c r="X2308" s="5"/>
      <c r="Y2308" s="5"/>
      <c r="Z2308" s="5"/>
      <c r="AA2308" s="5"/>
      <c r="AB2308" s="5"/>
      <c r="AC2308" s="5"/>
      <c r="AD2308" s="5"/>
      <c r="AE2308" s="22"/>
      <c r="AF2308" s="22"/>
      <c r="AG2308" s="22"/>
      <c r="AH2308" s="22"/>
      <c r="AI2308" s="22"/>
      <c r="AJ2308" s="22"/>
      <c r="AK2308" s="22"/>
      <c r="AL2308" s="22"/>
      <c r="AM2308" s="22"/>
      <c r="AN2308" s="22"/>
      <c r="AO2308" s="22"/>
      <c r="AP2308" s="22"/>
      <c r="AQ2308" s="22"/>
      <c r="AR2308" s="22"/>
      <c r="AS2308" s="22"/>
      <c r="AT2308" s="22"/>
      <c r="AU2308" s="22"/>
      <c r="AV2308" s="22"/>
      <c r="AW2308" s="22"/>
      <c r="AX2308" s="22"/>
      <c r="AY2308" s="22"/>
      <c r="AZ2308" s="22"/>
      <c r="BA2308" s="22"/>
      <c r="BB2308" s="22"/>
      <c r="BC2308" s="22"/>
      <c r="BD2308" s="22"/>
      <c r="BE2308" s="22"/>
      <c r="BF2308" s="22"/>
      <c r="BG2308" s="22"/>
      <c r="BH2308" s="22"/>
      <c r="BI2308" s="22"/>
      <c r="BJ2308" s="22"/>
      <c r="BK2308" s="22"/>
      <c r="BL2308" s="22"/>
      <c r="BM2308" s="22"/>
      <c r="BN2308" s="22"/>
      <c r="BO2308" s="22"/>
      <c r="BP2308" s="22"/>
      <c r="BQ2308" s="22"/>
      <c r="BR2308" s="22"/>
      <c r="BS2308" s="22"/>
      <c r="BT2308" s="22"/>
      <c r="BU2308" s="22"/>
      <c r="BV2308" s="22"/>
      <c r="BW2308" s="22"/>
      <c r="BX2308" s="22"/>
      <c r="BY2308" s="22"/>
      <c r="BZ2308" s="22"/>
      <c r="CA2308" s="22"/>
      <c r="CB2308" s="22"/>
      <c r="CC2308" s="22"/>
      <c r="CD2308" s="22"/>
      <c r="CE2308" s="22"/>
      <c r="CF2308" s="22"/>
      <c r="CG2308" s="22"/>
      <c r="CH2308" s="22"/>
      <c r="CI2308" s="22"/>
      <c r="CJ2308" s="22"/>
      <c r="CK2308" s="22"/>
      <c r="CL2308" s="22"/>
      <c r="CM2308" s="22"/>
      <c r="CN2308" s="22"/>
      <c r="CO2308" s="22"/>
      <c r="CP2308" s="22"/>
      <c r="CQ2308" s="22"/>
      <c r="CR2308" s="22"/>
      <c r="CS2308" s="22"/>
      <c r="CT2308" s="22"/>
      <c r="CU2308" s="22"/>
      <c r="CV2308" s="22"/>
      <c r="CW2308" s="22"/>
      <c r="CX2308" s="22"/>
      <c r="CY2308" s="22"/>
      <c r="CZ2308" s="22"/>
      <c r="DA2308" s="22"/>
      <c r="DB2308" s="22"/>
      <c r="DC2308" s="22"/>
      <c r="DD2308" s="22"/>
      <c r="DE2308" s="22"/>
      <c r="DF2308" s="22"/>
      <c r="DG2308" s="22"/>
      <c r="DH2308" s="22"/>
      <c r="DI2308" s="22"/>
      <c r="DJ2308" s="22"/>
      <c r="DK2308" s="22"/>
      <c r="DL2308" s="22"/>
      <c r="DM2308" s="22"/>
      <c r="DN2308" s="22"/>
      <c r="DO2308" s="22"/>
      <c r="DP2308" s="22"/>
    </row>
    <row r="2309" spans="22:120" x14ac:dyDescent="0.25">
      <c r="V2309" s="461"/>
      <c r="W2309" s="5"/>
      <c r="X2309" s="5"/>
      <c r="Y2309" s="5"/>
      <c r="Z2309" s="5"/>
      <c r="AA2309" s="5"/>
      <c r="AB2309" s="5"/>
      <c r="AC2309" s="5"/>
      <c r="AD2309" s="5"/>
      <c r="AE2309" s="22"/>
      <c r="AF2309" s="22"/>
      <c r="AG2309" s="22"/>
      <c r="AH2309" s="22"/>
      <c r="AI2309" s="22"/>
      <c r="AJ2309" s="22"/>
      <c r="AK2309" s="22"/>
      <c r="AL2309" s="22"/>
      <c r="AM2309" s="22"/>
      <c r="AN2309" s="22"/>
      <c r="AO2309" s="22"/>
      <c r="AP2309" s="22"/>
      <c r="AQ2309" s="22"/>
      <c r="AR2309" s="22"/>
      <c r="AS2309" s="22"/>
      <c r="AT2309" s="22"/>
      <c r="AU2309" s="22"/>
      <c r="AV2309" s="22"/>
      <c r="AW2309" s="22"/>
      <c r="AX2309" s="22"/>
      <c r="AY2309" s="22"/>
      <c r="AZ2309" s="22"/>
      <c r="BA2309" s="22"/>
      <c r="BB2309" s="22"/>
      <c r="BC2309" s="22"/>
      <c r="BD2309" s="22"/>
      <c r="BE2309" s="22"/>
      <c r="BF2309" s="22"/>
      <c r="BG2309" s="22"/>
      <c r="BH2309" s="22"/>
      <c r="BI2309" s="22"/>
      <c r="BJ2309" s="22"/>
      <c r="BK2309" s="22"/>
      <c r="BL2309" s="22"/>
      <c r="BM2309" s="22"/>
      <c r="BN2309" s="22"/>
      <c r="BO2309" s="22"/>
      <c r="BP2309" s="22"/>
      <c r="BQ2309" s="22"/>
      <c r="BR2309" s="22"/>
      <c r="BS2309" s="22"/>
      <c r="BT2309" s="22"/>
      <c r="BU2309" s="22"/>
      <c r="BV2309" s="22"/>
      <c r="BW2309" s="22"/>
      <c r="BX2309" s="22"/>
      <c r="BY2309" s="22"/>
      <c r="BZ2309" s="22"/>
      <c r="CA2309" s="22"/>
      <c r="CB2309" s="22"/>
      <c r="CC2309" s="22"/>
      <c r="CD2309" s="22"/>
      <c r="CE2309" s="22"/>
      <c r="CF2309" s="22"/>
      <c r="CG2309" s="22"/>
      <c r="CH2309" s="22"/>
      <c r="CI2309" s="22"/>
      <c r="CJ2309" s="22"/>
      <c r="CK2309" s="22"/>
      <c r="CL2309" s="22"/>
      <c r="CM2309" s="22"/>
      <c r="CN2309" s="22"/>
      <c r="CO2309" s="22"/>
      <c r="CP2309" s="22"/>
      <c r="CQ2309" s="22"/>
      <c r="CR2309" s="22"/>
      <c r="CS2309" s="22"/>
      <c r="CT2309" s="22"/>
      <c r="CU2309" s="22"/>
      <c r="CV2309" s="22"/>
      <c r="CW2309" s="22"/>
      <c r="CX2309" s="22"/>
      <c r="CY2309" s="22"/>
      <c r="CZ2309" s="22"/>
      <c r="DA2309" s="22"/>
      <c r="DB2309" s="22"/>
      <c r="DC2309" s="22"/>
      <c r="DD2309" s="22"/>
      <c r="DE2309" s="22"/>
      <c r="DF2309" s="22"/>
      <c r="DG2309" s="22"/>
      <c r="DH2309" s="22"/>
      <c r="DI2309" s="22"/>
      <c r="DJ2309" s="22"/>
      <c r="DK2309" s="22"/>
      <c r="DL2309" s="22"/>
      <c r="DM2309" s="22"/>
      <c r="DN2309" s="22"/>
      <c r="DO2309" s="22"/>
      <c r="DP2309" s="22"/>
    </row>
    <row r="2310" spans="22:120" x14ac:dyDescent="0.25">
      <c r="V2310" s="461"/>
      <c r="W2310" s="5"/>
      <c r="X2310" s="5"/>
      <c r="Y2310" s="5"/>
      <c r="Z2310" s="5"/>
      <c r="AA2310" s="5"/>
      <c r="AB2310" s="5"/>
      <c r="AC2310" s="5"/>
      <c r="AD2310" s="5"/>
      <c r="AE2310" s="22"/>
      <c r="AF2310" s="22"/>
      <c r="AG2310" s="22"/>
      <c r="AH2310" s="22"/>
      <c r="AI2310" s="22"/>
      <c r="AJ2310" s="22"/>
      <c r="AK2310" s="22"/>
      <c r="AL2310" s="22"/>
      <c r="AM2310" s="22"/>
      <c r="AN2310" s="22"/>
      <c r="AO2310" s="22"/>
      <c r="AP2310" s="22"/>
      <c r="AQ2310" s="22"/>
      <c r="AR2310" s="22"/>
      <c r="AS2310" s="22"/>
      <c r="AT2310" s="22"/>
      <c r="AU2310" s="22"/>
      <c r="AV2310" s="22"/>
      <c r="AW2310" s="22"/>
      <c r="AX2310" s="22"/>
      <c r="AY2310" s="22"/>
      <c r="AZ2310" s="22"/>
      <c r="BA2310" s="22"/>
      <c r="BB2310" s="22"/>
      <c r="BC2310" s="22"/>
      <c r="BD2310" s="22"/>
      <c r="BE2310" s="22"/>
      <c r="BF2310" s="22"/>
      <c r="BG2310" s="22"/>
      <c r="BH2310" s="22"/>
      <c r="BI2310" s="22"/>
      <c r="BJ2310" s="22"/>
      <c r="BK2310" s="22"/>
      <c r="BL2310" s="22"/>
      <c r="BM2310" s="22"/>
      <c r="BN2310" s="22"/>
      <c r="BO2310" s="22"/>
      <c r="BP2310" s="22"/>
      <c r="BQ2310" s="22"/>
      <c r="BR2310" s="22"/>
      <c r="BS2310" s="22"/>
      <c r="BT2310" s="22"/>
      <c r="BU2310" s="22"/>
      <c r="BV2310" s="22"/>
      <c r="BW2310" s="22"/>
      <c r="BX2310" s="22"/>
      <c r="BY2310" s="22"/>
      <c r="BZ2310" s="22"/>
      <c r="CA2310" s="22"/>
      <c r="CB2310" s="22"/>
      <c r="CC2310" s="22"/>
      <c r="CD2310" s="22"/>
      <c r="CE2310" s="22"/>
      <c r="CF2310" s="22"/>
      <c r="CG2310" s="22"/>
      <c r="CH2310" s="22"/>
      <c r="CI2310" s="22"/>
      <c r="CJ2310" s="22"/>
      <c r="CK2310" s="22"/>
      <c r="CL2310" s="22"/>
      <c r="CM2310" s="22"/>
      <c r="CN2310" s="22"/>
      <c r="CO2310" s="22"/>
      <c r="CP2310" s="22"/>
      <c r="CQ2310" s="22"/>
      <c r="CR2310" s="22"/>
      <c r="CS2310" s="22"/>
      <c r="CT2310" s="22"/>
      <c r="CU2310" s="22"/>
      <c r="CV2310" s="22"/>
      <c r="CW2310" s="22"/>
      <c r="CX2310" s="22"/>
      <c r="CY2310" s="22"/>
      <c r="CZ2310" s="22"/>
      <c r="DA2310" s="22"/>
      <c r="DB2310" s="22"/>
      <c r="DC2310" s="22"/>
      <c r="DD2310" s="22"/>
      <c r="DE2310" s="22"/>
      <c r="DF2310" s="22"/>
      <c r="DG2310" s="22"/>
      <c r="DH2310" s="22"/>
      <c r="DI2310" s="22"/>
      <c r="DJ2310" s="22"/>
      <c r="DK2310" s="22"/>
      <c r="DL2310" s="22"/>
      <c r="DM2310" s="22"/>
      <c r="DN2310" s="22"/>
      <c r="DO2310" s="22"/>
      <c r="DP2310" s="22"/>
    </row>
    <row r="2311" spans="22:120" x14ac:dyDescent="0.25">
      <c r="V2311" s="461"/>
      <c r="W2311" s="5"/>
      <c r="X2311" s="5"/>
      <c r="Y2311" s="5"/>
      <c r="Z2311" s="5"/>
      <c r="AA2311" s="5"/>
      <c r="AB2311" s="5"/>
      <c r="AC2311" s="5"/>
      <c r="AD2311" s="5"/>
      <c r="AE2311" s="22"/>
      <c r="AF2311" s="22"/>
      <c r="AG2311" s="22"/>
      <c r="AH2311" s="22"/>
      <c r="AI2311" s="22"/>
      <c r="AJ2311" s="22"/>
      <c r="AK2311" s="22"/>
      <c r="AL2311" s="22"/>
      <c r="AM2311" s="22"/>
      <c r="AN2311" s="22"/>
      <c r="AO2311" s="22"/>
      <c r="AP2311" s="22"/>
      <c r="AQ2311" s="22"/>
      <c r="AR2311" s="22"/>
      <c r="AS2311" s="22"/>
      <c r="AT2311" s="22"/>
      <c r="AU2311" s="22"/>
      <c r="AV2311" s="22"/>
      <c r="AW2311" s="22"/>
      <c r="AX2311" s="22"/>
      <c r="AY2311" s="22"/>
      <c r="AZ2311" s="22"/>
      <c r="BA2311" s="22"/>
      <c r="BB2311" s="22"/>
      <c r="BC2311" s="22"/>
      <c r="BD2311" s="22"/>
      <c r="BE2311" s="22"/>
      <c r="BF2311" s="22"/>
      <c r="BG2311" s="22"/>
      <c r="BH2311" s="22"/>
      <c r="BI2311" s="22"/>
      <c r="BJ2311" s="22"/>
      <c r="BK2311" s="22"/>
      <c r="BL2311" s="22"/>
      <c r="BM2311" s="22"/>
      <c r="BN2311" s="22"/>
      <c r="BO2311" s="22"/>
      <c r="BP2311" s="22"/>
      <c r="BQ2311" s="22"/>
      <c r="BR2311" s="22"/>
      <c r="BS2311" s="22"/>
      <c r="BT2311" s="22"/>
      <c r="BU2311" s="22"/>
      <c r="BV2311" s="22"/>
      <c r="BW2311" s="22"/>
      <c r="BX2311" s="22"/>
      <c r="BY2311" s="22"/>
      <c r="BZ2311" s="22"/>
      <c r="CA2311" s="22"/>
      <c r="CB2311" s="22"/>
      <c r="CC2311" s="22"/>
      <c r="CD2311" s="22"/>
      <c r="CE2311" s="22"/>
      <c r="CF2311" s="22"/>
      <c r="CG2311" s="22"/>
      <c r="CH2311" s="22"/>
      <c r="CI2311" s="22"/>
      <c r="CJ2311" s="22"/>
      <c r="CK2311" s="22"/>
      <c r="CL2311" s="22"/>
      <c r="CM2311" s="22"/>
      <c r="CN2311" s="22"/>
      <c r="CO2311" s="22"/>
      <c r="CP2311" s="22"/>
      <c r="CQ2311" s="22"/>
      <c r="CR2311" s="22"/>
      <c r="CS2311" s="22"/>
      <c r="CT2311" s="22"/>
      <c r="CU2311" s="22"/>
      <c r="CV2311" s="22"/>
      <c r="CW2311" s="22"/>
      <c r="CX2311" s="22"/>
      <c r="CY2311" s="22"/>
      <c r="CZ2311" s="22"/>
      <c r="DA2311" s="22"/>
      <c r="DB2311" s="22"/>
      <c r="DC2311" s="22"/>
      <c r="DD2311" s="22"/>
      <c r="DE2311" s="22"/>
      <c r="DF2311" s="22"/>
      <c r="DG2311" s="22"/>
      <c r="DH2311" s="22"/>
      <c r="DI2311" s="22"/>
      <c r="DJ2311" s="22"/>
      <c r="DK2311" s="22"/>
      <c r="DL2311" s="22"/>
      <c r="DM2311" s="22"/>
      <c r="DN2311" s="22"/>
      <c r="DO2311" s="22"/>
      <c r="DP2311" s="22"/>
    </row>
    <row r="2312" spans="22:120" x14ac:dyDescent="0.25">
      <c r="V2312" s="461"/>
      <c r="W2312" s="5"/>
      <c r="X2312" s="5"/>
      <c r="Y2312" s="5"/>
      <c r="Z2312" s="5"/>
      <c r="AA2312" s="5"/>
      <c r="AB2312" s="5"/>
      <c r="AC2312" s="5"/>
      <c r="AD2312" s="5"/>
      <c r="AE2312" s="22"/>
      <c r="AF2312" s="22"/>
      <c r="AG2312" s="22"/>
      <c r="AH2312" s="22"/>
      <c r="AI2312" s="22"/>
      <c r="AJ2312" s="22"/>
      <c r="AK2312" s="22"/>
      <c r="AL2312" s="22"/>
      <c r="AM2312" s="22"/>
      <c r="AN2312" s="22"/>
      <c r="AO2312" s="22"/>
      <c r="AP2312" s="22"/>
      <c r="AQ2312" s="22"/>
      <c r="AR2312" s="22"/>
      <c r="AS2312" s="22"/>
      <c r="AT2312" s="22"/>
      <c r="AU2312" s="22"/>
      <c r="AV2312" s="22"/>
      <c r="AW2312" s="22"/>
      <c r="AX2312" s="22"/>
      <c r="AY2312" s="22"/>
      <c r="AZ2312" s="22"/>
      <c r="BA2312" s="22"/>
      <c r="BB2312" s="22"/>
      <c r="BC2312" s="22"/>
      <c r="BD2312" s="22"/>
      <c r="BE2312" s="22"/>
      <c r="BF2312" s="22"/>
      <c r="BG2312" s="22"/>
      <c r="BH2312" s="22"/>
      <c r="BI2312" s="22"/>
      <c r="BJ2312" s="22"/>
      <c r="BK2312" s="22"/>
      <c r="BL2312" s="22"/>
      <c r="BM2312" s="22"/>
      <c r="BN2312" s="22"/>
      <c r="BO2312" s="22"/>
      <c r="BP2312" s="22"/>
      <c r="BQ2312" s="22"/>
      <c r="BR2312" s="22"/>
      <c r="BS2312" s="22"/>
      <c r="BT2312" s="22"/>
      <c r="BU2312" s="22"/>
      <c r="BV2312" s="22"/>
      <c r="BW2312" s="22"/>
      <c r="BX2312" s="22"/>
      <c r="BY2312" s="22"/>
      <c r="BZ2312" s="22"/>
      <c r="CA2312" s="22"/>
      <c r="CB2312" s="22"/>
      <c r="CC2312" s="22"/>
      <c r="CD2312" s="22"/>
      <c r="CE2312" s="22"/>
      <c r="CF2312" s="22"/>
      <c r="CG2312" s="22"/>
      <c r="CH2312" s="22"/>
      <c r="CI2312" s="22"/>
      <c r="CJ2312" s="22"/>
      <c r="CK2312" s="22"/>
      <c r="CL2312" s="22"/>
      <c r="CM2312" s="22"/>
      <c r="CN2312" s="22"/>
      <c r="CO2312" s="22"/>
      <c r="CP2312" s="22"/>
      <c r="CQ2312" s="22"/>
      <c r="CR2312" s="22"/>
      <c r="CS2312" s="22"/>
      <c r="CT2312" s="22"/>
      <c r="CU2312" s="22"/>
      <c r="CV2312" s="22"/>
      <c r="CW2312" s="22"/>
      <c r="CX2312" s="22"/>
      <c r="CY2312" s="22"/>
      <c r="CZ2312" s="22"/>
      <c r="DA2312" s="22"/>
      <c r="DB2312" s="22"/>
      <c r="DC2312" s="22"/>
      <c r="DD2312" s="22"/>
      <c r="DE2312" s="22"/>
      <c r="DF2312" s="22"/>
      <c r="DG2312" s="22"/>
      <c r="DH2312" s="22"/>
      <c r="DI2312" s="22"/>
      <c r="DJ2312" s="22"/>
      <c r="DK2312" s="22"/>
      <c r="DL2312" s="22"/>
      <c r="DM2312" s="22"/>
      <c r="DN2312" s="22"/>
      <c r="DO2312" s="22"/>
      <c r="DP2312" s="22"/>
    </row>
    <row r="2313" spans="22:120" x14ac:dyDescent="0.25">
      <c r="V2313" s="461"/>
      <c r="W2313" s="5"/>
      <c r="X2313" s="5"/>
      <c r="Y2313" s="5"/>
      <c r="Z2313" s="5"/>
      <c r="AA2313" s="5"/>
      <c r="AB2313" s="5"/>
      <c r="AC2313" s="5"/>
      <c r="AD2313" s="5"/>
      <c r="AE2313" s="22"/>
      <c r="AF2313" s="22"/>
      <c r="AG2313" s="22"/>
      <c r="AH2313" s="22"/>
      <c r="AI2313" s="22"/>
      <c r="AJ2313" s="22"/>
      <c r="AK2313" s="22"/>
      <c r="AL2313" s="22"/>
      <c r="AM2313" s="22"/>
      <c r="AN2313" s="22"/>
      <c r="AO2313" s="22"/>
      <c r="AP2313" s="22"/>
      <c r="AQ2313" s="22"/>
      <c r="AR2313" s="22"/>
      <c r="AS2313" s="22"/>
      <c r="AT2313" s="22"/>
      <c r="AU2313" s="22"/>
      <c r="AV2313" s="22"/>
      <c r="AW2313" s="22"/>
      <c r="AX2313" s="22"/>
      <c r="AY2313" s="22"/>
      <c r="AZ2313" s="22"/>
      <c r="BA2313" s="22"/>
      <c r="BB2313" s="22"/>
      <c r="BC2313" s="22"/>
      <c r="BD2313" s="22"/>
      <c r="BE2313" s="22"/>
      <c r="BF2313" s="22"/>
      <c r="BG2313" s="22"/>
      <c r="BH2313" s="22"/>
      <c r="BI2313" s="22"/>
      <c r="BJ2313" s="22"/>
      <c r="BK2313" s="22"/>
      <c r="BL2313" s="22"/>
      <c r="BM2313" s="22"/>
      <c r="BN2313" s="22"/>
      <c r="BO2313" s="22"/>
      <c r="BP2313" s="22"/>
      <c r="BQ2313" s="22"/>
      <c r="BR2313" s="22"/>
      <c r="BS2313" s="22"/>
      <c r="BT2313" s="22"/>
      <c r="BU2313" s="22"/>
      <c r="BV2313" s="22"/>
      <c r="BW2313" s="22"/>
      <c r="BX2313" s="22"/>
      <c r="BY2313" s="22"/>
      <c r="BZ2313" s="22"/>
      <c r="CA2313" s="22"/>
      <c r="CB2313" s="22"/>
      <c r="CC2313" s="22"/>
      <c r="CD2313" s="22"/>
      <c r="CE2313" s="22"/>
      <c r="CF2313" s="22"/>
      <c r="CG2313" s="22"/>
      <c r="CH2313" s="22"/>
      <c r="CI2313" s="22"/>
      <c r="CJ2313" s="22"/>
      <c r="CK2313" s="22"/>
      <c r="CL2313" s="22"/>
      <c r="CM2313" s="22"/>
      <c r="CN2313" s="22"/>
      <c r="CO2313" s="22"/>
      <c r="CP2313" s="22"/>
      <c r="CQ2313" s="22"/>
      <c r="CR2313" s="22"/>
      <c r="CS2313" s="22"/>
      <c r="CT2313" s="22"/>
      <c r="CU2313" s="22"/>
      <c r="CV2313" s="22"/>
      <c r="CW2313" s="22"/>
      <c r="CX2313" s="22"/>
      <c r="CY2313" s="22"/>
      <c r="CZ2313" s="22"/>
      <c r="DA2313" s="22"/>
      <c r="DB2313" s="22"/>
      <c r="DC2313" s="22"/>
      <c r="DD2313" s="22"/>
      <c r="DE2313" s="22"/>
      <c r="DF2313" s="22"/>
      <c r="DG2313" s="22"/>
      <c r="DH2313" s="22"/>
      <c r="DI2313" s="22"/>
      <c r="DJ2313" s="22"/>
      <c r="DK2313" s="22"/>
      <c r="DL2313" s="22"/>
      <c r="DM2313" s="22"/>
      <c r="DN2313" s="22"/>
      <c r="DO2313" s="22"/>
      <c r="DP2313" s="22"/>
    </row>
    <row r="2314" spans="22:120" x14ac:dyDescent="0.25">
      <c r="V2314" s="461"/>
      <c r="W2314" s="5"/>
      <c r="X2314" s="5"/>
      <c r="Y2314" s="5"/>
      <c r="Z2314" s="5"/>
      <c r="AA2314" s="5"/>
      <c r="AB2314" s="5"/>
      <c r="AC2314" s="5"/>
      <c r="AD2314" s="5"/>
      <c r="AE2314" s="22"/>
      <c r="AF2314" s="22"/>
      <c r="AG2314" s="22"/>
      <c r="AH2314" s="22"/>
      <c r="AI2314" s="22"/>
      <c r="AJ2314" s="22"/>
      <c r="AK2314" s="22"/>
      <c r="AL2314" s="22"/>
      <c r="AM2314" s="22"/>
      <c r="AN2314" s="22"/>
      <c r="AO2314" s="22"/>
      <c r="AP2314" s="22"/>
      <c r="AQ2314" s="22"/>
      <c r="AR2314" s="22"/>
      <c r="AS2314" s="22"/>
      <c r="AT2314" s="22"/>
      <c r="AU2314" s="22"/>
      <c r="AV2314" s="22"/>
      <c r="AW2314" s="22"/>
      <c r="AX2314" s="22"/>
      <c r="AY2314" s="22"/>
      <c r="AZ2314" s="22"/>
      <c r="BA2314" s="22"/>
      <c r="BB2314" s="22"/>
      <c r="BC2314" s="22"/>
      <c r="BD2314" s="22"/>
      <c r="BE2314" s="22"/>
      <c r="BF2314" s="22"/>
      <c r="BG2314" s="22"/>
      <c r="BH2314" s="22"/>
      <c r="BI2314" s="22"/>
      <c r="BJ2314" s="22"/>
      <c r="BK2314" s="22"/>
      <c r="BL2314" s="22"/>
      <c r="BM2314" s="22"/>
      <c r="BN2314" s="22"/>
      <c r="BO2314" s="22"/>
      <c r="BP2314" s="22"/>
      <c r="BQ2314" s="22"/>
      <c r="BR2314" s="22"/>
      <c r="BS2314" s="22"/>
      <c r="BT2314" s="22"/>
      <c r="BU2314" s="22"/>
      <c r="BV2314" s="22"/>
      <c r="BW2314" s="22"/>
      <c r="BX2314" s="22"/>
      <c r="BY2314" s="22"/>
      <c r="BZ2314" s="22"/>
      <c r="CA2314" s="22"/>
      <c r="CB2314" s="22"/>
      <c r="CC2314" s="22"/>
      <c r="CD2314" s="22"/>
      <c r="CE2314" s="22"/>
      <c r="CF2314" s="22"/>
      <c r="CG2314" s="22"/>
      <c r="CH2314" s="22"/>
      <c r="CI2314" s="22"/>
      <c r="CJ2314" s="22"/>
      <c r="CK2314" s="22"/>
      <c r="CL2314" s="22"/>
      <c r="CM2314" s="22"/>
      <c r="CN2314" s="22"/>
      <c r="CO2314" s="22"/>
      <c r="CP2314" s="22"/>
      <c r="CQ2314" s="22"/>
      <c r="CR2314" s="22"/>
      <c r="CS2314" s="22"/>
      <c r="CT2314" s="22"/>
      <c r="CU2314" s="22"/>
      <c r="CV2314" s="22"/>
      <c r="CW2314" s="22"/>
      <c r="CX2314" s="22"/>
      <c r="CY2314" s="22"/>
      <c r="CZ2314" s="22"/>
      <c r="DA2314" s="22"/>
      <c r="DB2314" s="22"/>
      <c r="DC2314" s="22"/>
      <c r="DD2314" s="22"/>
      <c r="DE2314" s="22"/>
      <c r="DF2314" s="22"/>
      <c r="DG2314" s="22"/>
      <c r="DH2314" s="22"/>
      <c r="DI2314" s="22"/>
      <c r="DJ2314" s="22"/>
      <c r="DK2314" s="22"/>
      <c r="DL2314" s="22"/>
      <c r="DM2314" s="22"/>
      <c r="DN2314" s="22"/>
      <c r="DO2314" s="22"/>
      <c r="DP2314" s="22"/>
    </row>
    <row r="2315" spans="22:120" x14ac:dyDescent="0.25">
      <c r="V2315" s="461"/>
      <c r="W2315" s="5"/>
      <c r="X2315" s="5"/>
      <c r="Y2315" s="5"/>
      <c r="Z2315" s="5"/>
      <c r="AA2315" s="5"/>
      <c r="AB2315" s="5"/>
      <c r="AC2315" s="5"/>
      <c r="AD2315" s="5"/>
      <c r="AE2315" s="22"/>
      <c r="AF2315" s="22"/>
      <c r="AG2315" s="22"/>
      <c r="AH2315" s="22"/>
      <c r="AI2315" s="22"/>
      <c r="AJ2315" s="22"/>
      <c r="AK2315" s="22"/>
      <c r="AL2315" s="22"/>
      <c r="AM2315" s="22"/>
      <c r="AN2315" s="22"/>
      <c r="AO2315" s="22"/>
      <c r="AP2315" s="22"/>
      <c r="AQ2315" s="22"/>
      <c r="AR2315" s="22"/>
      <c r="AS2315" s="22"/>
      <c r="AT2315" s="22"/>
      <c r="AU2315" s="22"/>
      <c r="AV2315" s="22"/>
      <c r="AW2315" s="22"/>
      <c r="AX2315" s="22"/>
      <c r="AY2315" s="22"/>
      <c r="AZ2315" s="22"/>
      <c r="BA2315" s="22"/>
      <c r="BB2315" s="22"/>
      <c r="BC2315" s="22"/>
      <c r="BD2315" s="22"/>
      <c r="BE2315" s="22"/>
      <c r="BF2315" s="22"/>
      <c r="BG2315" s="22"/>
      <c r="BH2315" s="22"/>
      <c r="BI2315" s="22"/>
      <c r="BJ2315" s="22"/>
      <c r="BK2315" s="22"/>
      <c r="BL2315" s="22"/>
      <c r="BM2315" s="22"/>
      <c r="BN2315" s="22"/>
      <c r="BO2315" s="22"/>
      <c r="BP2315" s="22"/>
      <c r="BQ2315" s="22"/>
      <c r="BR2315" s="22"/>
      <c r="BS2315" s="22"/>
      <c r="BT2315" s="22"/>
      <c r="BU2315" s="22"/>
      <c r="BV2315" s="22"/>
      <c r="BW2315" s="22"/>
      <c r="BX2315" s="22"/>
      <c r="BY2315" s="22"/>
      <c r="BZ2315" s="22"/>
      <c r="CA2315" s="22"/>
      <c r="CB2315" s="22"/>
      <c r="CC2315" s="22"/>
      <c r="CD2315" s="22"/>
      <c r="CE2315" s="22"/>
      <c r="CF2315" s="22"/>
      <c r="CG2315" s="22"/>
      <c r="CH2315" s="22"/>
      <c r="CI2315" s="22"/>
      <c r="CJ2315" s="22"/>
      <c r="CK2315" s="22"/>
      <c r="CL2315" s="22"/>
      <c r="CM2315" s="22"/>
      <c r="CN2315" s="22"/>
      <c r="CO2315" s="22"/>
      <c r="CP2315" s="22"/>
      <c r="CQ2315" s="22"/>
      <c r="CR2315" s="22"/>
      <c r="CS2315" s="22"/>
      <c r="CT2315" s="22"/>
      <c r="CU2315" s="22"/>
      <c r="CV2315" s="22"/>
      <c r="CW2315" s="22"/>
      <c r="CX2315" s="22"/>
      <c r="CY2315" s="22"/>
      <c r="CZ2315" s="22"/>
      <c r="DA2315" s="22"/>
      <c r="DB2315" s="22"/>
      <c r="DC2315" s="22"/>
      <c r="DD2315" s="22"/>
      <c r="DE2315" s="22"/>
      <c r="DF2315" s="22"/>
      <c r="DG2315" s="22"/>
      <c r="DH2315" s="22"/>
      <c r="DI2315" s="22"/>
      <c r="DJ2315" s="22"/>
      <c r="DK2315" s="22"/>
      <c r="DL2315" s="22"/>
      <c r="DM2315" s="22"/>
      <c r="DN2315" s="22"/>
      <c r="DO2315" s="22"/>
      <c r="DP2315" s="22"/>
    </row>
    <row r="2316" spans="22:120" x14ac:dyDescent="0.25">
      <c r="V2316" s="461"/>
      <c r="W2316" s="5"/>
      <c r="X2316" s="5"/>
      <c r="Y2316" s="5"/>
      <c r="Z2316" s="5"/>
      <c r="AA2316" s="5"/>
      <c r="AB2316" s="5"/>
      <c r="AC2316" s="5"/>
      <c r="AD2316" s="5"/>
      <c r="AE2316" s="22"/>
      <c r="AF2316" s="22"/>
      <c r="AG2316" s="22"/>
      <c r="AH2316" s="22"/>
      <c r="AI2316" s="22"/>
      <c r="AJ2316" s="22"/>
      <c r="AK2316" s="22"/>
      <c r="AL2316" s="22"/>
      <c r="AM2316" s="22"/>
      <c r="AN2316" s="22"/>
      <c r="AO2316" s="22"/>
      <c r="AP2316" s="22"/>
      <c r="AQ2316" s="22"/>
      <c r="AR2316" s="22"/>
      <c r="AS2316" s="22"/>
      <c r="AT2316" s="22"/>
      <c r="AU2316" s="22"/>
      <c r="AV2316" s="22"/>
      <c r="AW2316" s="22"/>
      <c r="AX2316" s="22"/>
      <c r="AY2316" s="22"/>
      <c r="AZ2316" s="22"/>
      <c r="BA2316" s="22"/>
      <c r="BB2316" s="22"/>
      <c r="BC2316" s="22"/>
      <c r="BD2316" s="22"/>
      <c r="BE2316" s="22"/>
      <c r="BF2316" s="22"/>
      <c r="BG2316" s="22"/>
      <c r="BH2316" s="22"/>
      <c r="BI2316" s="22"/>
      <c r="BJ2316" s="22"/>
      <c r="BK2316" s="22"/>
      <c r="BL2316" s="22"/>
      <c r="BM2316" s="22"/>
      <c r="BN2316" s="22"/>
      <c r="BO2316" s="22"/>
      <c r="BP2316" s="22"/>
      <c r="BQ2316" s="22"/>
      <c r="BR2316" s="22"/>
      <c r="BS2316" s="22"/>
      <c r="BT2316" s="22"/>
      <c r="BU2316" s="22"/>
      <c r="BV2316" s="22"/>
      <c r="BW2316" s="22"/>
      <c r="BX2316" s="22"/>
      <c r="BY2316" s="22"/>
      <c r="BZ2316" s="22"/>
      <c r="CA2316" s="22"/>
      <c r="CB2316" s="22"/>
      <c r="CC2316" s="22"/>
      <c r="CD2316" s="22"/>
      <c r="CE2316" s="22"/>
      <c r="CF2316" s="22"/>
      <c r="CG2316" s="22"/>
      <c r="CH2316" s="22"/>
      <c r="CI2316" s="22"/>
      <c r="CJ2316" s="22"/>
      <c r="CK2316" s="22"/>
      <c r="CL2316" s="22"/>
      <c r="CM2316" s="22"/>
      <c r="CN2316" s="22"/>
      <c r="CO2316" s="22"/>
      <c r="CP2316" s="22"/>
      <c r="CQ2316" s="22"/>
      <c r="CR2316" s="22"/>
      <c r="CS2316" s="22"/>
      <c r="CT2316" s="22"/>
      <c r="CU2316" s="22"/>
      <c r="CV2316" s="22"/>
      <c r="CW2316" s="22"/>
      <c r="CX2316" s="22"/>
      <c r="CY2316" s="22"/>
      <c r="CZ2316" s="22"/>
      <c r="DA2316" s="22"/>
      <c r="DB2316" s="22"/>
      <c r="DC2316" s="22"/>
      <c r="DD2316" s="22"/>
      <c r="DE2316" s="22"/>
      <c r="DF2316" s="22"/>
      <c r="DG2316" s="22"/>
      <c r="DH2316" s="22"/>
      <c r="DI2316" s="22"/>
      <c r="DJ2316" s="22"/>
      <c r="DK2316" s="22"/>
      <c r="DL2316" s="22"/>
      <c r="DM2316" s="22"/>
      <c r="DN2316" s="22"/>
      <c r="DO2316" s="22"/>
      <c r="DP2316" s="22"/>
    </row>
    <row r="2317" spans="22:120" x14ac:dyDescent="0.25">
      <c r="V2317" s="461"/>
      <c r="W2317" s="5"/>
      <c r="X2317" s="5"/>
      <c r="Y2317" s="5"/>
      <c r="Z2317" s="5"/>
      <c r="AA2317" s="5"/>
      <c r="AB2317" s="5"/>
      <c r="AC2317" s="5"/>
      <c r="AD2317" s="5"/>
      <c r="AE2317" s="22"/>
      <c r="AF2317" s="22"/>
      <c r="AG2317" s="22"/>
      <c r="AH2317" s="22"/>
      <c r="AI2317" s="22"/>
      <c r="AJ2317" s="22"/>
      <c r="AK2317" s="22"/>
      <c r="AL2317" s="22"/>
      <c r="AM2317" s="22"/>
      <c r="AN2317" s="22"/>
      <c r="AO2317" s="22"/>
      <c r="AP2317" s="22"/>
      <c r="AQ2317" s="22"/>
      <c r="AR2317" s="22"/>
      <c r="AS2317" s="22"/>
      <c r="AT2317" s="22"/>
      <c r="AU2317" s="22"/>
      <c r="AV2317" s="22"/>
      <c r="AW2317" s="22"/>
      <c r="AX2317" s="22"/>
      <c r="AY2317" s="22"/>
      <c r="AZ2317" s="22"/>
      <c r="BA2317" s="22"/>
      <c r="BB2317" s="22"/>
      <c r="BC2317" s="22"/>
      <c r="BD2317" s="22"/>
      <c r="BE2317" s="22"/>
      <c r="BF2317" s="22"/>
      <c r="BG2317" s="22"/>
      <c r="BH2317" s="22"/>
      <c r="BI2317" s="22"/>
      <c r="BJ2317" s="22"/>
      <c r="BK2317" s="22"/>
      <c r="BL2317" s="22"/>
      <c r="BM2317" s="22"/>
      <c r="BN2317" s="22"/>
      <c r="BO2317" s="22"/>
      <c r="BP2317" s="22"/>
      <c r="BQ2317" s="22"/>
      <c r="BR2317" s="22"/>
      <c r="BS2317" s="22"/>
      <c r="BT2317" s="22"/>
      <c r="BU2317" s="22"/>
      <c r="BV2317" s="22"/>
      <c r="BW2317" s="22"/>
      <c r="BX2317" s="22"/>
      <c r="BY2317" s="22"/>
      <c r="BZ2317" s="22"/>
      <c r="CA2317" s="22"/>
      <c r="CB2317" s="22"/>
      <c r="CC2317" s="22"/>
      <c r="CD2317" s="22"/>
      <c r="CE2317" s="22"/>
      <c r="CF2317" s="22"/>
      <c r="CG2317" s="22"/>
      <c r="CH2317" s="22"/>
      <c r="CI2317" s="22"/>
      <c r="CJ2317" s="22"/>
      <c r="CK2317" s="22"/>
      <c r="CL2317" s="22"/>
      <c r="CM2317" s="22"/>
      <c r="CN2317" s="22"/>
      <c r="CO2317" s="22"/>
      <c r="CP2317" s="22"/>
      <c r="CQ2317" s="22"/>
      <c r="CR2317" s="22"/>
      <c r="CS2317" s="22"/>
      <c r="CT2317" s="22"/>
      <c r="CU2317" s="22"/>
      <c r="CV2317" s="22"/>
      <c r="CW2317" s="22"/>
      <c r="CX2317" s="22"/>
      <c r="CY2317" s="22"/>
      <c r="CZ2317" s="22"/>
      <c r="DA2317" s="22"/>
      <c r="DB2317" s="22"/>
      <c r="DC2317" s="22"/>
      <c r="DD2317" s="22"/>
      <c r="DE2317" s="22"/>
      <c r="DF2317" s="22"/>
      <c r="DG2317" s="22"/>
      <c r="DH2317" s="22"/>
      <c r="DI2317" s="22"/>
      <c r="DJ2317" s="22"/>
      <c r="DK2317" s="22"/>
      <c r="DL2317" s="22"/>
      <c r="DM2317" s="22"/>
      <c r="DN2317" s="22"/>
      <c r="DO2317" s="22"/>
      <c r="DP2317" s="22"/>
    </row>
    <row r="2318" spans="22:120" x14ac:dyDescent="0.25">
      <c r="V2318" s="461"/>
      <c r="W2318" s="5"/>
      <c r="X2318" s="5"/>
      <c r="Y2318" s="5"/>
      <c r="Z2318" s="5"/>
      <c r="AA2318" s="5"/>
      <c r="AB2318" s="5"/>
      <c r="AC2318" s="5"/>
      <c r="AD2318" s="5"/>
      <c r="AE2318" s="22"/>
      <c r="AF2318" s="22"/>
      <c r="AG2318" s="22"/>
      <c r="AH2318" s="22"/>
      <c r="AI2318" s="22"/>
      <c r="AJ2318" s="22"/>
      <c r="AK2318" s="22"/>
      <c r="AL2318" s="22"/>
      <c r="AM2318" s="22"/>
      <c r="AN2318" s="22"/>
      <c r="AO2318" s="22"/>
      <c r="AP2318" s="22"/>
      <c r="AQ2318" s="22"/>
      <c r="AR2318" s="22"/>
      <c r="AS2318" s="22"/>
      <c r="AT2318" s="22"/>
      <c r="AU2318" s="22"/>
      <c r="AV2318" s="22"/>
      <c r="AW2318" s="22"/>
      <c r="AX2318" s="22"/>
      <c r="AY2318" s="22"/>
      <c r="AZ2318" s="22"/>
      <c r="BA2318" s="22"/>
      <c r="BB2318" s="22"/>
      <c r="BC2318" s="22"/>
      <c r="BD2318" s="22"/>
      <c r="BE2318" s="22"/>
      <c r="BF2318" s="22"/>
      <c r="BG2318" s="22"/>
      <c r="BH2318" s="22"/>
      <c r="BI2318" s="22"/>
      <c r="BJ2318" s="22"/>
      <c r="BK2318" s="22"/>
      <c r="BL2318" s="22"/>
      <c r="BM2318" s="22"/>
      <c r="BN2318" s="22"/>
      <c r="BO2318" s="22"/>
      <c r="BP2318" s="22"/>
      <c r="BQ2318" s="22"/>
      <c r="BR2318" s="22"/>
      <c r="BS2318" s="22"/>
      <c r="BT2318" s="22"/>
      <c r="BU2318" s="22"/>
      <c r="BV2318" s="22"/>
      <c r="BW2318" s="22"/>
      <c r="BX2318" s="22"/>
      <c r="BY2318" s="22"/>
      <c r="BZ2318" s="22"/>
      <c r="CA2318" s="22"/>
      <c r="CB2318" s="22"/>
      <c r="CC2318" s="22"/>
      <c r="CD2318" s="22"/>
      <c r="CE2318" s="22"/>
      <c r="CF2318" s="22"/>
      <c r="CG2318" s="22"/>
      <c r="CH2318" s="22"/>
      <c r="CI2318" s="22"/>
      <c r="CJ2318" s="22"/>
      <c r="CK2318" s="22"/>
      <c r="CL2318" s="22"/>
      <c r="CM2318" s="22"/>
      <c r="CN2318" s="22"/>
      <c r="CO2318" s="22"/>
      <c r="CP2318" s="22"/>
      <c r="CQ2318" s="22"/>
      <c r="CR2318" s="22"/>
      <c r="CS2318" s="22"/>
      <c r="CT2318" s="22"/>
      <c r="CU2318" s="22"/>
      <c r="CV2318" s="22"/>
      <c r="CW2318" s="22"/>
      <c r="CX2318" s="22"/>
      <c r="CY2318" s="22"/>
      <c r="CZ2318" s="22"/>
      <c r="DA2318" s="22"/>
      <c r="DB2318" s="22"/>
      <c r="DC2318" s="22"/>
      <c r="DD2318" s="22"/>
      <c r="DE2318" s="22"/>
      <c r="DF2318" s="22"/>
      <c r="DG2318" s="22"/>
      <c r="DH2318" s="22"/>
      <c r="DI2318" s="22"/>
      <c r="DJ2318" s="22"/>
      <c r="DK2318" s="22"/>
      <c r="DL2318" s="22"/>
      <c r="DM2318" s="22"/>
      <c r="DN2318" s="22"/>
      <c r="DO2318" s="22"/>
      <c r="DP2318" s="22"/>
    </row>
    <row r="2319" spans="22:120" x14ac:dyDescent="0.25">
      <c r="V2319" s="461"/>
      <c r="W2319" s="5"/>
      <c r="X2319" s="5"/>
      <c r="Y2319" s="5"/>
      <c r="Z2319" s="5"/>
      <c r="AA2319" s="5"/>
      <c r="AB2319" s="5"/>
      <c r="AC2319" s="5"/>
      <c r="AD2319" s="5"/>
      <c r="AE2319" s="22"/>
      <c r="AF2319" s="22"/>
      <c r="AG2319" s="22"/>
      <c r="AH2319" s="22"/>
      <c r="AI2319" s="22"/>
      <c r="AJ2319" s="22"/>
      <c r="AK2319" s="22"/>
      <c r="AL2319" s="22"/>
      <c r="AM2319" s="22"/>
      <c r="AN2319" s="22"/>
      <c r="AO2319" s="22"/>
      <c r="AP2319" s="22"/>
      <c r="AQ2319" s="22"/>
      <c r="AR2319" s="22"/>
      <c r="AS2319" s="22"/>
      <c r="AT2319" s="22"/>
      <c r="AU2319" s="22"/>
      <c r="AV2319" s="22"/>
      <c r="AW2319" s="22"/>
      <c r="AX2319" s="22"/>
      <c r="AY2319" s="22"/>
      <c r="AZ2319" s="22"/>
      <c r="BA2319" s="22"/>
      <c r="BB2319" s="22"/>
      <c r="BC2319" s="22"/>
      <c r="BD2319" s="22"/>
      <c r="BE2319" s="22"/>
      <c r="BF2319" s="22"/>
      <c r="BG2319" s="22"/>
      <c r="BH2319" s="22"/>
      <c r="BI2319" s="22"/>
      <c r="BJ2319" s="22"/>
      <c r="BK2319" s="22"/>
      <c r="BL2319" s="22"/>
      <c r="BM2319" s="22"/>
      <c r="BN2319" s="22"/>
      <c r="BO2319" s="22"/>
      <c r="BP2319" s="22"/>
      <c r="BQ2319" s="22"/>
      <c r="BR2319" s="22"/>
      <c r="BS2319" s="22"/>
      <c r="BT2319" s="22"/>
      <c r="BU2319" s="22"/>
      <c r="BV2319" s="22"/>
      <c r="BW2319" s="22"/>
      <c r="BX2319" s="22"/>
      <c r="BY2319" s="22"/>
      <c r="BZ2319" s="22"/>
      <c r="CA2319" s="22"/>
      <c r="CB2319" s="22"/>
      <c r="CC2319" s="22"/>
      <c r="CD2319" s="22"/>
      <c r="CE2319" s="22"/>
      <c r="CF2319" s="22"/>
      <c r="CG2319" s="22"/>
      <c r="CH2319" s="22"/>
      <c r="CI2319" s="22"/>
      <c r="CJ2319" s="22"/>
      <c r="CK2319" s="22"/>
      <c r="CL2319" s="22"/>
      <c r="CM2319" s="22"/>
      <c r="CN2319" s="22"/>
      <c r="CO2319" s="22"/>
      <c r="CP2319" s="22"/>
      <c r="CQ2319" s="22"/>
      <c r="CR2319" s="22"/>
      <c r="CS2319" s="22"/>
      <c r="CT2319" s="22"/>
      <c r="CU2319" s="22"/>
      <c r="CV2319" s="22"/>
      <c r="CW2319" s="22"/>
      <c r="CX2319" s="22"/>
      <c r="CY2319" s="22"/>
      <c r="CZ2319" s="22"/>
      <c r="DA2319" s="22"/>
      <c r="DB2319" s="22"/>
      <c r="DC2319" s="22"/>
      <c r="DD2319" s="22"/>
      <c r="DE2319" s="22"/>
      <c r="DF2319" s="22"/>
      <c r="DG2319" s="22"/>
      <c r="DH2319" s="22"/>
      <c r="DI2319" s="22"/>
      <c r="DJ2319" s="22"/>
      <c r="DK2319" s="22"/>
      <c r="DL2319" s="22"/>
      <c r="DM2319" s="22"/>
      <c r="DN2319" s="22"/>
      <c r="DO2319" s="22"/>
      <c r="DP2319" s="22"/>
    </row>
    <row r="2320" spans="22:120" x14ac:dyDescent="0.25">
      <c r="V2320" s="461"/>
      <c r="W2320" s="5"/>
      <c r="X2320" s="5"/>
      <c r="Y2320" s="5"/>
      <c r="Z2320" s="5"/>
      <c r="AA2320" s="5"/>
      <c r="AB2320" s="5"/>
      <c r="AC2320" s="5"/>
      <c r="AD2320" s="5"/>
      <c r="AE2320" s="22"/>
      <c r="AF2320" s="22"/>
      <c r="AG2320" s="22"/>
      <c r="AH2320" s="22"/>
      <c r="AI2320" s="22"/>
      <c r="AJ2320" s="22"/>
      <c r="AK2320" s="22"/>
      <c r="AL2320" s="22"/>
      <c r="AM2320" s="22"/>
      <c r="AN2320" s="22"/>
      <c r="AO2320" s="22"/>
      <c r="AP2320" s="22"/>
      <c r="AQ2320" s="22"/>
      <c r="AR2320" s="22"/>
      <c r="AS2320" s="22"/>
      <c r="AT2320" s="22"/>
      <c r="AU2320" s="22"/>
      <c r="AV2320" s="22"/>
      <c r="AW2320" s="22"/>
      <c r="AX2320" s="22"/>
      <c r="AY2320" s="22"/>
      <c r="AZ2320" s="22"/>
      <c r="BA2320" s="22"/>
      <c r="BB2320" s="22"/>
      <c r="BC2320" s="22"/>
      <c r="BD2320" s="22"/>
      <c r="BE2320" s="22"/>
      <c r="BF2320" s="22"/>
      <c r="BG2320" s="22"/>
      <c r="BH2320" s="22"/>
      <c r="BI2320" s="22"/>
      <c r="BJ2320" s="22"/>
      <c r="BK2320" s="22"/>
      <c r="BL2320" s="22"/>
      <c r="BM2320" s="22"/>
      <c r="BN2320" s="22"/>
      <c r="BO2320" s="22"/>
      <c r="BP2320" s="22"/>
      <c r="BQ2320" s="22"/>
      <c r="BR2320" s="22"/>
      <c r="BS2320" s="22"/>
      <c r="BT2320" s="22"/>
      <c r="BU2320" s="22"/>
      <c r="BV2320" s="22"/>
      <c r="BW2320" s="22"/>
      <c r="BX2320" s="22"/>
      <c r="BY2320" s="22"/>
      <c r="BZ2320" s="22"/>
      <c r="CA2320" s="22"/>
      <c r="CB2320" s="22"/>
      <c r="CC2320" s="22"/>
      <c r="CD2320" s="22"/>
      <c r="CE2320" s="22"/>
      <c r="CF2320" s="22"/>
      <c r="CG2320" s="22"/>
      <c r="CH2320" s="22"/>
      <c r="CI2320" s="22"/>
      <c r="CJ2320" s="22"/>
      <c r="CK2320" s="22"/>
      <c r="CL2320" s="22"/>
      <c r="CM2320" s="22"/>
      <c r="CN2320" s="22"/>
      <c r="CO2320" s="22"/>
      <c r="CP2320" s="22"/>
      <c r="CQ2320" s="22"/>
      <c r="CR2320" s="22"/>
      <c r="CS2320" s="22"/>
      <c r="CT2320" s="22"/>
      <c r="CU2320" s="22"/>
      <c r="CV2320" s="22"/>
      <c r="CW2320" s="22"/>
      <c r="CX2320" s="22"/>
      <c r="CY2320" s="22"/>
      <c r="CZ2320" s="22"/>
      <c r="DA2320" s="22"/>
      <c r="DB2320" s="22"/>
      <c r="DC2320" s="22"/>
      <c r="DD2320" s="22"/>
      <c r="DE2320" s="22"/>
      <c r="DF2320" s="22"/>
      <c r="DG2320" s="22"/>
      <c r="DH2320" s="22"/>
      <c r="DI2320" s="22"/>
      <c r="DJ2320" s="22"/>
      <c r="DK2320" s="22"/>
      <c r="DL2320" s="22"/>
      <c r="DM2320" s="22"/>
      <c r="DN2320" s="22"/>
      <c r="DO2320" s="22"/>
      <c r="DP2320" s="22"/>
    </row>
    <row r="2321" spans="22:120" x14ac:dyDescent="0.25">
      <c r="V2321" s="461"/>
      <c r="W2321" s="5"/>
      <c r="X2321" s="5"/>
      <c r="Y2321" s="5"/>
      <c r="Z2321" s="5"/>
      <c r="AA2321" s="5"/>
      <c r="AB2321" s="5"/>
      <c r="AC2321" s="5"/>
      <c r="AD2321" s="5"/>
      <c r="AE2321" s="22"/>
      <c r="AF2321" s="22"/>
      <c r="AG2321" s="22"/>
      <c r="AH2321" s="22"/>
      <c r="AI2321" s="22"/>
      <c r="AJ2321" s="22"/>
      <c r="AK2321" s="22"/>
      <c r="AL2321" s="22"/>
      <c r="AM2321" s="22"/>
      <c r="AN2321" s="22"/>
      <c r="AO2321" s="22"/>
      <c r="AP2321" s="22"/>
      <c r="AQ2321" s="22"/>
      <c r="AR2321" s="22"/>
      <c r="AS2321" s="22"/>
      <c r="AT2321" s="22"/>
      <c r="AU2321" s="22"/>
      <c r="AV2321" s="22"/>
      <c r="AW2321" s="22"/>
      <c r="AX2321" s="22"/>
      <c r="AY2321" s="22"/>
      <c r="AZ2321" s="22"/>
      <c r="BA2321" s="22"/>
      <c r="BB2321" s="22"/>
      <c r="BC2321" s="22"/>
      <c r="BD2321" s="22"/>
      <c r="BE2321" s="22"/>
      <c r="BF2321" s="22"/>
      <c r="BG2321" s="22"/>
      <c r="BH2321" s="22"/>
      <c r="BI2321" s="22"/>
      <c r="BJ2321" s="22"/>
      <c r="BK2321" s="22"/>
      <c r="BL2321" s="22"/>
      <c r="BM2321" s="22"/>
      <c r="BN2321" s="22"/>
      <c r="BO2321" s="22"/>
      <c r="BP2321" s="22"/>
      <c r="BQ2321" s="22"/>
      <c r="BR2321" s="22"/>
      <c r="BS2321" s="22"/>
      <c r="BT2321" s="22"/>
      <c r="BU2321" s="22"/>
      <c r="BV2321" s="22"/>
      <c r="BW2321" s="22"/>
      <c r="BX2321" s="22"/>
      <c r="BY2321" s="22"/>
      <c r="BZ2321" s="22"/>
      <c r="CA2321" s="22"/>
      <c r="CB2321" s="22"/>
      <c r="CC2321" s="22"/>
      <c r="CD2321" s="22"/>
      <c r="CE2321" s="22"/>
      <c r="CF2321" s="22"/>
      <c r="CG2321" s="22"/>
      <c r="CH2321" s="22"/>
      <c r="CI2321" s="22"/>
      <c r="CJ2321" s="22"/>
      <c r="CK2321" s="22"/>
      <c r="CL2321" s="22"/>
      <c r="CM2321" s="22"/>
      <c r="CN2321" s="22"/>
      <c r="CO2321" s="22"/>
      <c r="CP2321" s="22"/>
      <c r="CQ2321" s="22"/>
      <c r="CR2321" s="22"/>
      <c r="CS2321" s="22"/>
      <c r="CT2321" s="22"/>
      <c r="CU2321" s="22"/>
      <c r="CV2321" s="22"/>
      <c r="CW2321" s="22"/>
      <c r="CX2321" s="22"/>
      <c r="CY2321" s="22"/>
      <c r="CZ2321" s="22"/>
      <c r="DA2321" s="22"/>
      <c r="DB2321" s="22"/>
      <c r="DC2321" s="22"/>
      <c r="DD2321" s="22"/>
      <c r="DE2321" s="22"/>
      <c r="DF2321" s="22"/>
      <c r="DG2321" s="22"/>
      <c r="DH2321" s="22"/>
      <c r="DI2321" s="22"/>
      <c r="DJ2321" s="22"/>
      <c r="DK2321" s="22"/>
      <c r="DL2321" s="22"/>
      <c r="DM2321" s="22"/>
      <c r="DN2321" s="22"/>
      <c r="DO2321" s="22"/>
      <c r="DP2321" s="22"/>
    </row>
    <row r="2322" spans="22:120" x14ac:dyDescent="0.25">
      <c r="V2322" s="461"/>
      <c r="W2322" s="5"/>
      <c r="X2322" s="5"/>
      <c r="Y2322" s="5"/>
      <c r="Z2322" s="5"/>
      <c r="AA2322" s="5"/>
      <c r="AB2322" s="5"/>
      <c r="AC2322" s="5"/>
      <c r="AD2322" s="5"/>
      <c r="AE2322" s="22"/>
      <c r="AF2322" s="22"/>
      <c r="AG2322" s="22"/>
      <c r="AH2322" s="22"/>
      <c r="AI2322" s="22"/>
      <c r="AJ2322" s="22"/>
      <c r="AK2322" s="22"/>
      <c r="AL2322" s="22"/>
      <c r="AM2322" s="22"/>
      <c r="AN2322" s="22"/>
      <c r="AO2322" s="22"/>
      <c r="AP2322" s="22"/>
      <c r="AQ2322" s="22"/>
      <c r="AR2322" s="22"/>
      <c r="AS2322" s="22"/>
      <c r="AT2322" s="22"/>
      <c r="AU2322" s="22"/>
      <c r="AV2322" s="22"/>
      <c r="AW2322" s="22"/>
      <c r="AX2322" s="22"/>
      <c r="AY2322" s="22"/>
      <c r="AZ2322" s="22"/>
      <c r="BA2322" s="22"/>
      <c r="BB2322" s="22"/>
      <c r="BC2322" s="22"/>
      <c r="BD2322" s="22"/>
      <c r="BE2322" s="22"/>
      <c r="BF2322" s="22"/>
      <c r="BG2322" s="22"/>
      <c r="BH2322" s="22"/>
      <c r="BI2322" s="22"/>
      <c r="BJ2322" s="22"/>
      <c r="BK2322" s="22"/>
      <c r="BL2322" s="22"/>
      <c r="BM2322" s="22"/>
      <c r="BN2322" s="22"/>
      <c r="BO2322" s="22"/>
      <c r="BP2322" s="22"/>
      <c r="BQ2322" s="22"/>
      <c r="BR2322" s="22"/>
      <c r="BS2322" s="22"/>
      <c r="BT2322" s="22"/>
      <c r="BU2322" s="22"/>
      <c r="BV2322" s="22"/>
      <c r="BW2322" s="22"/>
      <c r="BX2322" s="22"/>
      <c r="BY2322" s="22"/>
      <c r="BZ2322" s="22"/>
      <c r="CA2322" s="22"/>
      <c r="CB2322" s="22"/>
      <c r="CC2322" s="22"/>
      <c r="CD2322" s="22"/>
      <c r="CE2322" s="22"/>
      <c r="CF2322" s="22"/>
      <c r="CG2322" s="22"/>
      <c r="CH2322" s="22"/>
      <c r="CI2322" s="22"/>
      <c r="CJ2322" s="22"/>
      <c r="CK2322" s="22"/>
      <c r="CL2322" s="22"/>
      <c r="CM2322" s="22"/>
      <c r="CN2322" s="22"/>
      <c r="CO2322" s="22"/>
      <c r="CP2322" s="22"/>
      <c r="CQ2322" s="22"/>
      <c r="CR2322" s="22"/>
      <c r="CS2322" s="22"/>
      <c r="CT2322" s="22"/>
      <c r="CU2322" s="22"/>
      <c r="CV2322" s="22"/>
      <c r="CW2322" s="22"/>
      <c r="CX2322" s="22"/>
      <c r="CY2322" s="22"/>
      <c r="CZ2322" s="22"/>
      <c r="DA2322" s="22"/>
      <c r="DB2322" s="22"/>
      <c r="DC2322" s="22"/>
      <c r="DD2322" s="22"/>
      <c r="DE2322" s="22"/>
      <c r="DF2322" s="22"/>
      <c r="DG2322" s="22"/>
      <c r="DH2322" s="22"/>
      <c r="DI2322" s="22"/>
      <c r="DJ2322" s="22"/>
      <c r="DK2322" s="22"/>
      <c r="DL2322" s="22"/>
      <c r="DM2322" s="22"/>
      <c r="DN2322" s="22"/>
      <c r="DO2322" s="22"/>
      <c r="DP2322" s="22"/>
    </row>
    <row r="2323" spans="22:120" x14ac:dyDescent="0.25">
      <c r="V2323" s="461"/>
      <c r="W2323" s="5"/>
      <c r="X2323" s="5"/>
      <c r="Y2323" s="5"/>
      <c r="Z2323" s="5"/>
      <c r="AA2323" s="5"/>
      <c r="AB2323" s="5"/>
      <c r="AC2323" s="5"/>
      <c r="AD2323" s="5"/>
      <c r="AE2323" s="22"/>
      <c r="AF2323" s="22"/>
      <c r="AG2323" s="22"/>
      <c r="AH2323" s="22"/>
      <c r="AI2323" s="22"/>
      <c r="AJ2323" s="22"/>
      <c r="AK2323" s="22"/>
      <c r="AL2323" s="22"/>
      <c r="AM2323" s="22"/>
      <c r="AN2323" s="22"/>
      <c r="AO2323" s="22"/>
      <c r="AP2323" s="22"/>
      <c r="AQ2323" s="22"/>
      <c r="AR2323" s="22"/>
      <c r="AS2323" s="22"/>
      <c r="AT2323" s="22"/>
      <c r="AU2323" s="22"/>
      <c r="AV2323" s="22"/>
      <c r="AW2323" s="22"/>
      <c r="AX2323" s="22"/>
      <c r="AY2323" s="22"/>
      <c r="AZ2323" s="22"/>
      <c r="BA2323" s="22"/>
      <c r="BB2323" s="22"/>
      <c r="BC2323" s="22"/>
      <c r="BD2323" s="22"/>
      <c r="BE2323" s="22"/>
      <c r="BF2323" s="22"/>
      <c r="BG2323" s="22"/>
      <c r="BH2323" s="22"/>
      <c r="BI2323" s="22"/>
      <c r="BJ2323" s="22"/>
      <c r="BK2323" s="22"/>
      <c r="BL2323" s="22"/>
      <c r="BM2323" s="22"/>
      <c r="BN2323" s="22"/>
      <c r="BO2323" s="22"/>
      <c r="BP2323" s="22"/>
      <c r="BQ2323" s="22"/>
      <c r="BR2323" s="22"/>
      <c r="BS2323" s="22"/>
      <c r="BT2323" s="22"/>
      <c r="BU2323" s="22"/>
      <c r="BV2323" s="22"/>
      <c r="BW2323" s="22"/>
      <c r="BX2323" s="22"/>
      <c r="BY2323" s="22"/>
      <c r="BZ2323" s="22"/>
      <c r="CA2323" s="22"/>
      <c r="CB2323" s="22"/>
      <c r="CC2323" s="22"/>
      <c r="CD2323" s="22"/>
      <c r="CE2323" s="22"/>
      <c r="CF2323" s="22"/>
      <c r="CG2323" s="22"/>
      <c r="CH2323" s="22"/>
      <c r="CI2323" s="22"/>
      <c r="CJ2323" s="22"/>
      <c r="CK2323" s="22"/>
      <c r="CL2323" s="22"/>
      <c r="CM2323" s="22"/>
      <c r="CN2323" s="22"/>
      <c r="CO2323" s="22"/>
      <c r="CP2323" s="22"/>
      <c r="CQ2323" s="22"/>
      <c r="CR2323" s="22"/>
      <c r="CS2323" s="22"/>
      <c r="CT2323" s="22"/>
      <c r="CU2323" s="22"/>
      <c r="CV2323" s="22"/>
      <c r="CW2323" s="22"/>
      <c r="CX2323" s="22"/>
      <c r="CY2323" s="22"/>
      <c r="CZ2323" s="22"/>
      <c r="DA2323" s="22"/>
      <c r="DB2323" s="22"/>
      <c r="DC2323" s="22"/>
      <c r="DD2323" s="22"/>
      <c r="DE2323" s="22"/>
      <c r="DF2323" s="22"/>
      <c r="DG2323" s="22"/>
      <c r="DH2323" s="22"/>
      <c r="DI2323" s="22"/>
      <c r="DJ2323" s="22"/>
      <c r="DK2323" s="22"/>
      <c r="DL2323" s="22"/>
      <c r="DM2323" s="22"/>
      <c r="DN2323" s="22"/>
      <c r="DO2323" s="22"/>
      <c r="DP2323" s="22"/>
    </row>
    <row r="2324" spans="22:120" x14ac:dyDescent="0.25">
      <c r="V2324" s="461"/>
      <c r="W2324" s="5"/>
      <c r="X2324" s="5"/>
      <c r="Y2324" s="5"/>
      <c r="Z2324" s="5"/>
      <c r="AA2324" s="5"/>
      <c r="AB2324" s="5"/>
      <c r="AC2324" s="5"/>
      <c r="AD2324" s="5"/>
      <c r="AE2324" s="22"/>
      <c r="AF2324" s="22"/>
      <c r="AG2324" s="22"/>
      <c r="AH2324" s="22"/>
      <c r="AI2324" s="22"/>
      <c r="AJ2324" s="22"/>
      <c r="AK2324" s="22"/>
      <c r="AL2324" s="22"/>
      <c r="AM2324" s="22"/>
      <c r="AN2324" s="22"/>
      <c r="AO2324" s="22"/>
      <c r="AP2324" s="22"/>
      <c r="AQ2324" s="22"/>
      <c r="AR2324" s="22"/>
      <c r="AS2324" s="22"/>
      <c r="AT2324" s="22"/>
      <c r="AU2324" s="22"/>
      <c r="AV2324" s="22"/>
      <c r="AW2324" s="22"/>
      <c r="AX2324" s="22"/>
      <c r="AY2324" s="22"/>
      <c r="AZ2324" s="22"/>
      <c r="BA2324" s="22"/>
      <c r="BB2324" s="22"/>
      <c r="BC2324" s="22"/>
      <c r="BD2324" s="22"/>
      <c r="BE2324" s="22"/>
      <c r="BF2324" s="22"/>
      <c r="BG2324" s="22"/>
      <c r="BH2324" s="22"/>
      <c r="BI2324" s="22"/>
      <c r="BJ2324" s="22"/>
      <c r="BK2324" s="22"/>
      <c r="BL2324" s="22"/>
      <c r="BM2324" s="22"/>
      <c r="BN2324" s="22"/>
      <c r="BO2324" s="22"/>
      <c r="BP2324" s="22"/>
      <c r="BQ2324" s="22"/>
      <c r="BR2324" s="22"/>
      <c r="BS2324" s="22"/>
      <c r="BT2324" s="22"/>
      <c r="BU2324" s="22"/>
      <c r="BV2324" s="22"/>
      <c r="BW2324" s="22"/>
      <c r="BX2324" s="22"/>
      <c r="BY2324" s="22"/>
      <c r="BZ2324" s="22"/>
      <c r="CA2324" s="22"/>
      <c r="CB2324" s="22"/>
      <c r="CC2324" s="22"/>
      <c r="CD2324" s="22"/>
      <c r="CE2324" s="22"/>
      <c r="CF2324" s="22"/>
      <c r="CG2324" s="22"/>
      <c r="CH2324" s="22"/>
      <c r="CI2324" s="22"/>
      <c r="CJ2324" s="22"/>
      <c r="CK2324" s="22"/>
      <c r="CL2324" s="22"/>
      <c r="CM2324" s="22"/>
      <c r="CN2324" s="22"/>
      <c r="CO2324" s="22"/>
      <c r="CP2324" s="22"/>
      <c r="CQ2324" s="22"/>
      <c r="CR2324" s="22"/>
      <c r="CS2324" s="22"/>
      <c r="CT2324" s="22"/>
      <c r="CU2324" s="22"/>
      <c r="CV2324" s="22"/>
      <c r="CW2324" s="22"/>
      <c r="CX2324" s="22"/>
      <c r="CY2324" s="22"/>
      <c r="CZ2324" s="22"/>
      <c r="DA2324" s="22"/>
      <c r="DB2324" s="22"/>
      <c r="DC2324" s="22"/>
      <c r="DD2324" s="22"/>
      <c r="DE2324" s="22"/>
      <c r="DF2324" s="22"/>
      <c r="DG2324" s="22"/>
      <c r="DH2324" s="22"/>
      <c r="DI2324" s="22"/>
      <c r="DJ2324" s="22"/>
      <c r="DK2324" s="22"/>
      <c r="DL2324" s="22"/>
      <c r="DM2324" s="22"/>
      <c r="DN2324" s="22"/>
      <c r="DO2324" s="22"/>
      <c r="DP2324" s="22"/>
    </row>
    <row r="2325" spans="22:120" x14ac:dyDescent="0.25">
      <c r="V2325" s="461"/>
      <c r="W2325" s="5"/>
      <c r="X2325" s="5"/>
      <c r="Y2325" s="5"/>
      <c r="Z2325" s="5"/>
      <c r="AA2325" s="5"/>
      <c r="AB2325" s="5"/>
      <c r="AC2325" s="5"/>
      <c r="AD2325" s="5"/>
      <c r="AE2325" s="22"/>
      <c r="AF2325" s="22"/>
      <c r="AG2325" s="22"/>
      <c r="AH2325" s="22"/>
      <c r="AI2325" s="22"/>
      <c r="AJ2325" s="22"/>
      <c r="AK2325" s="22"/>
      <c r="AL2325" s="22"/>
      <c r="AM2325" s="22"/>
      <c r="AN2325" s="22"/>
      <c r="AO2325" s="22"/>
      <c r="AP2325" s="22"/>
      <c r="AQ2325" s="22"/>
      <c r="AR2325" s="22"/>
      <c r="AS2325" s="22"/>
      <c r="AT2325" s="22"/>
      <c r="AU2325" s="22"/>
      <c r="AV2325" s="22"/>
      <c r="AW2325" s="22"/>
      <c r="AX2325" s="22"/>
      <c r="AY2325" s="22"/>
      <c r="AZ2325" s="22"/>
      <c r="BA2325" s="22"/>
      <c r="BB2325" s="22"/>
      <c r="BC2325" s="22"/>
      <c r="BD2325" s="22"/>
      <c r="BE2325" s="22"/>
      <c r="BF2325" s="22"/>
      <c r="BG2325" s="22"/>
      <c r="BH2325" s="22"/>
      <c r="BI2325" s="22"/>
      <c r="BJ2325" s="22"/>
      <c r="BK2325" s="22"/>
      <c r="BL2325" s="22"/>
      <c r="BM2325" s="22"/>
      <c r="BN2325" s="22"/>
      <c r="BO2325" s="22"/>
      <c r="BP2325" s="22"/>
      <c r="BQ2325" s="22"/>
      <c r="BR2325" s="22"/>
      <c r="BS2325" s="22"/>
      <c r="BT2325" s="22"/>
      <c r="BU2325" s="22"/>
      <c r="BV2325" s="22"/>
      <c r="BW2325" s="22"/>
      <c r="BX2325" s="22"/>
      <c r="BY2325" s="22"/>
      <c r="BZ2325" s="22"/>
      <c r="CA2325" s="22"/>
      <c r="CB2325" s="22"/>
      <c r="CC2325" s="22"/>
      <c r="CD2325" s="22"/>
      <c r="CE2325" s="22"/>
      <c r="CF2325" s="22"/>
      <c r="CG2325" s="22"/>
      <c r="CH2325" s="22"/>
      <c r="CI2325" s="22"/>
      <c r="CJ2325" s="22"/>
      <c r="CK2325" s="22"/>
      <c r="CL2325" s="22"/>
      <c r="CM2325" s="22"/>
      <c r="CN2325" s="22"/>
      <c r="CO2325" s="22"/>
      <c r="CP2325" s="22"/>
      <c r="CQ2325" s="22"/>
      <c r="CR2325" s="22"/>
      <c r="CS2325" s="22"/>
      <c r="CT2325" s="22"/>
      <c r="CU2325" s="22"/>
      <c r="CV2325" s="22"/>
      <c r="CW2325" s="22"/>
      <c r="CX2325" s="22"/>
      <c r="CY2325" s="22"/>
      <c r="CZ2325" s="22"/>
      <c r="DA2325" s="22"/>
      <c r="DB2325" s="22"/>
      <c r="DC2325" s="22"/>
      <c r="DD2325" s="22"/>
      <c r="DE2325" s="22"/>
      <c r="DF2325" s="22"/>
      <c r="DG2325" s="22"/>
      <c r="DH2325" s="22"/>
      <c r="DI2325" s="22"/>
      <c r="DJ2325" s="22"/>
      <c r="DK2325" s="22"/>
      <c r="DL2325" s="22"/>
      <c r="DM2325" s="22"/>
      <c r="DN2325" s="22"/>
      <c r="DO2325" s="22"/>
      <c r="DP2325" s="22"/>
    </row>
    <row r="2326" spans="22:120" x14ac:dyDescent="0.25">
      <c r="V2326" s="461"/>
      <c r="W2326" s="5"/>
      <c r="X2326" s="5"/>
      <c r="Y2326" s="5"/>
      <c r="Z2326" s="5"/>
      <c r="AA2326" s="5"/>
      <c r="AB2326" s="5"/>
      <c r="AC2326" s="5"/>
      <c r="AD2326" s="5"/>
      <c r="AE2326" s="22"/>
      <c r="AF2326" s="22"/>
      <c r="AG2326" s="22"/>
      <c r="AH2326" s="22"/>
      <c r="AI2326" s="22"/>
      <c r="AJ2326" s="22"/>
      <c r="AK2326" s="22"/>
      <c r="AL2326" s="22"/>
      <c r="AM2326" s="22"/>
      <c r="AN2326" s="22"/>
      <c r="AO2326" s="22"/>
      <c r="AP2326" s="22"/>
      <c r="AQ2326" s="22"/>
      <c r="AR2326" s="22"/>
      <c r="AS2326" s="22"/>
      <c r="AT2326" s="22"/>
      <c r="AU2326" s="22"/>
      <c r="AV2326" s="22"/>
      <c r="AW2326" s="22"/>
      <c r="AX2326" s="22"/>
      <c r="AY2326" s="22"/>
      <c r="AZ2326" s="22"/>
      <c r="BA2326" s="22"/>
      <c r="BB2326" s="22"/>
      <c r="BC2326" s="22"/>
      <c r="BD2326" s="22"/>
      <c r="BE2326" s="22"/>
      <c r="BF2326" s="22"/>
      <c r="BG2326" s="22"/>
      <c r="BH2326" s="22"/>
      <c r="BI2326" s="22"/>
      <c r="BJ2326" s="22"/>
      <c r="BK2326" s="22"/>
      <c r="BL2326" s="22"/>
      <c r="BM2326" s="22"/>
      <c r="BN2326" s="22"/>
      <c r="BO2326" s="22"/>
      <c r="BP2326" s="22"/>
      <c r="BQ2326" s="22"/>
      <c r="BR2326" s="22"/>
      <c r="BS2326" s="22"/>
      <c r="BT2326" s="22"/>
      <c r="BU2326" s="22"/>
      <c r="BV2326" s="22"/>
      <c r="BW2326" s="22"/>
      <c r="BX2326" s="22"/>
      <c r="BY2326" s="22"/>
      <c r="BZ2326" s="22"/>
      <c r="CA2326" s="22"/>
      <c r="CB2326" s="22"/>
      <c r="CC2326" s="22"/>
      <c r="CD2326" s="22"/>
      <c r="CE2326" s="22"/>
      <c r="CF2326" s="22"/>
      <c r="CG2326" s="22"/>
      <c r="CH2326" s="22"/>
      <c r="CI2326" s="22"/>
      <c r="CJ2326" s="22"/>
      <c r="CK2326" s="22"/>
      <c r="CL2326" s="22"/>
      <c r="CM2326" s="22"/>
      <c r="CN2326" s="22"/>
      <c r="CO2326" s="22"/>
      <c r="CP2326" s="22"/>
      <c r="CQ2326" s="22"/>
      <c r="CR2326" s="22"/>
      <c r="CS2326" s="22"/>
      <c r="CT2326" s="22"/>
      <c r="CU2326" s="22"/>
      <c r="CV2326" s="22"/>
      <c r="CW2326" s="22"/>
      <c r="CX2326" s="22"/>
      <c r="CY2326" s="22"/>
      <c r="CZ2326" s="22"/>
      <c r="DA2326" s="22"/>
      <c r="DB2326" s="22"/>
      <c r="DC2326" s="22"/>
      <c r="DD2326" s="22"/>
      <c r="DE2326" s="22"/>
      <c r="DF2326" s="22"/>
      <c r="DG2326" s="22"/>
      <c r="DH2326" s="22"/>
      <c r="DI2326" s="22"/>
      <c r="DJ2326" s="22"/>
      <c r="DK2326" s="22"/>
      <c r="DL2326" s="22"/>
      <c r="DM2326" s="22"/>
      <c r="DN2326" s="22"/>
      <c r="DO2326" s="22"/>
      <c r="DP2326" s="22"/>
    </row>
    <row r="2327" spans="22:120" x14ac:dyDescent="0.25">
      <c r="V2327" s="461"/>
      <c r="W2327" s="5"/>
      <c r="X2327" s="5"/>
      <c r="Y2327" s="5"/>
      <c r="Z2327" s="5"/>
      <c r="AA2327" s="5"/>
      <c r="AB2327" s="5"/>
      <c r="AC2327" s="5"/>
      <c r="AD2327" s="5"/>
      <c r="AE2327" s="22"/>
      <c r="AF2327" s="22"/>
      <c r="AG2327" s="22"/>
      <c r="AH2327" s="22"/>
      <c r="AI2327" s="22"/>
      <c r="AJ2327" s="22"/>
      <c r="AK2327" s="22"/>
      <c r="AL2327" s="22"/>
      <c r="AM2327" s="22"/>
      <c r="AN2327" s="22"/>
      <c r="AO2327" s="22"/>
      <c r="AP2327" s="22"/>
      <c r="AQ2327" s="22"/>
      <c r="AR2327" s="22"/>
      <c r="AS2327" s="22"/>
      <c r="AT2327" s="22"/>
      <c r="AU2327" s="22"/>
      <c r="AV2327" s="22"/>
      <c r="AW2327" s="22"/>
      <c r="AX2327" s="22"/>
      <c r="AY2327" s="22"/>
      <c r="AZ2327" s="22"/>
      <c r="BA2327" s="22"/>
      <c r="BB2327" s="22"/>
      <c r="BC2327" s="22"/>
      <c r="BD2327" s="22"/>
      <c r="BE2327" s="22"/>
      <c r="BF2327" s="22"/>
      <c r="BG2327" s="22"/>
      <c r="BH2327" s="22"/>
      <c r="BI2327" s="22"/>
      <c r="BJ2327" s="22"/>
      <c r="BK2327" s="22"/>
      <c r="BL2327" s="22"/>
      <c r="BM2327" s="22"/>
      <c r="BN2327" s="22"/>
      <c r="BO2327" s="22"/>
      <c r="BP2327" s="22"/>
      <c r="BQ2327" s="22"/>
      <c r="BR2327" s="22"/>
      <c r="BS2327" s="22"/>
      <c r="BT2327" s="22"/>
      <c r="BU2327" s="22"/>
      <c r="BV2327" s="22"/>
      <c r="BW2327" s="22"/>
      <c r="BX2327" s="22"/>
      <c r="BY2327" s="22"/>
      <c r="BZ2327" s="22"/>
      <c r="CA2327" s="22"/>
      <c r="CB2327" s="22"/>
      <c r="CC2327" s="22"/>
      <c r="CD2327" s="22"/>
      <c r="CE2327" s="22"/>
      <c r="CF2327" s="22"/>
      <c r="CG2327" s="22"/>
      <c r="CH2327" s="22"/>
      <c r="CI2327" s="22"/>
      <c r="CJ2327" s="22"/>
      <c r="CK2327" s="22"/>
      <c r="CL2327" s="22"/>
      <c r="CM2327" s="22"/>
      <c r="CN2327" s="22"/>
      <c r="CO2327" s="22"/>
      <c r="CP2327" s="22"/>
      <c r="CQ2327" s="22"/>
      <c r="CR2327" s="22"/>
      <c r="CS2327" s="22"/>
      <c r="CT2327" s="22"/>
      <c r="CU2327" s="22"/>
      <c r="CV2327" s="22"/>
      <c r="CW2327" s="22"/>
      <c r="CX2327" s="22"/>
      <c r="CY2327" s="22"/>
      <c r="CZ2327" s="22"/>
      <c r="DA2327" s="22"/>
      <c r="DB2327" s="22"/>
      <c r="DC2327" s="22"/>
      <c r="DD2327" s="22"/>
      <c r="DE2327" s="22"/>
      <c r="DF2327" s="22"/>
      <c r="DG2327" s="22"/>
      <c r="DH2327" s="22"/>
      <c r="DI2327" s="22"/>
      <c r="DJ2327" s="22"/>
      <c r="DK2327" s="22"/>
      <c r="DL2327" s="22"/>
      <c r="DM2327" s="22"/>
      <c r="DN2327" s="22"/>
      <c r="DO2327" s="22"/>
      <c r="DP2327" s="22"/>
    </row>
    <row r="2328" spans="22:120" x14ac:dyDescent="0.25">
      <c r="V2328" s="461"/>
      <c r="W2328" s="5"/>
      <c r="X2328" s="5"/>
      <c r="Y2328" s="5"/>
      <c r="Z2328" s="5"/>
      <c r="AA2328" s="5"/>
      <c r="AB2328" s="5"/>
      <c r="AC2328" s="5"/>
      <c r="AD2328" s="5"/>
      <c r="AE2328" s="22"/>
      <c r="AF2328" s="22"/>
      <c r="AG2328" s="22"/>
      <c r="AH2328" s="22"/>
      <c r="AI2328" s="22"/>
      <c r="AJ2328" s="22"/>
      <c r="AK2328" s="22"/>
      <c r="AL2328" s="22"/>
      <c r="AM2328" s="22"/>
      <c r="AN2328" s="22"/>
      <c r="AO2328" s="22"/>
      <c r="AP2328" s="22"/>
      <c r="AQ2328" s="22"/>
      <c r="AR2328" s="22"/>
      <c r="AS2328" s="22"/>
      <c r="AT2328" s="22"/>
      <c r="AU2328" s="22"/>
      <c r="AV2328" s="22"/>
      <c r="AW2328" s="22"/>
      <c r="AX2328" s="22"/>
      <c r="AY2328" s="22"/>
      <c r="AZ2328" s="22"/>
      <c r="BA2328" s="22"/>
      <c r="BB2328" s="22"/>
      <c r="BC2328" s="22"/>
      <c r="BD2328" s="22"/>
      <c r="BE2328" s="22"/>
      <c r="BF2328" s="22"/>
      <c r="BG2328" s="22"/>
      <c r="BH2328" s="22"/>
      <c r="BI2328" s="22"/>
      <c r="BJ2328" s="22"/>
      <c r="BK2328" s="22"/>
      <c r="BL2328" s="22"/>
      <c r="BM2328" s="22"/>
      <c r="BN2328" s="22"/>
      <c r="BO2328" s="22"/>
      <c r="BP2328" s="22"/>
      <c r="BQ2328" s="22"/>
      <c r="BR2328" s="22"/>
      <c r="BS2328" s="22"/>
      <c r="BT2328" s="22"/>
      <c r="BU2328" s="22"/>
      <c r="BV2328" s="22"/>
      <c r="BW2328" s="22"/>
      <c r="BX2328" s="22"/>
      <c r="BY2328" s="22"/>
      <c r="BZ2328" s="22"/>
      <c r="CA2328" s="22"/>
      <c r="CB2328" s="22"/>
      <c r="CC2328" s="22"/>
      <c r="CD2328" s="22"/>
      <c r="CE2328" s="22"/>
      <c r="CF2328" s="22"/>
      <c r="CG2328" s="22"/>
      <c r="CH2328" s="22"/>
      <c r="CI2328" s="22"/>
      <c r="CJ2328" s="22"/>
      <c r="CK2328" s="22"/>
      <c r="CL2328" s="22"/>
      <c r="CM2328" s="22"/>
      <c r="CN2328" s="22"/>
      <c r="CO2328" s="22"/>
      <c r="CP2328" s="22"/>
      <c r="CQ2328" s="22"/>
      <c r="CR2328" s="22"/>
      <c r="CS2328" s="22"/>
      <c r="CT2328" s="22"/>
      <c r="CU2328" s="22"/>
      <c r="CV2328" s="22"/>
      <c r="CW2328" s="22"/>
      <c r="CX2328" s="22"/>
      <c r="CY2328" s="22"/>
      <c r="CZ2328" s="22"/>
      <c r="DA2328" s="22"/>
      <c r="DB2328" s="22"/>
      <c r="DC2328" s="22"/>
      <c r="DD2328" s="22"/>
      <c r="DE2328" s="22"/>
      <c r="DF2328" s="22"/>
      <c r="DG2328" s="22"/>
      <c r="DH2328" s="22"/>
      <c r="DI2328" s="22"/>
      <c r="DJ2328" s="22"/>
      <c r="DK2328" s="22"/>
      <c r="DL2328" s="22"/>
      <c r="DM2328" s="22"/>
      <c r="DN2328" s="22"/>
      <c r="DO2328" s="22"/>
      <c r="DP2328" s="22"/>
    </row>
    <row r="2329" spans="22:120" x14ac:dyDescent="0.25">
      <c r="V2329" s="461"/>
      <c r="W2329" s="5"/>
      <c r="X2329" s="5"/>
      <c r="Y2329" s="5"/>
      <c r="Z2329" s="5"/>
      <c r="AA2329" s="5"/>
      <c r="AB2329" s="5"/>
      <c r="AC2329" s="5"/>
      <c r="AD2329" s="5"/>
      <c r="AE2329" s="22"/>
      <c r="AF2329" s="22"/>
      <c r="AG2329" s="22"/>
      <c r="AH2329" s="22"/>
      <c r="AI2329" s="22"/>
      <c r="AJ2329" s="22"/>
      <c r="AK2329" s="22"/>
      <c r="AL2329" s="22"/>
      <c r="AM2329" s="22"/>
      <c r="AN2329" s="22"/>
      <c r="AO2329" s="22"/>
      <c r="AP2329" s="22"/>
      <c r="AQ2329" s="22"/>
      <c r="AR2329" s="22"/>
      <c r="AS2329" s="22"/>
      <c r="AT2329" s="22"/>
      <c r="AU2329" s="22"/>
      <c r="AV2329" s="22"/>
      <c r="AW2329" s="22"/>
      <c r="AX2329" s="22"/>
      <c r="AY2329" s="22"/>
      <c r="AZ2329" s="22"/>
      <c r="BA2329" s="22"/>
      <c r="BB2329" s="22"/>
      <c r="BC2329" s="22"/>
      <c r="BD2329" s="22"/>
      <c r="BE2329" s="22"/>
      <c r="BF2329" s="22"/>
      <c r="BG2329" s="22"/>
      <c r="BH2329" s="22"/>
      <c r="BI2329" s="22"/>
      <c r="BJ2329" s="22"/>
      <c r="BK2329" s="22"/>
      <c r="BL2329" s="22"/>
      <c r="BM2329" s="22"/>
      <c r="BN2329" s="22"/>
      <c r="BO2329" s="22"/>
      <c r="BP2329" s="22"/>
      <c r="BQ2329" s="22"/>
      <c r="BR2329" s="22"/>
      <c r="BS2329" s="22"/>
      <c r="BT2329" s="22"/>
      <c r="BU2329" s="22"/>
      <c r="BV2329" s="22"/>
      <c r="BW2329" s="22"/>
      <c r="BX2329" s="22"/>
      <c r="BY2329" s="22"/>
      <c r="BZ2329" s="22"/>
      <c r="CA2329" s="22"/>
      <c r="CB2329" s="22"/>
      <c r="CC2329" s="22"/>
      <c r="CD2329" s="22"/>
      <c r="CE2329" s="22"/>
      <c r="CF2329" s="22"/>
      <c r="CG2329" s="22"/>
      <c r="CH2329" s="22"/>
      <c r="CI2329" s="22"/>
      <c r="CJ2329" s="22"/>
      <c r="CK2329" s="22"/>
      <c r="CL2329" s="22"/>
      <c r="CM2329" s="22"/>
      <c r="CN2329" s="22"/>
      <c r="CO2329" s="22"/>
      <c r="CP2329" s="22"/>
      <c r="CQ2329" s="22"/>
      <c r="CR2329" s="22"/>
      <c r="CS2329" s="22"/>
      <c r="CT2329" s="22"/>
      <c r="CU2329" s="22"/>
      <c r="CV2329" s="22"/>
      <c r="CW2329" s="22"/>
      <c r="CX2329" s="22"/>
      <c r="CY2329" s="22"/>
      <c r="CZ2329" s="22"/>
      <c r="DA2329" s="22"/>
      <c r="DB2329" s="22"/>
      <c r="DC2329" s="22"/>
      <c r="DD2329" s="22"/>
      <c r="DE2329" s="22"/>
      <c r="DF2329" s="22"/>
      <c r="DG2329" s="22"/>
      <c r="DH2329" s="22"/>
      <c r="DI2329" s="22"/>
      <c r="DJ2329" s="22"/>
      <c r="DK2329" s="22"/>
      <c r="DL2329" s="22"/>
      <c r="DM2329" s="22"/>
      <c r="DN2329" s="22"/>
      <c r="DO2329" s="22"/>
      <c r="DP2329" s="22"/>
    </row>
    <row r="2330" spans="22:120" x14ac:dyDescent="0.25">
      <c r="V2330" s="461"/>
      <c r="W2330" s="5"/>
      <c r="X2330" s="5"/>
      <c r="Y2330" s="5"/>
      <c r="Z2330" s="5"/>
      <c r="AA2330" s="5"/>
      <c r="AB2330" s="5"/>
      <c r="AC2330" s="5"/>
      <c r="AD2330" s="5"/>
      <c r="AE2330" s="22"/>
      <c r="AF2330" s="22"/>
      <c r="AG2330" s="22"/>
      <c r="AH2330" s="22"/>
      <c r="AI2330" s="22"/>
      <c r="AJ2330" s="22"/>
      <c r="AK2330" s="22"/>
      <c r="AL2330" s="22"/>
      <c r="AM2330" s="22"/>
      <c r="AN2330" s="22"/>
      <c r="AO2330" s="22"/>
      <c r="AP2330" s="22"/>
      <c r="AQ2330" s="22"/>
      <c r="AR2330" s="22"/>
      <c r="AS2330" s="22"/>
      <c r="AT2330" s="22"/>
      <c r="AU2330" s="22"/>
      <c r="AV2330" s="22"/>
      <c r="AW2330" s="22"/>
      <c r="AX2330" s="22"/>
      <c r="AY2330" s="22"/>
      <c r="AZ2330" s="22"/>
      <c r="BA2330" s="22"/>
      <c r="BB2330" s="22"/>
      <c r="BC2330" s="22"/>
      <c r="BD2330" s="22"/>
      <c r="BE2330" s="22"/>
      <c r="BF2330" s="22"/>
      <c r="BG2330" s="22"/>
      <c r="BH2330" s="22"/>
      <c r="BI2330" s="22"/>
      <c r="BJ2330" s="22"/>
      <c r="BK2330" s="22"/>
      <c r="BL2330" s="22"/>
      <c r="BM2330" s="22"/>
      <c r="BN2330" s="22"/>
      <c r="BO2330" s="22"/>
      <c r="BP2330" s="22"/>
      <c r="BQ2330" s="22"/>
      <c r="BR2330" s="22"/>
      <c r="BS2330" s="22"/>
      <c r="BT2330" s="22"/>
      <c r="BU2330" s="22"/>
      <c r="BV2330" s="22"/>
      <c r="BW2330" s="22"/>
      <c r="BX2330" s="22"/>
      <c r="BY2330" s="22"/>
      <c r="BZ2330" s="22"/>
      <c r="CA2330" s="22"/>
      <c r="CB2330" s="22"/>
      <c r="CC2330" s="22"/>
      <c r="CD2330" s="22"/>
      <c r="CE2330" s="22"/>
      <c r="CF2330" s="22"/>
      <c r="CG2330" s="22"/>
      <c r="CH2330" s="22"/>
      <c r="CI2330" s="22"/>
      <c r="CJ2330" s="22"/>
      <c r="CK2330" s="22"/>
      <c r="CL2330" s="22"/>
      <c r="CM2330" s="22"/>
      <c r="CN2330" s="22"/>
      <c r="CO2330" s="22"/>
      <c r="CP2330" s="22"/>
      <c r="CQ2330" s="22"/>
      <c r="CR2330" s="22"/>
      <c r="CS2330" s="22"/>
      <c r="CT2330" s="22"/>
      <c r="CU2330" s="22"/>
      <c r="CV2330" s="22"/>
      <c r="CW2330" s="22"/>
      <c r="CX2330" s="22"/>
      <c r="CY2330" s="22"/>
      <c r="CZ2330" s="22"/>
      <c r="DA2330" s="22"/>
      <c r="DB2330" s="22"/>
      <c r="DC2330" s="22"/>
      <c r="DD2330" s="22"/>
      <c r="DE2330" s="22"/>
      <c r="DF2330" s="22"/>
      <c r="DG2330" s="22"/>
      <c r="DH2330" s="22"/>
      <c r="DI2330" s="22"/>
      <c r="DJ2330" s="22"/>
      <c r="DK2330" s="22"/>
      <c r="DL2330" s="22"/>
      <c r="DM2330" s="22"/>
      <c r="DN2330" s="22"/>
      <c r="DO2330" s="22"/>
      <c r="DP2330" s="22"/>
    </row>
    <row r="2331" spans="22:120" x14ac:dyDescent="0.25">
      <c r="V2331" s="461"/>
      <c r="W2331" s="5"/>
      <c r="X2331" s="5"/>
      <c r="Y2331" s="5"/>
      <c r="Z2331" s="5"/>
      <c r="AA2331" s="5"/>
      <c r="AB2331" s="5"/>
      <c r="AC2331" s="5"/>
      <c r="AD2331" s="5"/>
      <c r="AE2331" s="22"/>
      <c r="AF2331" s="22"/>
      <c r="AG2331" s="22"/>
      <c r="AH2331" s="22"/>
      <c r="AI2331" s="22"/>
      <c r="AJ2331" s="22"/>
      <c r="AK2331" s="22"/>
      <c r="AL2331" s="22"/>
      <c r="AM2331" s="22"/>
      <c r="AN2331" s="22"/>
      <c r="AO2331" s="22"/>
      <c r="AP2331" s="22"/>
      <c r="AQ2331" s="22"/>
      <c r="AR2331" s="22"/>
      <c r="AS2331" s="22"/>
      <c r="AT2331" s="22"/>
      <c r="AU2331" s="22"/>
      <c r="AV2331" s="22"/>
      <c r="AW2331" s="22"/>
      <c r="AX2331" s="22"/>
      <c r="AY2331" s="22"/>
      <c r="AZ2331" s="22"/>
      <c r="BA2331" s="22"/>
      <c r="BB2331" s="22"/>
      <c r="BC2331" s="22"/>
      <c r="BD2331" s="22"/>
      <c r="BE2331" s="22"/>
      <c r="BF2331" s="22"/>
      <c r="BG2331" s="22"/>
      <c r="BH2331" s="22"/>
      <c r="BI2331" s="22"/>
      <c r="BJ2331" s="22"/>
      <c r="BK2331" s="22"/>
      <c r="BL2331" s="22"/>
      <c r="BM2331" s="22"/>
      <c r="BN2331" s="22"/>
      <c r="BO2331" s="22"/>
      <c r="BP2331" s="22"/>
      <c r="BQ2331" s="22"/>
      <c r="BR2331" s="22"/>
      <c r="BS2331" s="22"/>
      <c r="BT2331" s="22"/>
      <c r="BU2331" s="22"/>
      <c r="BV2331" s="22"/>
      <c r="BW2331" s="22"/>
      <c r="BX2331" s="22"/>
      <c r="BY2331" s="22"/>
      <c r="BZ2331" s="22"/>
      <c r="CA2331" s="22"/>
      <c r="CB2331" s="22"/>
      <c r="CC2331" s="22"/>
      <c r="CD2331" s="22"/>
      <c r="CE2331" s="22"/>
      <c r="CF2331" s="22"/>
      <c r="CG2331" s="22"/>
      <c r="CH2331" s="22"/>
      <c r="CI2331" s="22"/>
      <c r="CJ2331" s="22"/>
      <c r="CK2331" s="22"/>
      <c r="CL2331" s="22"/>
      <c r="CM2331" s="22"/>
      <c r="CN2331" s="22"/>
      <c r="CO2331" s="22"/>
      <c r="CP2331" s="22"/>
      <c r="CQ2331" s="22"/>
      <c r="CR2331" s="22"/>
      <c r="CS2331" s="22"/>
      <c r="CT2331" s="22"/>
      <c r="CU2331" s="22"/>
      <c r="CV2331" s="22"/>
      <c r="CW2331" s="22"/>
      <c r="CX2331" s="22"/>
      <c r="CY2331" s="22"/>
      <c r="CZ2331" s="22"/>
      <c r="DA2331" s="22"/>
      <c r="DB2331" s="22"/>
      <c r="DC2331" s="22"/>
      <c r="DD2331" s="22"/>
      <c r="DE2331" s="22"/>
      <c r="DF2331" s="22"/>
      <c r="DG2331" s="22"/>
      <c r="DH2331" s="22"/>
      <c r="DI2331" s="22"/>
      <c r="DJ2331" s="22"/>
      <c r="DK2331" s="22"/>
      <c r="DL2331" s="22"/>
      <c r="DM2331" s="22"/>
      <c r="DN2331" s="22"/>
      <c r="DO2331" s="22"/>
      <c r="DP2331" s="22"/>
    </row>
    <row r="2332" spans="22:120" x14ac:dyDescent="0.25">
      <c r="V2332" s="461"/>
      <c r="W2332" s="5"/>
      <c r="X2332" s="5"/>
      <c r="Y2332" s="5"/>
      <c r="Z2332" s="5"/>
      <c r="AA2332" s="5"/>
      <c r="AB2332" s="5"/>
      <c r="AC2332" s="5"/>
      <c r="AD2332" s="5"/>
      <c r="AE2332" s="22"/>
      <c r="AF2332" s="22"/>
      <c r="AG2332" s="22"/>
      <c r="AH2332" s="22"/>
      <c r="AI2332" s="22"/>
      <c r="AJ2332" s="22"/>
      <c r="AK2332" s="22"/>
      <c r="AL2332" s="22"/>
      <c r="AM2332" s="22"/>
      <c r="AN2332" s="22"/>
      <c r="AO2332" s="22"/>
      <c r="AP2332" s="22"/>
      <c r="AQ2332" s="22"/>
      <c r="AR2332" s="22"/>
      <c r="AS2332" s="22"/>
      <c r="AT2332" s="22"/>
      <c r="AU2332" s="22"/>
      <c r="AV2332" s="22"/>
      <c r="AW2332" s="22"/>
      <c r="AX2332" s="22"/>
      <c r="AY2332" s="22"/>
      <c r="AZ2332" s="22"/>
      <c r="BA2332" s="22"/>
      <c r="BB2332" s="22"/>
      <c r="BC2332" s="22"/>
      <c r="BD2332" s="22"/>
      <c r="BE2332" s="22"/>
      <c r="BF2332" s="22"/>
      <c r="BG2332" s="22"/>
      <c r="BH2332" s="22"/>
      <c r="BI2332" s="22"/>
      <c r="BJ2332" s="22"/>
      <c r="BK2332" s="22"/>
      <c r="BL2332" s="22"/>
      <c r="BM2332" s="22"/>
      <c r="BN2332" s="22"/>
      <c r="BO2332" s="22"/>
      <c r="BP2332" s="22"/>
      <c r="BQ2332" s="22"/>
      <c r="BR2332" s="22"/>
      <c r="BS2332" s="22"/>
      <c r="BT2332" s="22"/>
      <c r="BU2332" s="22"/>
      <c r="BV2332" s="22"/>
      <c r="BW2332" s="22"/>
      <c r="BX2332" s="22"/>
      <c r="BY2332" s="22"/>
      <c r="BZ2332" s="22"/>
      <c r="CA2332" s="22"/>
      <c r="CB2332" s="22"/>
      <c r="CC2332" s="22"/>
      <c r="CD2332" s="22"/>
      <c r="CE2332" s="22"/>
      <c r="CF2332" s="22"/>
      <c r="CG2332" s="22"/>
      <c r="CH2332" s="22"/>
      <c r="CI2332" s="22"/>
      <c r="CJ2332" s="22"/>
      <c r="CK2332" s="22"/>
      <c r="CL2332" s="22"/>
      <c r="CM2332" s="22"/>
      <c r="CN2332" s="22"/>
      <c r="CO2332" s="22"/>
      <c r="CP2332" s="22"/>
      <c r="CQ2332" s="22"/>
      <c r="CR2332" s="22"/>
      <c r="CS2332" s="22"/>
      <c r="CT2332" s="22"/>
      <c r="CU2332" s="22"/>
      <c r="CV2332" s="22"/>
      <c r="CW2332" s="22"/>
      <c r="CX2332" s="22"/>
      <c r="CY2332" s="22"/>
      <c r="CZ2332" s="22"/>
      <c r="DA2332" s="22"/>
      <c r="DB2332" s="22"/>
      <c r="DC2332" s="22"/>
      <c r="DD2332" s="22"/>
      <c r="DE2332" s="22"/>
      <c r="DF2332" s="22"/>
      <c r="DG2332" s="22"/>
      <c r="DH2332" s="22"/>
      <c r="DI2332" s="22"/>
      <c r="DJ2332" s="22"/>
      <c r="DK2332" s="22"/>
      <c r="DL2332" s="22"/>
      <c r="DM2332" s="22"/>
      <c r="DN2332" s="22"/>
      <c r="DO2332" s="22"/>
      <c r="DP2332" s="22"/>
    </row>
    <row r="2333" spans="22:120" x14ac:dyDescent="0.25">
      <c r="V2333" s="461"/>
      <c r="W2333" s="5"/>
      <c r="X2333" s="5"/>
      <c r="Y2333" s="5"/>
      <c r="Z2333" s="5"/>
      <c r="AA2333" s="5"/>
      <c r="AB2333" s="5"/>
      <c r="AC2333" s="5"/>
      <c r="AD2333" s="5"/>
      <c r="AE2333" s="22"/>
      <c r="AF2333" s="22"/>
      <c r="AG2333" s="22"/>
      <c r="AH2333" s="22"/>
      <c r="AI2333" s="22"/>
      <c r="AJ2333" s="22"/>
      <c r="AK2333" s="22"/>
      <c r="AL2333" s="22"/>
      <c r="AM2333" s="22"/>
      <c r="AN2333" s="22"/>
      <c r="AO2333" s="22"/>
      <c r="AP2333" s="22"/>
      <c r="AQ2333" s="22"/>
      <c r="AR2333" s="22"/>
      <c r="AS2333" s="22"/>
      <c r="AT2333" s="22"/>
      <c r="AU2333" s="22"/>
      <c r="AV2333" s="22"/>
      <c r="AW2333" s="22"/>
      <c r="AX2333" s="22"/>
      <c r="AY2333" s="22"/>
      <c r="AZ2333" s="22"/>
      <c r="BA2333" s="22"/>
      <c r="BB2333" s="22"/>
      <c r="BC2333" s="22"/>
      <c r="BD2333" s="22"/>
      <c r="BE2333" s="22"/>
      <c r="BF2333" s="22"/>
      <c r="BG2333" s="22"/>
      <c r="BH2333" s="22"/>
      <c r="BI2333" s="22"/>
      <c r="BJ2333" s="22"/>
      <c r="BK2333" s="22"/>
      <c r="BL2333" s="22"/>
      <c r="BM2333" s="22"/>
      <c r="BN2333" s="22"/>
      <c r="BO2333" s="22"/>
      <c r="BP2333" s="22"/>
      <c r="BQ2333" s="22"/>
      <c r="BR2333" s="22"/>
      <c r="BS2333" s="22"/>
      <c r="BT2333" s="22"/>
      <c r="BU2333" s="22"/>
      <c r="BV2333" s="22"/>
      <c r="BW2333" s="22"/>
      <c r="BX2333" s="22"/>
      <c r="BY2333" s="22"/>
      <c r="BZ2333" s="22"/>
      <c r="CA2333" s="22"/>
      <c r="CB2333" s="22"/>
      <c r="CC2333" s="22"/>
      <c r="CD2333" s="22"/>
      <c r="CE2333" s="22"/>
      <c r="CF2333" s="22"/>
      <c r="CG2333" s="22"/>
      <c r="CH2333" s="22"/>
      <c r="CI2333" s="22"/>
      <c r="CJ2333" s="22"/>
      <c r="CK2333" s="22"/>
      <c r="CL2333" s="22"/>
      <c r="CM2333" s="22"/>
      <c r="CN2333" s="22"/>
      <c r="CO2333" s="22"/>
      <c r="CP2333" s="22"/>
      <c r="CQ2333" s="22"/>
      <c r="CR2333" s="22"/>
      <c r="CS2333" s="22"/>
      <c r="CT2333" s="22"/>
      <c r="CU2333" s="22"/>
      <c r="CV2333" s="22"/>
      <c r="CW2333" s="22"/>
      <c r="CX2333" s="22"/>
      <c r="CY2333" s="22"/>
      <c r="CZ2333" s="22"/>
      <c r="DA2333" s="22"/>
      <c r="DB2333" s="22"/>
      <c r="DC2333" s="22"/>
      <c r="DD2333" s="22"/>
      <c r="DE2333" s="22"/>
      <c r="DF2333" s="22"/>
      <c r="DG2333" s="22"/>
      <c r="DH2333" s="22"/>
      <c r="DI2333" s="22"/>
      <c r="DJ2333" s="22"/>
      <c r="DK2333" s="22"/>
      <c r="DL2333" s="22"/>
      <c r="DM2333" s="22"/>
      <c r="DN2333" s="22"/>
      <c r="DO2333" s="22"/>
      <c r="DP2333" s="22"/>
    </row>
    <row r="2334" spans="22:120" x14ac:dyDescent="0.25">
      <c r="V2334" s="461"/>
      <c r="W2334" s="5"/>
      <c r="X2334" s="5"/>
      <c r="Y2334" s="5"/>
      <c r="Z2334" s="5"/>
      <c r="AA2334" s="5"/>
      <c r="AB2334" s="5"/>
      <c r="AC2334" s="5"/>
      <c r="AD2334" s="5"/>
      <c r="AE2334" s="22"/>
      <c r="AF2334" s="22"/>
      <c r="AG2334" s="22"/>
      <c r="AH2334" s="22"/>
      <c r="AI2334" s="22"/>
      <c r="AJ2334" s="22"/>
      <c r="AK2334" s="22"/>
      <c r="AL2334" s="22"/>
      <c r="AM2334" s="22"/>
      <c r="AN2334" s="22"/>
      <c r="AO2334" s="22"/>
      <c r="AP2334" s="22"/>
      <c r="AQ2334" s="22"/>
      <c r="AR2334" s="22"/>
      <c r="AS2334" s="22"/>
      <c r="AT2334" s="22"/>
      <c r="AU2334" s="22"/>
      <c r="AV2334" s="22"/>
      <c r="AW2334" s="22"/>
      <c r="AX2334" s="22"/>
      <c r="AY2334" s="22"/>
      <c r="AZ2334" s="22"/>
      <c r="BA2334" s="22"/>
      <c r="BB2334" s="22"/>
      <c r="BC2334" s="22"/>
      <c r="BD2334" s="22"/>
      <c r="BE2334" s="22"/>
      <c r="BF2334" s="22"/>
      <c r="BG2334" s="22"/>
      <c r="BH2334" s="22"/>
      <c r="BI2334" s="22"/>
      <c r="BJ2334" s="22"/>
      <c r="BK2334" s="22"/>
      <c r="BL2334" s="22"/>
      <c r="BM2334" s="22"/>
      <c r="BN2334" s="22"/>
      <c r="BO2334" s="22"/>
      <c r="BP2334" s="22"/>
      <c r="BQ2334" s="22"/>
      <c r="BR2334" s="22"/>
      <c r="BS2334" s="22"/>
      <c r="BT2334" s="22"/>
      <c r="BU2334" s="22"/>
      <c r="BV2334" s="22"/>
      <c r="BW2334" s="22"/>
      <c r="BX2334" s="22"/>
      <c r="BY2334" s="22"/>
      <c r="BZ2334" s="22"/>
      <c r="CA2334" s="22"/>
      <c r="CB2334" s="22"/>
      <c r="CC2334" s="22"/>
      <c r="CD2334" s="22"/>
      <c r="CE2334" s="22"/>
      <c r="CF2334" s="22"/>
      <c r="CG2334" s="22"/>
      <c r="CH2334" s="22"/>
      <c r="CI2334" s="22"/>
      <c r="CJ2334" s="22"/>
      <c r="CK2334" s="22"/>
      <c r="CL2334" s="22"/>
      <c r="CM2334" s="22"/>
      <c r="CN2334" s="22"/>
      <c r="CO2334" s="22"/>
      <c r="CP2334" s="22"/>
      <c r="CQ2334" s="22"/>
      <c r="CR2334" s="22"/>
      <c r="CS2334" s="22"/>
      <c r="CT2334" s="22"/>
      <c r="CU2334" s="22"/>
      <c r="CV2334" s="22"/>
      <c r="CW2334" s="22"/>
      <c r="CX2334" s="22"/>
      <c r="CY2334" s="22"/>
      <c r="CZ2334" s="22"/>
      <c r="DA2334" s="22"/>
      <c r="DB2334" s="22"/>
      <c r="DC2334" s="22"/>
      <c r="DD2334" s="22"/>
      <c r="DE2334" s="22"/>
      <c r="DF2334" s="22"/>
      <c r="DG2334" s="22"/>
      <c r="DH2334" s="22"/>
      <c r="DI2334" s="22"/>
      <c r="DJ2334" s="22"/>
      <c r="DK2334" s="22"/>
      <c r="DL2334" s="22"/>
      <c r="DM2334" s="22"/>
      <c r="DN2334" s="22"/>
      <c r="DO2334" s="22"/>
      <c r="DP2334" s="22"/>
    </row>
    <row r="2335" spans="22:120" x14ac:dyDescent="0.25">
      <c r="V2335" s="461"/>
      <c r="W2335" s="5"/>
      <c r="X2335" s="5"/>
      <c r="Y2335" s="5"/>
      <c r="Z2335" s="5"/>
      <c r="AA2335" s="5"/>
      <c r="AB2335" s="5"/>
      <c r="AC2335" s="5"/>
      <c r="AD2335" s="5"/>
      <c r="AE2335" s="22"/>
      <c r="AF2335" s="22"/>
      <c r="AG2335" s="22"/>
      <c r="AH2335" s="22"/>
      <c r="AI2335" s="22"/>
      <c r="AJ2335" s="22"/>
      <c r="AK2335" s="22"/>
      <c r="AL2335" s="22"/>
      <c r="AM2335" s="22"/>
      <c r="AN2335" s="22"/>
      <c r="AO2335" s="22"/>
      <c r="AP2335" s="22"/>
      <c r="AQ2335" s="22"/>
      <c r="AR2335" s="22"/>
      <c r="AS2335" s="22"/>
      <c r="AT2335" s="22"/>
      <c r="AU2335" s="22"/>
      <c r="AV2335" s="22"/>
      <c r="AW2335" s="22"/>
      <c r="AX2335" s="22"/>
      <c r="AY2335" s="22"/>
      <c r="AZ2335" s="22"/>
      <c r="BA2335" s="22"/>
      <c r="BB2335" s="22"/>
      <c r="BC2335" s="22"/>
      <c r="BD2335" s="22"/>
      <c r="BE2335" s="22"/>
      <c r="BF2335" s="22"/>
      <c r="BG2335" s="22"/>
      <c r="BH2335" s="22"/>
      <c r="BI2335" s="22"/>
      <c r="BJ2335" s="22"/>
      <c r="BK2335" s="22"/>
      <c r="BL2335" s="22"/>
      <c r="BM2335" s="22"/>
      <c r="BN2335" s="22"/>
      <c r="BO2335" s="22"/>
      <c r="BP2335" s="22"/>
      <c r="BQ2335" s="22"/>
      <c r="BR2335" s="22"/>
      <c r="BS2335" s="22"/>
      <c r="BT2335" s="22"/>
      <c r="BU2335" s="22"/>
      <c r="BV2335" s="22"/>
      <c r="BW2335" s="22"/>
      <c r="BX2335" s="22"/>
      <c r="BY2335" s="22"/>
      <c r="BZ2335" s="22"/>
      <c r="CA2335" s="22"/>
      <c r="CB2335" s="22"/>
      <c r="CC2335" s="22"/>
      <c r="CD2335" s="22"/>
      <c r="CE2335" s="22"/>
      <c r="CF2335" s="22"/>
      <c r="CG2335" s="22"/>
      <c r="CH2335" s="22"/>
      <c r="CI2335" s="22"/>
      <c r="CJ2335" s="22"/>
      <c r="CK2335" s="22"/>
      <c r="CL2335" s="22"/>
      <c r="CM2335" s="22"/>
      <c r="CN2335" s="22"/>
      <c r="CO2335" s="22"/>
      <c r="CP2335" s="22"/>
      <c r="CQ2335" s="22"/>
      <c r="CR2335" s="22"/>
      <c r="CS2335" s="22"/>
      <c r="CT2335" s="22"/>
      <c r="CU2335" s="22"/>
      <c r="CV2335" s="22"/>
      <c r="CW2335" s="22"/>
      <c r="CX2335" s="22"/>
      <c r="CY2335" s="22"/>
      <c r="CZ2335" s="22"/>
      <c r="DA2335" s="22"/>
      <c r="DB2335" s="22"/>
      <c r="DC2335" s="22"/>
      <c r="DD2335" s="22"/>
      <c r="DE2335" s="22"/>
      <c r="DF2335" s="22"/>
      <c r="DG2335" s="22"/>
      <c r="DH2335" s="22"/>
      <c r="DI2335" s="22"/>
      <c r="DJ2335" s="22"/>
      <c r="DK2335" s="22"/>
      <c r="DL2335" s="22"/>
      <c r="DM2335" s="22"/>
      <c r="DN2335" s="22"/>
      <c r="DO2335" s="22"/>
      <c r="DP2335" s="22"/>
    </row>
    <row r="2336" spans="22:120" x14ac:dyDescent="0.25">
      <c r="V2336" s="461"/>
      <c r="W2336" s="5"/>
      <c r="X2336" s="5"/>
      <c r="Y2336" s="5"/>
      <c r="Z2336" s="5"/>
      <c r="AA2336" s="5"/>
      <c r="AB2336" s="5"/>
      <c r="AC2336" s="5"/>
      <c r="AD2336" s="5"/>
      <c r="AE2336" s="22"/>
      <c r="AF2336" s="22"/>
      <c r="AG2336" s="22"/>
      <c r="AH2336" s="22"/>
      <c r="AI2336" s="22"/>
      <c r="AJ2336" s="22"/>
      <c r="AK2336" s="22"/>
      <c r="AL2336" s="22"/>
      <c r="AM2336" s="22"/>
      <c r="AN2336" s="22"/>
      <c r="AO2336" s="22"/>
      <c r="AP2336" s="22"/>
      <c r="AQ2336" s="22"/>
      <c r="AR2336" s="22"/>
      <c r="AS2336" s="22"/>
      <c r="AT2336" s="22"/>
      <c r="AU2336" s="22"/>
      <c r="AV2336" s="22"/>
      <c r="AW2336" s="22"/>
      <c r="AX2336" s="22"/>
      <c r="AY2336" s="22"/>
      <c r="AZ2336" s="22"/>
      <c r="BA2336" s="22"/>
      <c r="BB2336" s="22"/>
      <c r="BC2336" s="22"/>
      <c r="BD2336" s="22"/>
      <c r="BE2336" s="22"/>
      <c r="BF2336" s="22"/>
      <c r="BG2336" s="22"/>
      <c r="BH2336" s="22"/>
      <c r="BI2336" s="22"/>
      <c r="BJ2336" s="22"/>
      <c r="BK2336" s="22"/>
      <c r="BL2336" s="22"/>
      <c r="BM2336" s="22"/>
      <c r="BN2336" s="22"/>
      <c r="BO2336" s="22"/>
      <c r="BP2336" s="22"/>
      <c r="BQ2336" s="22"/>
      <c r="BR2336" s="22"/>
      <c r="BS2336" s="22"/>
      <c r="BT2336" s="22"/>
      <c r="BU2336" s="22"/>
      <c r="BV2336" s="22"/>
      <c r="BW2336" s="22"/>
      <c r="BX2336" s="22"/>
      <c r="BY2336" s="22"/>
      <c r="BZ2336" s="22"/>
      <c r="CA2336" s="22"/>
      <c r="CB2336" s="22"/>
      <c r="CC2336" s="22"/>
      <c r="CD2336" s="22"/>
      <c r="CE2336" s="22"/>
      <c r="CF2336" s="22"/>
      <c r="CG2336" s="22"/>
      <c r="CH2336" s="22"/>
      <c r="CI2336" s="22"/>
      <c r="CJ2336" s="22"/>
      <c r="CK2336" s="22"/>
      <c r="CL2336" s="22"/>
      <c r="CM2336" s="22"/>
      <c r="CN2336" s="22"/>
      <c r="CO2336" s="22"/>
      <c r="CP2336" s="22"/>
      <c r="CQ2336" s="22"/>
      <c r="CR2336" s="22"/>
      <c r="CS2336" s="22"/>
      <c r="CT2336" s="22"/>
      <c r="CU2336" s="22"/>
      <c r="CV2336" s="22"/>
      <c r="CW2336" s="22"/>
      <c r="CX2336" s="22"/>
      <c r="CY2336" s="22"/>
      <c r="CZ2336" s="22"/>
      <c r="DA2336" s="22"/>
      <c r="DB2336" s="22"/>
      <c r="DC2336" s="22"/>
      <c r="DD2336" s="22"/>
      <c r="DE2336" s="22"/>
      <c r="DF2336" s="22"/>
      <c r="DG2336" s="22"/>
      <c r="DH2336" s="22"/>
      <c r="DI2336" s="22"/>
      <c r="DJ2336" s="22"/>
      <c r="DK2336" s="22"/>
      <c r="DL2336" s="22"/>
      <c r="DM2336" s="22"/>
      <c r="DN2336" s="22"/>
      <c r="DO2336" s="22"/>
      <c r="DP2336" s="22"/>
    </row>
    <row r="2337" spans="22:120" x14ac:dyDescent="0.25">
      <c r="V2337" s="461"/>
      <c r="W2337" s="5"/>
      <c r="X2337" s="5"/>
      <c r="Y2337" s="5"/>
      <c r="Z2337" s="5"/>
      <c r="AA2337" s="5"/>
      <c r="AB2337" s="5"/>
      <c r="AC2337" s="5"/>
      <c r="AD2337" s="5"/>
      <c r="AE2337" s="22"/>
      <c r="AF2337" s="22"/>
      <c r="AG2337" s="22"/>
      <c r="AH2337" s="22"/>
      <c r="AI2337" s="22"/>
      <c r="AJ2337" s="22"/>
      <c r="AK2337" s="22"/>
      <c r="AL2337" s="22"/>
      <c r="AM2337" s="22"/>
      <c r="AN2337" s="22"/>
      <c r="AO2337" s="22"/>
      <c r="AP2337" s="22"/>
      <c r="AQ2337" s="22"/>
      <c r="AR2337" s="22"/>
      <c r="AS2337" s="22"/>
      <c r="AT2337" s="22"/>
      <c r="AU2337" s="22"/>
      <c r="AV2337" s="22"/>
      <c r="AW2337" s="22"/>
      <c r="AX2337" s="22"/>
      <c r="AY2337" s="22"/>
      <c r="AZ2337" s="22"/>
      <c r="BA2337" s="22"/>
      <c r="BB2337" s="22"/>
      <c r="BC2337" s="22"/>
      <c r="BD2337" s="22"/>
      <c r="BE2337" s="22"/>
      <c r="BF2337" s="22"/>
      <c r="BG2337" s="22"/>
      <c r="BH2337" s="22"/>
      <c r="BI2337" s="22"/>
      <c r="BJ2337" s="22"/>
      <c r="BK2337" s="22"/>
      <c r="BL2337" s="22"/>
      <c r="BM2337" s="22"/>
      <c r="BN2337" s="22"/>
      <c r="BO2337" s="22"/>
      <c r="BP2337" s="22"/>
      <c r="BQ2337" s="22"/>
      <c r="BR2337" s="22"/>
      <c r="BS2337" s="22"/>
      <c r="BT2337" s="22"/>
      <c r="BU2337" s="22"/>
      <c r="BV2337" s="22"/>
      <c r="BW2337" s="22"/>
      <c r="BX2337" s="22"/>
      <c r="BY2337" s="22"/>
      <c r="BZ2337" s="22"/>
      <c r="CA2337" s="22"/>
      <c r="CB2337" s="22"/>
      <c r="CC2337" s="22"/>
      <c r="CD2337" s="22"/>
      <c r="CE2337" s="22"/>
      <c r="CF2337" s="22"/>
      <c r="CG2337" s="22"/>
      <c r="CH2337" s="22"/>
      <c r="CI2337" s="22"/>
      <c r="CJ2337" s="22"/>
      <c r="CK2337" s="22"/>
      <c r="CL2337" s="22"/>
      <c r="CM2337" s="22"/>
      <c r="CN2337" s="22"/>
      <c r="CO2337" s="22"/>
      <c r="CP2337" s="22"/>
      <c r="CQ2337" s="22"/>
      <c r="CR2337" s="22"/>
      <c r="CS2337" s="22"/>
      <c r="CT2337" s="22"/>
      <c r="CU2337" s="22"/>
      <c r="CV2337" s="22"/>
      <c r="CW2337" s="22"/>
      <c r="CX2337" s="22"/>
      <c r="CY2337" s="22"/>
      <c r="CZ2337" s="22"/>
      <c r="DA2337" s="22"/>
      <c r="DB2337" s="22"/>
      <c r="DC2337" s="22"/>
      <c r="DD2337" s="22"/>
      <c r="DE2337" s="22"/>
      <c r="DF2337" s="22"/>
      <c r="DG2337" s="22"/>
      <c r="DH2337" s="22"/>
      <c r="DI2337" s="22"/>
      <c r="DJ2337" s="22"/>
      <c r="DK2337" s="22"/>
      <c r="DL2337" s="22"/>
      <c r="DM2337" s="22"/>
      <c r="DN2337" s="22"/>
      <c r="DO2337" s="22"/>
      <c r="DP2337" s="22"/>
    </row>
    <row r="2338" spans="22:120" x14ac:dyDescent="0.25">
      <c r="V2338" s="461"/>
      <c r="W2338" s="5"/>
      <c r="X2338" s="5"/>
      <c r="Y2338" s="5"/>
      <c r="Z2338" s="5"/>
      <c r="AA2338" s="5"/>
      <c r="AB2338" s="5"/>
      <c r="AC2338" s="5"/>
      <c r="AD2338" s="5"/>
      <c r="AE2338" s="22"/>
      <c r="AF2338" s="22"/>
      <c r="AG2338" s="22"/>
      <c r="AH2338" s="22"/>
      <c r="AI2338" s="22"/>
      <c r="AJ2338" s="22"/>
      <c r="AK2338" s="22"/>
      <c r="AL2338" s="22"/>
      <c r="AM2338" s="22"/>
      <c r="AN2338" s="22"/>
      <c r="AO2338" s="22"/>
      <c r="AP2338" s="22"/>
      <c r="AQ2338" s="22"/>
      <c r="AR2338" s="22"/>
      <c r="AS2338" s="22"/>
      <c r="AT2338" s="22"/>
      <c r="AU2338" s="22"/>
      <c r="AV2338" s="22"/>
      <c r="AW2338" s="22"/>
      <c r="AX2338" s="22"/>
      <c r="AY2338" s="22"/>
      <c r="AZ2338" s="22"/>
      <c r="BA2338" s="22"/>
      <c r="BB2338" s="22"/>
      <c r="BC2338" s="22"/>
      <c r="BD2338" s="22"/>
      <c r="BE2338" s="22"/>
      <c r="BF2338" s="22"/>
      <c r="BG2338" s="22"/>
      <c r="BH2338" s="22"/>
      <c r="BI2338" s="22"/>
      <c r="BJ2338" s="22"/>
      <c r="BK2338" s="22"/>
      <c r="BL2338" s="22"/>
      <c r="BM2338" s="22"/>
      <c r="BN2338" s="22"/>
      <c r="BO2338" s="22"/>
      <c r="BP2338" s="22"/>
      <c r="BQ2338" s="22"/>
      <c r="BR2338" s="22"/>
      <c r="BS2338" s="22"/>
      <c r="BT2338" s="22"/>
      <c r="BU2338" s="22"/>
      <c r="BV2338" s="22"/>
      <c r="BW2338" s="22"/>
      <c r="BX2338" s="22"/>
      <c r="BY2338" s="22"/>
      <c r="BZ2338" s="22"/>
      <c r="CA2338" s="22"/>
      <c r="CB2338" s="22"/>
      <c r="CC2338" s="22"/>
      <c r="CD2338" s="22"/>
      <c r="CE2338" s="22"/>
      <c r="CF2338" s="22"/>
      <c r="CG2338" s="22"/>
      <c r="CH2338" s="22"/>
      <c r="CI2338" s="22"/>
      <c r="CJ2338" s="22"/>
      <c r="CK2338" s="22"/>
      <c r="CL2338" s="22"/>
      <c r="CM2338" s="22"/>
      <c r="CN2338" s="22"/>
      <c r="CO2338" s="22"/>
      <c r="CP2338" s="22"/>
      <c r="CQ2338" s="22"/>
      <c r="CR2338" s="22"/>
      <c r="CS2338" s="22"/>
      <c r="CT2338" s="22"/>
      <c r="CU2338" s="22"/>
      <c r="CV2338" s="22"/>
      <c r="CW2338" s="22"/>
      <c r="CX2338" s="22"/>
      <c r="CY2338" s="22"/>
      <c r="CZ2338" s="22"/>
      <c r="DA2338" s="22"/>
      <c r="DB2338" s="22"/>
      <c r="DC2338" s="22"/>
      <c r="DD2338" s="22"/>
      <c r="DE2338" s="22"/>
      <c r="DF2338" s="22"/>
      <c r="DG2338" s="22"/>
      <c r="DH2338" s="22"/>
      <c r="DI2338" s="22"/>
      <c r="DJ2338" s="22"/>
      <c r="DK2338" s="22"/>
      <c r="DL2338" s="22"/>
      <c r="DM2338" s="22"/>
      <c r="DN2338" s="22"/>
      <c r="DO2338" s="22"/>
      <c r="DP2338" s="22"/>
    </row>
    <row r="2339" spans="22:120" x14ac:dyDescent="0.25">
      <c r="V2339" s="461"/>
      <c r="W2339" s="5"/>
      <c r="X2339" s="5"/>
      <c r="Y2339" s="5"/>
      <c r="Z2339" s="5"/>
      <c r="AA2339" s="5"/>
      <c r="AB2339" s="5"/>
      <c r="AC2339" s="5"/>
      <c r="AD2339" s="5"/>
      <c r="AE2339" s="22"/>
      <c r="AF2339" s="22"/>
      <c r="AG2339" s="22"/>
      <c r="AH2339" s="22"/>
      <c r="AI2339" s="22"/>
      <c r="AJ2339" s="22"/>
      <c r="AK2339" s="22"/>
      <c r="AL2339" s="22"/>
      <c r="AM2339" s="22"/>
      <c r="AN2339" s="22"/>
      <c r="AO2339" s="22"/>
      <c r="AP2339" s="22"/>
      <c r="AQ2339" s="22"/>
      <c r="AR2339" s="22"/>
      <c r="AS2339" s="22"/>
      <c r="AT2339" s="22"/>
      <c r="AU2339" s="22"/>
      <c r="AV2339" s="22"/>
      <c r="AW2339" s="22"/>
      <c r="AX2339" s="22"/>
      <c r="AY2339" s="22"/>
      <c r="AZ2339" s="22"/>
      <c r="BA2339" s="22"/>
      <c r="BB2339" s="22"/>
      <c r="BC2339" s="22"/>
      <c r="BD2339" s="22"/>
      <c r="BE2339" s="22"/>
      <c r="BF2339" s="22"/>
      <c r="BG2339" s="22"/>
      <c r="BH2339" s="22"/>
      <c r="BI2339" s="22"/>
      <c r="BJ2339" s="22"/>
      <c r="BK2339" s="22"/>
      <c r="BL2339" s="22"/>
      <c r="BM2339" s="22"/>
      <c r="BN2339" s="22"/>
      <c r="BO2339" s="22"/>
      <c r="BP2339" s="22"/>
      <c r="BQ2339" s="22"/>
      <c r="BR2339" s="22"/>
      <c r="BS2339" s="22"/>
      <c r="BT2339" s="22"/>
      <c r="BU2339" s="22"/>
      <c r="BV2339" s="22"/>
      <c r="BW2339" s="22"/>
      <c r="BX2339" s="22"/>
      <c r="BY2339" s="22"/>
      <c r="BZ2339" s="22"/>
      <c r="CA2339" s="22"/>
      <c r="CB2339" s="22"/>
      <c r="CC2339" s="22"/>
      <c r="CD2339" s="22"/>
      <c r="CE2339" s="22"/>
      <c r="CF2339" s="22"/>
      <c r="CG2339" s="22"/>
      <c r="CH2339" s="22"/>
      <c r="CI2339" s="22"/>
      <c r="CJ2339" s="22"/>
      <c r="CK2339" s="22"/>
      <c r="CL2339" s="22"/>
      <c r="CM2339" s="22"/>
      <c r="CN2339" s="22"/>
      <c r="CO2339" s="22"/>
      <c r="CP2339" s="22"/>
      <c r="CQ2339" s="22"/>
      <c r="CR2339" s="22"/>
      <c r="CS2339" s="22"/>
      <c r="CT2339" s="22"/>
      <c r="CU2339" s="22"/>
      <c r="CV2339" s="22"/>
      <c r="CW2339" s="22"/>
      <c r="CX2339" s="22"/>
      <c r="CY2339" s="22"/>
      <c r="CZ2339" s="22"/>
      <c r="DA2339" s="22"/>
      <c r="DB2339" s="22"/>
      <c r="DC2339" s="22"/>
      <c r="DD2339" s="22"/>
      <c r="DE2339" s="22"/>
      <c r="DF2339" s="22"/>
      <c r="DG2339" s="22"/>
      <c r="DH2339" s="22"/>
      <c r="DI2339" s="22"/>
      <c r="DJ2339" s="22"/>
      <c r="DK2339" s="22"/>
      <c r="DL2339" s="22"/>
      <c r="DM2339" s="22"/>
      <c r="DN2339" s="22"/>
      <c r="DO2339" s="22"/>
      <c r="DP2339" s="22"/>
    </row>
    <row r="2340" spans="22:120" x14ac:dyDescent="0.25">
      <c r="V2340" s="461"/>
      <c r="W2340" s="5"/>
      <c r="X2340" s="5"/>
      <c r="Y2340" s="5"/>
      <c r="Z2340" s="5"/>
      <c r="AA2340" s="5"/>
      <c r="AB2340" s="5"/>
      <c r="AC2340" s="5"/>
      <c r="AD2340" s="5"/>
      <c r="AE2340" s="22"/>
      <c r="AF2340" s="22"/>
      <c r="AG2340" s="22"/>
      <c r="AH2340" s="22"/>
      <c r="AI2340" s="22"/>
      <c r="AJ2340" s="22"/>
      <c r="AK2340" s="22"/>
      <c r="AL2340" s="22"/>
      <c r="AM2340" s="22"/>
      <c r="AN2340" s="22"/>
      <c r="AO2340" s="22"/>
      <c r="AP2340" s="22"/>
      <c r="AQ2340" s="22"/>
      <c r="AR2340" s="22"/>
      <c r="AS2340" s="22"/>
      <c r="AT2340" s="22"/>
      <c r="AU2340" s="22"/>
      <c r="AV2340" s="22"/>
      <c r="AW2340" s="22"/>
      <c r="AX2340" s="22"/>
      <c r="AY2340" s="22"/>
      <c r="AZ2340" s="22"/>
      <c r="BA2340" s="22"/>
      <c r="BB2340" s="22"/>
      <c r="BC2340" s="22"/>
      <c r="BD2340" s="22"/>
      <c r="BE2340" s="22"/>
      <c r="BF2340" s="22"/>
      <c r="BG2340" s="22"/>
      <c r="BH2340" s="22"/>
      <c r="BI2340" s="22"/>
      <c r="BJ2340" s="22"/>
      <c r="BK2340" s="22"/>
      <c r="BL2340" s="22"/>
      <c r="BM2340" s="22"/>
      <c r="BN2340" s="22"/>
      <c r="BO2340" s="22"/>
      <c r="BP2340" s="22"/>
      <c r="BQ2340" s="22"/>
      <c r="BR2340" s="22"/>
      <c r="BS2340" s="22"/>
      <c r="BT2340" s="22"/>
      <c r="BU2340" s="22"/>
      <c r="BV2340" s="22"/>
      <c r="BW2340" s="22"/>
      <c r="BX2340" s="22"/>
      <c r="BY2340" s="22"/>
      <c r="BZ2340" s="22"/>
      <c r="CA2340" s="22"/>
      <c r="CB2340" s="22"/>
      <c r="CC2340" s="22"/>
      <c r="CD2340" s="22"/>
      <c r="CE2340" s="22"/>
      <c r="CF2340" s="22"/>
      <c r="CG2340" s="22"/>
      <c r="CH2340" s="22"/>
      <c r="CI2340" s="22"/>
      <c r="CJ2340" s="22"/>
      <c r="CK2340" s="22"/>
      <c r="CL2340" s="22"/>
      <c r="CM2340" s="22"/>
      <c r="CN2340" s="22"/>
      <c r="CO2340" s="22"/>
      <c r="CP2340" s="22"/>
      <c r="CQ2340" s="22"/>
      <c r="CR2340" s="22"/>
      <c r="CS2340" s="22"/>
      <c r="CT2340" s="22"/>
      <c r="CU2340" s="22"/>
      <c r="CV2340" s="22"/>
      <c r="CW2340" s="22"/>
      <c r="CX2340" s="22"/>
      <c r="CY2340" s="22"/>
      <c r="CZ2340" s="22"/>
      <c r="DA2340" s="22"/>
      <c r="DB2340" s="22"/>
      <c r="DC2340" s="22"/>
      <c r="DD2340" s="22"/>
      <c r="DE2340" s="22"/>
      <c r="DF2340" s="22"/>
      <c r="DG2340" s="22"/>
      <c r="DH2340" s="22"/>
      <c r="DI2340" s="22"/>
      <c r="DJ2340" s="22"/>
      <c r="DK2340" s="22"/>
      <c r="DL2340" s="22"/>
      <c r="DM2340" s="22"/>
      <c r="DN2340" s="22"/>
      <c r="DO2340" s="22"/>
      <c r="DP2340" s="22"/>
    </row>
    <row r="2341" spans="22:120" x14ac:dyDescent="0.25">
      <c r="V2341" s="461"/>
      <c r="W2341" s="5"/>
      <c r="X2341" s="5"/>
      <c r="Y2341" s="5"/>
      <c r="Z2341" s="5"/>
      <c r="AA2341" s="5"/>
      <c r="AB2341" s="5"/>
      <c r="AC2341" s="5"/>
      <c r="AD2341" s="5"/>
      <c r="AE2341" s="22"/>
      <c r="AF2341" s="22"/>
      <c r="AG2341" s="22"/>
      <c r="AH2341" s="22"/>
      <c r="AI2341" s="22"/>
      <c r="AJ2341" s="22"/>
      <c r="AK2341" s="22"/>
      <c r="AL2341" s="22"/>
      <c r="AM2341" s="22"/>
      <c r="AN2341" s="22"/>
      <c r="AO2341" s="22"/>
      <c r="AP2341" s="22"/>
      <c r="AQ2341" s="22"/>
      <c r="AR2341" s="22"/>
      <c r="AS2341" s="22"/>
      <c r="AT2341" s="22"/>
      <c r="AU2341" s="22"/>
      <c r="AV2341" s="22"/>
      <c r="AW2341" s="22"/>
      <c r="AX2341" s="22"/>
      <c r="AY2341" s="22"/>
      <c r="AZ2341" s="22"/>
      <c r="BA2341" s="22"/>
      <c r="BB2341" s="22"/>
      <c r="BC2341" s="22"/>
      <c r="BD2341" s="22"/>
      <c r="BE2341" s="22"/>
      <c r="BF2341" s="22"/>
      <c r="BG2341" s="22"/>
      <c r="BH2341" s="22"/>
      <c r="BI2341" s="22"/>
      <c r="BJ2341" s="22"/>
      <c r="BK2341" s="22"/>
      <c r="BL2341" s="22"/>
      <c r="BM2341" s="22"/>
      <c r="BN2341" s="22"/>
      <c r="BO2341" s="22"/>
      <c r="BP2341" s="22"/>
      <c r="BQ2341" s="22"/>
      <c r="BR2341" s="22"/>
      <c r="BS2341" s="22"/>
      <c r="BT2341" s="22"/>
      <c r="BU2341" s="22"/>
      <c r="BV2341" s="22"/>
      <c r="BW2341" s="22"/>
      <c r="BX2341" s="22"/>
      <c r="BY2341" s="22"/>
      <c r="BZ2341" s="22"/>
      <c r="CA2341" s="22"/>
      <c r="CB2341" s="22"/>
      <c r="CC2341" s="22"/>
      <c r="CD2341" s="22"/>
      <c r="CE2341" s="22"/>
      <c r="CF2341" s="22"/>
      <c r="CG2341" s="22"/>
      <c r="CH2341" s="22"/>
      <c r="CI2341" s="22"/>
      <c r="CJ2341" s="22"/>
      <c r="CK2341" s="22"/>
      <c r="CL2341" s="22"/>
      <c r="CM2341" s="22"/>
      <c r="CN2341" s="22"/>
      <c r="CO2341" s="22"/>
      <c r="CP2341" s="22"/>
      <c r="CQ2341" s="22"/>
      <c r="CR2341" s="22"/>
      <c r="CS2341" s="22"/>
      <c r="CT2341" s="22"/>
      <c r="CU2341" s="22"/>
      <c r="CV2341" s="22"/>
      <c r="CW2341" s="22"/>
      <c r="CX2341" s="22"/>
      <c r="CY2341" s="22"/>
      <c r="CZ2341" s="22"/>
      <c r="DA2341" s="22"/>
      <c r="DB2341" s="22"/>
      <c r="DC2341" s="22"/>
      <c r="DD2341" s="22"/>
      <c r="DE2341" s="22"/>
      <c r="DF2341" s="22"/>
      <c r="DG2341" s="22"/>
      <c r="DH2341" s="22"/>
      <c r="DI2341" s="22"/>
      <c r="DJ2341" s="22"/>
      <c r="DK2341" s="22"/>
      <c r="DL2341" s="22"/>
      <c r="DM2341" s="22"/>
      <c r="DN2341" s="22"/>
      <c r="DO2341" s="22"/>
      <c r="DP2341" s="22"/>
    </row>
    <row r="2342" spans="22:120" x14ac:dyDescent="0.25">
      <c r="V2342" s="461"/>
      <c r="W2342" s="5"/>
      <c r="X2342" s="5"/>
      <c r="Y2342" s="5"/>
      <c r="Z2342" s="5"/>
      <c r="AA2342" s="5"/>
      <c r="AB2342" s="5"/>
      <c r="AC2342" s="5"/>
      <c r="AD2342" s="5"/>
      <c r="AE2342" s="22"/>
      <c r="AF2342" s="22"/>
      <c r="AG2342" s="22"/>
      <c r="AH2342" s="22"/>
      <c r="AI2342" s="22"/>
      <c r="AJ2342" s="22"/>
      <c r="AK2342" s="22"/>
      <c r="AL2342" s="22"/>
      <c r="AM2342" s="22"/>
      <c r="AN2342" s="22"/>
      <c r="AO2342" s="22"/>
      <c r="AP2342" s="22"/>
      <c r="AQ2342" s="22"/>
      <c r="AR2342" s="22"/>
      <c r="AS2342" s="22"/>
      <c r="AT2342" s="22"/>
      <c r="AU2342" s="22"/>
      <c r="AV2342" s="22"/>
      <c r="AW2342" s="22"/>
      <c r="AX2342" s="22"/>
      <c r="AY2342" s="22"/>
      <c r="AZ2342" s="22"/>
      <c r="BA2342" s="22"/>
      <c r="BB2342" s="22"/>
      <c r="BC2342" s="22"/>
      <c r="BD2342" s="22"/>
      <c r="BE2342" s="22"/>
      <c r="BF2342" s="22"/>
      <c r="BG2342" s="22"/>
      <c r="BH2342" s="22"/>
      <c r="BI2342" s="22"/>
      <c r="BJ2342" s="22"/>
      <c r="BK2342" s="22"/>
      <c r="BL2342" s="22"/>
      <c r="BM2342" s="22"/>
      <c r="BN2342" s="22"/>
      <c r="BO2342" s="22"/>
      <c r="BP2342" s="22"/>
      <c r="BQ2342" s="22"/>
      <c r="BR2342" s="22"/>
      <c r="BS2342" s="22"/>
      <c r="BT2342" s="22"/>
      <c r="BU2342" s="22"/>
      <c r="BV2342" s="22"/>
      <c r="BW2342" s="22"/>
      <c r="BX2342" s="22"/>
      <c r="BY2342" s="22"/>
      <c r="BZ2342" s="22"/>
      <c r="CA2342" s="22"/>
      <c r="CB2342" s="22"/>
      <c r="CC2342" s="22"/>
      <c r="CD2342" s="22"/>
      <c r="CE2342" s="22"/>
      <c r="CF2342" s="22"/>
      <c r="CG2342" s="22"/>
      <c r="CH2342" s="22"/>
      <c r="CI2342" s="22"/>
      <c r="CJ2342" s="22"/>
      <c r="CK2342" s="22"/>
      <c r="CL2342" s="22"/>
      <c r="CM2342" s="22"/>
      <c r="CN2342" s="22"/>
      <c r="CO2342" s="22"/>
      <c r="CP2342" s="22"/>
      <c r="CQ2342" s="22"/>
      <c r="CR2342" s="22"/>
      <c r="CS2342" s="22"/>
      <c r="CT2342" s="22"/>
      <c r="CU2342" s="22"/>
      <c r="CV2342" s="22"/>
      <c r="CW2342" s="22"/>
      <c r="CX2342" s="22"/>
      <c r="CY2342" s="22"/>
      <c r="CZ2342" s="22"/>
      <c r="DA2342" s="22"/>
      <c r="DB2342" s="22"/>
      <c r="DC2342" s="22"/>
      <c r="DD2342" s="22"/>
      <c r="DE2342" s="22"/>
      <c r="DF2342" s="22"/>
      <c r="DG2342" s="22"/>
      <c r="DH2342" s="22"/>
      <c r="DI2342" s="22"/>
      <c r="DJ2342" s="22"/>
      <c r="DK2342" s="22"/>
      <c r="DL2342" s="22"/>
      <c r="DM2342" s="22"/>
      <c r="DN2342" s="22"/>
      <c r="DO2342" s="22"/>
      <c r="DP2342" s="22"/>
    </row>
    <row r="2343" spans="22:120" x14ac:dyDescent="0.25">
      <c r="V2343" s="461"/>
      <c r="W2343" s="5"/>
      <c r="X2343" s="5"/>
      <c r="Y2343" s="5"/>
      <c r="Z2343" s="5"/>
      <c r="AA2343" s="5"/>
      <c r="AB2343" s="5"/>
      <c r="AC2343" s="5"/>
      <c r="AD2343" s="5"/>
      <c r="AE2343" s="22"/>
      <c r="AF2343" s="22"/>
      <c r="AG2343" s="22"/>
      <c r="AH2343" s="22"/>
      <c r="AI2343" s="22"/>
      <c r="AJ2343" s="22"/>
      <c r="AK2343" s="22"/>
      <c r="AL2343" s="22"/>
      <c r="AM2343" s="22"/>
      <c r="AN2343" s="22"/>
      <c r="AO2343" s="22"/>
      <c r="AP2343" s="22"/>
      <c r="AQ2343" s="22"/>
      <c r="AR2343" s="22"/>
      <c r="AS2343" s="22"/>
      <c r="AT2343" s="22"/>
      <c r="AU2343" s="22"/>
      <c r="AV2343" s="22"/>
      <c r="AW2343" s="22"/>
      <c r="AX2343" s="22"/>
      <c r="AY2343" s="22"/>
      <c r="AZ2343" s="22"/>
      <c r="BA2343" s="22"/>
      <c r="BB2343" s="22"/>
      <c r="BC2343" s="22"/>
      <c r="BD2343" s="22"/>
      <c r="BE2343" s="22"/>
      <c r="BF2343" s="22"/>
      <c r="BG2343" s="22"/>
      <c r="BH2343" s="22"/>
      <c r="BI2343" s="22"/>
      <c r="BJ2343" s="22"/>
      <c r="BK2343" s="22"/>
      <c r="BL2343" s="22"/>
      <c r="BM2343" s="22"/>
      <c r="BN2343" s="22"/>
      <c r="BO2343" s="22"/>
      <c r="BP2343" s="22"/>
      <c r="BQ2343" s="22"/>
      <c r="BR2343" s="22"/>
      <c r="BS2343" s="22"/>
      <c r="BT2343" s="22"/>
      <c r="BU2343" s="22"/>
      <c r="BV2343" s="22"/>
      <c r="BW2343" s="22"/>
      <c r="BX2343" s="22"/>
      <c r="BY2343" s="22"/>
      <c r="BZ2343" s="22"/>
      <c r="CA2343" s="22"/>
      <c r="CB2343" s="22"/>
      <c r="CC2343" s="22"/>
      <c r="CD2343" s="22"/>
      <c r="CE2343" s="22"/>
      <c r="CF2343" s="22"/>
      <c r="CG2343" s="22"/>
      <c r="CH2343" s="22"/>
      <c r="CI2343" s="22"/>
      <c r="CJ2343" s="22"/>
      <c r="CK2343" s="22"/>
      <c r="CL2343" s="22"/>
      <c r="CM2343" s="22"/>
      <c r="CN2343" s="22"/>
      <c r="CO2343" s="22"/>
      <c r="CP2343" s="22"/>
      <c r="CQ2343" s="22"/>
      <c r="CR2343" s="22"/>
      <c r="CS2343" s="22"/>
      <c r="CT2343" s="22"/>
      <c r="CU2343" s="22"/>
      <c r="CV2343" s="22"/>
      <c r="CW2343" s="22"/>
      <c r="CX2343" s="22"/>
      <c r="CY2343" s="22"/>
      <c r="CZ2343" s="22"/>
      <c r="DA2343" s="22"/>
      <c r="DB2343" s="22"/>
      <c r="DC2343" s="22"/>
      <c r="DD2343" s="22"/>
      <c r="DE2343" s="22"/>
      <c r="DF2343" s="22"/>
      <c r="DG2343" s="22"/>
      <c r="DH2343" s="22"/>
      <c r="DI2343" s="22"/>
      <c r="DJ2343" s="22"/>
      <c r="DK2343" s="22"/>
      <c r="DL2343" s="22"/>
      <c r="DM2343" s="22"/>
      <c r="DN2343" s="22"/>
      <c r="DO2343" s="22"/>
      <c r="DP2343" s="22"/>
    </row>
    <row r="2344" spans="22:120" x14ac:dyDescent="0.25">
      <c r="V2344" s="461"/>
      <c r="W2344" s="5"/>
      <c r="X2344" s="5"/>
      <c r="Y2344" s="5"/>
      <c r="Z2344" s="5"/>
      <c r="AA2344" s="5"/>
      <c r="AB2344" s="5"/>
      <c r="AC2344" s="5"/>
      <c r="AD2344" s="5"/>
      <c r="AE2344" s="22"/>
      <c r="AF2344" s="22"/>
      <c r="AG2344" s="22"/>
      <c r="AH2344" s="22"/>
      <c r="AI2344" s="22"/>
      <c r="AJ2344" s="22"/>
      <c r="AK2344" s="22"/>
      <c r="AL2344" s="22"/>
      <c r="AM2344" s="22"/>
      <c r="AN2344" s="22"/>
      <c r="AO2344" s="22"/>
      <c r="AP2344" s="22"/>
      <c r="AQ2344" s="22"/>
      <c r="AR2344" s="22"/>
      <c r="AS2344" s="22"/>
      <c r="AT2344" s="22"/>
      <c r="AU2344" s="22"/>
      <c r="AV2344" s="22"/>
      <c r="AW2344" s="22"/>
      <c r="AX2344" s="22"/>
      <c r="AY2344" s="22"/>
      <c r="AZ2344" s="22"/>
      <c r="BA2344" s="22"/>
      <c r="BB2344" s="22"/>
      <c r="BC2344" s="22"/>
      <c r="BD2344" s="22"/>
      <c r="BE2344" s="22"/>
      <c r="BF2344" s="22"/>
      <c r="BG2344" s="22"/>
      <c r="BH2344" s="22"/>
      <c r="BI2344" s="22"/>
      <c r="BJ2344" s="22"/>
      <c r="BK2344" s="22"/>
      <c r="BL2344" s="22"/>
      <c r="BM2344" s="22"/>
      <c r="BN2344" s="22"/>
      <c r="BO2344" s="22"/>
      <c r="BP2344" s="22"/>
      <c r="BQ2344" s="22"/>
      <c r="BR2344" s="22"/>
      <c r="BS2344" s="22"/>
      <c r="BT2344" s="22"/>
      <c r="BU2344" s="22"/>
      <c r="BV2344" s="22"/>
      <c r="BW2344" s="22"/>
      <c r="BX2344" s="22"/>
      <c r="BY2344" s="22"/>
      <c r="BZ2344" s="22"/>
      <c r="CA2344" s="22"/>
      <c r="CB2344" s="22"/>
      <c r="CC2344" s="22"/>
      <c r="CD2344" s="22"/>
      <c r="CE2344" s="22"/>
      <c r="CF2344" s="22"/>
      <c r="CG2344" s="22"/>
      <c r="CH2344" s="22"/>
      <c r="CI2344" s="22"/>
      <c r="CJ2344" s="22"/>
      <c r="CK2344" s="22"/>
      <c r="CL2344" s="22"/>
      <c r="CM2344" s="22"/>
      <c r="CN2344" s="22"/>
      <c r="CO2344" s="22"/>
      <c r="CP2344" s="22"/>
      <c r="CQ2344" s="22"/>
      <c r="CR2344" s="22"/>
      <c r="CS2344" s="22"/>
      <c r="CT2344" s="22"/>
      <c r="CU2344" s="22"/>
      <c r="CV2344" s="22"/>
      <c r="CW2344" s="22"/>
      <c r="CX2344" s="22"/>
      <c r="CY2344" s="22"/>
      <c r="CZ2344" s="22"/>
      <c r="DA2344" s="22"/>
      <c r="DB2344" s="22"/>
      <c r="DC2344" s="22"/>
      <c r="DD2344" s="22"/>
      <c r="DE2344" s="22"/>
      <c r="DF2344" s="22"/>
      <c r="DG2344" s="22"/>
      <c r="DH2344" s="22"/>
      <c r="DI2344" s="22"/>
      <c r="DJ2344" s="22"/>
      <c r="DK2344" s="22"/>
      <c r="DL2344" s="22"/>
      <c r="DM2344" s="22"/>
      <c r="DN2344" s="22"/>
      <c r="DO2344" s="22"/>
      <c r="DP2344" s="22"/>
    </row>
    <row r="2345" spans="22:120" x14ac:dyDescent="0.25">
      <c r="V2345" s="461"/>
      <c r="W2345" s="5"/>
      <c r="X2345" s="5"/>
      <c r="Y2345" s="5"/>
      <c r="Z2345" s="5"/>
      <c r="AA2345" s="5"/>
      <c r="AB2345" s="5"/>
      <c r="AC2345" s="5"/>
      <c r="AD2345" s="5"/>
      <c r="AE2345" s="22"/>
      <c r="AF2345" s="22"/>
      <c r="AG2345" s="22"/>
      <c r="AH2345" s="22"/>
      <c r="AI2345" s="22"/>
      <c r="AJ2345" s="22"/>
      <c r="AK2345" s="22"/>
      <c r="AL2345" s="22"/>
      <c r="AM2345" s="22"/>
      <c r="AN2345" s="22"/>
      <c r="AO2345" s="22"/>
      <c r="AP2345" s="22"/>
      <c r="AQ2345" s="22"/>
      <c r="AR2345" s="22"/>
      <c r="AS2345" s="22"/>
      <c r="AT2345" s="22"/>
      <c r="AU2345" s="22"/>
      <c r="AV2345" s="22"/>
      <c r="AW2345" s="22"/>
      <c r="AX2345" s="22"/>
      <c r="AY2345" s="22"/>
      <c r="AZ2345" s="22"/>
      <c r="BA2345" s="22"/>
      <c r="BB2345" s="22"/>
      <c r="BC2345" s="22"/>
      <c r="BD2345" s="22"/>
      <c r="BE2345" s="22"/>
      <c r="BF2345" s="22"/>
      <c r="BG2345" s="22"/>
      <c r="BH2345" s="22"/>
      <c r="BI2345" s="22"/>
      <c r="BJ2345" s="22"/>
      <c r="BK2345" s="22"/>
      <c r="BL2345" s="22"/>
      <c r="BM2345" s="22"/>
      <c r="BN2345" s="22"/>
      <c r="BO2345" s="22"/>
      <c r="BP2345" s="22"/>
      <c r="BQ2345" s="22"/>
      <c r="BR2345" s="22"/>
      <c r="BS2345" s="22"/>
      <c r="BT2345" s="22"/>
      <c r="BU2345" s="22"/>
      <c r="BV2345" s="22"/>
      <c r="BW2345" s="22"/>
      <c r="BX2345" s="22"/>
      <c r="BY2345" s="22"/>
      <c r="BZ2345" s="22"/>
      <c r="CA2345" s="22"/>
      <c r="CB2345" s="22"/>
      <c r="CC2345" s="22"/>
      <c r="CD2345" s="22"/>
      <c r="CE2345" s="22"/>
      <c r="CF2345" s="22"/>
      <c r="CG2345" s="22"/>
      <c r="CH2345" s="22"/>
      <c r="CI2345" s="22"/>
      <c r="CJ2345" s="22"/>
      <c r="CK2345" s="22"/>
      <c r="CL2345" s="22"/>
      <c r="CM2345" s="22"/>
      <c r="CN2345" s="22"/>
      <c r="CO2345" s="22"/>
      <c r="CP2345" s="22"/>
      <c r="CQ2345" s="22"/>
      <c r="CR2345" s="22"/>
      <c r="CS2345" s="22"/>
      <c r="CT2345" s="22"/>
      <c r="CU2345" s="22"/>
      <c r="CV2345" s="22"/>
      <c r="CW2345" s="22"/>
      <c r="CX2345" s="22"/>
      <c r="CY2345" s="22"/>
      <c r="CZ2345" s="22"/>
      <c r="DA2345" s="22"/>
      <c r="DB2345" s="22"/>
      <c r="DC2345" s="22"/>
      <c r="DD2345" s="22"/>
      <c r="DE2345" s="22"/>
      <c r="DF2345" s="22"/>
      <c r="DG2345" s="22"/>
      <c r="DH2345" s="22"/>
      <c r="DI2345" s="22"/>
      <c r="DJ2345" s="22"/>
      <c r="DK2345" s="22"/>
      <c r="DL2345" s="22"/>
      <c r="DM2345" s="22"/>
      <c r="DN2345" s="22"/>
      <c r="DO2345" s="22"/>
      <c r="DP2345" s="22"/>
    </row>
    <row r="2346" spans="22:120" x14ac:dyDescent="0.25">
      <c r="V2346" s="461"/>
      <c r="W2346" s="5"/>
      <c r="X2346" s="5"/>
      <c r="Y2346" s="5"/>
      <c r="Z2346" s="5"/>
      <c r="AA2346" s="5"/>
      <c r="AB2346" s="5"/>
      <c r="AC2346" s="5"/>
      <c r="AD2346" s="5"/>
      <c r="AE2346" s="22"/>
      <c r="AF2346" s="22"/>
      <c r="AG2346" s="22"/>
      <c r="AH2346" s="22"/>
      <c r="AI2346" s="22"/>
      <c r="AJ2346" s="22"/>
      <c r="AK2346" s="22"/>
      <c r="AL2346" s="22"/>
      <c r="AM2346" s="22"/>
      <c r="AN2346" s="22"/>
      <c r="AO2346" s="22"/>
      <c r="AP2346" s="22"/>
      <c r="AQ2346" s="22"/>
      <c r="AR2346" s="22"/>
      <c r="AS2346" s="22"/>
      <c r="AT2346" s="22"/>
      <c r="AU2346" s="22"/>
      <c r="AV2346" s="22"/>
      <c r="AW2346" s="22"/>
      <c r="AX2346" s="22"/>
      <c r="AY2346" s="22"/>
      <c r="AZ2346" s="22"/>
      <c r="BA2346" s="22"/>
      <c r="BB2346" s="22"/>
      <c r="BC2346" s="22"/>
      <c r="BD2346" s="22"/>
      <c r="BE2346" s="22"/>
      <c r="BF2346" s="22"/>
      <c r="BG2346" s="22"/>
      <c r="BH2346" s="22"/>
      <c r="BI2346" s="22"/>
      <c r="BJ2346" s="22"/>
      <c r="BK2346" s="22"/>
      <c r="BL2346" s="22"/>
      <c r="BM2346" s="22"/>
      <c r="BN2346" s="22"/>
      <c r="BO2346" s="22"/>
      <c r="BP2346" s="22"/>
      <c r="BQ2346" s="22"/>
      <c r="BR2346" s="22"/>
      <c r="BS2346" s="22"/>
      <c r="BT2346" s="22"/>
      <c r="BU2346" s="22"/>
      <c r="BV2346" s="22"/>
      <c r="BW2346" s="22"/>
      <c r="BX2346" s="22"/>
      <c r="BY2346" s="22"/>
      <c r="BZ2346" s="22"/>
      <c r="CA2346" s="22"/>
      <c r="CB2346" s="22"/>
      <c r="CC2346" s="22"/>
      <c r="CD2346" s="22"/>
      <c r="CE2346" s="22"/>
      <c r="CF2346" s="22"/>
      <c r="CG2346" s="22"/>
      <c r="CH2346" s="22"/>
      <c r="CI2346" s="22"/>
      <c r="CJ2346" s="22"/>
      <c r="CK2346" s="22"/>
      <c r="CL2346" s="22"/>
      <c r="CM2346" s="22"/>
      <c r="CN2346" s="22"/>
      <c r="CO2346" s="22"/>
      <c r="CP2346" s="22"/>
      <c r="CQ2346" s="22"/>
      <c r="CR2346" s="22"/>
      <c r="CS2346" s="22"/>
      <c r="CT2346" s="22"/>
      <c r="CU2346" s="22"/>
      <c r="CV2346" s="22"/>
      <c r="CW2346" s="22"/>
      <c r="CX2346" s="22"/>
      <c r="CY2346" s="22"/>
      <c r="CZ2346" s="22"/>
      <c r="DA2346" s="22"/>
      <c r="DB2346" s="22"/>
      <c r="DC2346" s="22"/>
      <c r="DD2346" s="22"/>
      <c r="DE2346" s="22"/>
      <c r="DF2346" s="22"/>
      <c r="DG2346" s="22"/>
      <c r="DH2346" s="22"/>
      <c r="DI2346" s="22"/>
      <c r="DJ2346" s="22"/>
      <c r="DK2346" s="22"/>
      <c r="DL2346" s="22"/>
      <c r="DM2346" s="22"/>
      <c r="DN2346" s="22"/>
      <c r="DO2346" s="22"/>
      <c r="DP2346" s="22"/>
    </row>
    <row r="2347" spans="22:120" x14ac:dyDescent="0.25">
      <c r="V2347" s="461"/>
      <c r="W2347" s="5"/>
      <c r="X2347" s="5"/>
      <c r="Y2347" s="5"/>
      <c r="Z2347" s="5"/>
      <c r="AA2347" s="5"/>
      <c r="AB2347" s="5"/>
      <c r="AC2347" s="5"/>
      <c r="AD2347" s="5"/>
      <c r="AE2347" s="22"/>
      <c r="AF2347" s="22"/>
      <c r="AG2347" s="22"/>
      <c r="AH2347" s="22"/>
      <c r="AI2347" s="22"/>
      <c r="AJ2347" s="22"/>
      <c r="AK2347" s="22"/>
      <c r="AL2347" s="22"/>
      <c r="AM2347" s="22"/>
      <c r="AN2347" s="22"/>
      <c r="AO2347" s="22"/>
      <c r="AP2347" s="22"/>
      <c r="AQ2347" s="22"/>
      <c r="AR2347" s="22"/>
      <c r="AS2347" s="22"/>
      <c r="AT2347" s="22"/>
      <c r="AU2347" s="22"/>
      <c r="AV2347" s="22"/>
      <c r="AW2347" s="22"/>
      <c r="AX2347" s="22"/>
      <c r="AY2347" s="22"/>
      <c r="AZ2347" s="22"/>
      <c r="BA2347" s="22"/>
      <c r="BB2347" s="22"/>
      <c r="BC2347" s="22"/>
      <c r="BD2347" s="22"/>
      <c r="BE2347" s="22"/>
      <c r="BF2347" s="22"/>
      <c r="BG2347" s="22"/>
      <c r="BH2347" s="22"/>
      <c r="BI2347" s="22"/>
      <c r="BJ2347" s="22"/>
      <c r="BK2347" s="22"/>
      <c r="BL2347" s="22"/>
      <c r="BM2347" s="22"/>
      <c r="BN2347" s="22"/>
      <c r="BO2347" s="22"/>
      <c r="BP2347" s="22"/>
      <c r="BQ2347" s="22"/>
      <c r="BR2347" s="22"/>
      <c r="BS2347" s="22"/>
      <c r="BT2347" s="22"/>
      <c r="BU2347" s="22"/>
      <c r="BV2347" s="22"/>
      <c r="BW2347" s="22"/>
      <c r="BX2347" s="22"/>
      <c r="BY2347" s="22"/>
      <c r="BZ2347" s="22"/>
      <c r="CA2347" s="22"/>
      <c r="CB2347" s="22"/>
      <c r="CC2347" s="22"/>
      <c r="CD2347" s="22"/>
      <c r="CE2347" s="22"/>
      <c r="CF2347" s="22"/>
      <c r="CG2347" s="22"/>
      <c r="CH2347" s="22"/>
      <c r="CI2347" s="22"/>
      <c r="CJ2347" s="22"/>
      <c r="CK2347" s="22"/>
      <c r="CL2347" s="22"/>
      <c r="CM2347" s="22"/>
      <c r="CN2347" s="22"/>
      <c r="CO2347" s="22"/>
      <c r="CP2347" s="22"/>
      <c r="CQ2347" s="22"/>
      <c r="CR2347" s="22"/>
      <c r="CS2347" s="22"/>
      <c r="CT2347" s="22"/>
      <c r="CU2347" s="22"/>
      <c r="CV2347" s="22"/>
      <c r="CW2347" s="22"/>
      <c r="CX2347" s="22"/>
      <c r="CY2347" s="22"/>
      <c r="CZ2347" s="22"/>
      <c r="DA2347" s="22"/>
      <c r="DB2347" s="22"/>
      <c r="DC2347" s="22"/>
      <c r="DD2347" s="22"/>
      <c r="DE2347" s="22"/>
      <c r="DF2347" s="22"/>
      <c r="DG2347" s="22"/>
      <c r="DH2347" s="22"/>
      <c r="DI2347" s="22"/>
      <c r="DJ2347" s="22"/>
      <c r="DK2347" s="22"/>
      <c r="DL2347" s="22"/>
      <c r="DM2347" s="22"/>
      <c r="DN2347" s="22"/>
      <c r="DO2347" s="22"/>
      <c r="DP2347" s="22"/>
    </row>
    <row r="2348" spans="22:120" x14ac:dyDescent="0.25">
      <c r="V2348" s="461"/>
      <c r="W2348" s="5"/>
      <c r="X2348" s="5"/>
      <c r="Y2348" s="5"/>
      <c r="Z2348" s="5"/>
      <c r="AA2348" s="5"/>
      <c r="AB2348" s="5"/>
      <c r="AC2348" s="5"/>
      <c r="AD2348" s="5"/>
      <c r="AE2348" s="22"/>
      <c r="AF2348" s="22"/>
      <c r="AG2348" s="22"/>
      <c r="AH2348" s="22"/>
      <c r="AI2348" s="22"/>
      <c r="AJ2348" s="22"/>
      <c r="AK2348" s="22"/>
      <c r="AL2348" s="22"/>
      <c r="AM2348" s="22"/>
      <c r="AN2348" s="22"/>
      <c r="AO2348" s="22"/>
      <c r="AP2348" s="22"/>
      <c r="AQ2348" s="22"/>
      <c r="AR2348" s="22"/>
      <c r="AS2348" s="22"/>
      <c r="AT2348" s="22"/>
      <c r="AU2348" s="22"/>
      <c r="AV2348" s="22"/>
      <c r="AW2348" s="22"/>
      <c r="AX2348" s="22"/>
      <c r="AY2348" s="22"/>
      <c r="AZ2348" s="22"/>
      <c r="BA2348" s="22"/>
      <c r="BB2348" s="22"/>
      <c r="BC2348" s="22"/>
      <c r="BD2348" s="22"/>
      <c r="BE2348" s="22"/>
      <c r="BF2348" s="22"/>
      <c r="BG2348" s="22"/>
      <c r="BH2348" s="22"/>
      <c r="BI2348" s="22"/>
      <c r="BJ2348" s="22"/>
      <c r="BK2348" s="22"/>
      <c r="BL2348" s="22"/>
      <c r="BM2348" s="22"/>
      <c r="BN2348" s="22"/>
      <c r="BO2348" s="22"/>
      <c r="BP2348" s="22"/>
      <c r="BQ2348" s="22"/>
      <c r="BR2348" s="22"/>
      <c r="BS2348" s="22"/>
      <c r="BT2348" s="22"/>
      <c r="BU2348" s="22"/>
      <c r="BV2348" s="22"/>
      <c r="BW2348" s="22"/>
      <c r="BX2348" s="22"/>
      <c r="BY2348" s="22"/>
      <c r="BZ2348" s="22"/>
      <c r="CA2348" s="22"/>
      <c r="CB2348" s="22"/>
      <c r="CC2348" s="22"/>
      <c r="CD2348" s="22"/>
      <c r="CE2348" s="22"/>
      <c r="CF2348" s="22"/>
      <c r="CG2348" s="22"/>
      <c r="CH2348" s="22"/>
      <c r="CI2348" s="22"/>
      <c r="CJ2348" s="22"/>
      <c r="CK2348" s="22"/>
      <c r="CL2348" s="22"/>
      <c r="CM2348" s="22"/>
      <c r="CN2348" s="22"/>
      <c r="CO2348" s="22"/>
      <c r="CP2348" s="22"/>
      <c r="CQ2348" s="22"/>
      <c r="CR2348" s="22"/>
      <c r="CS2348" s="22"/>
      <c r="CT2348" s="22"/>
      <c r="CU2348" s="22"/>
      <c r="CV2348" s="22"/>
      <c r="CW2348" s="22"/>
      <c r="CX2348" s="22"/>
      <c r="CY2348" s="22"/>
      <c r="CZ2348" s="22"/>
      <c r="DA2348" s="22"/>
      <c r="DB2348" s="22"/>
      <c r="DC2348" s="22"/>
      <c r="DD2348" s="22"/>
      <c r="DE2348" s="22"/>
      <c r="DF2348" s="22"/>
      <c r="DG2348" s="22"/>
      <c r="DH2348" s="22"/>
      <c r="DI2348" s="22"/>
      <c r="DJ2348" s="22"/>
      <c r="DK2348" s="22"/>
      <c r="DL2348" s="22"/>
      <c r="DM2348" s="22"/>
      <c r="DN2348" s="22"/>
      <c r="DO2348" s="22"/>
      <c r="DP2348" s="22"/>
    </row>
    <row r="2349" spans="22:120" x14ac:dyDescent="0.25">
      <c r="V2349" s="461"/>
      <c r="W2349" s="5"/>
      <c r="X2349" s="5"/>
      <c r="Y2349" s="5"/>
      <c r="Z2349" s="5"/>
      <c r="AA2349" s="5"/>
      <c r="AB2349" s="5"/>
      <c r="AC2349" s="5"/>
      <c r="AD2349" s="5"/>
      <c r="AE2349" s="22"/>
      <c r="AF2349" s="22"/>
      <c r="AG2349" s="22"/>
      <c r="AH2349" s="22"/>
      <c r="AI2349" s="22"/>
      <c r="AJ2349" s="22"/>
      <c r="AK2349" s="22"/>
      <c r="AL2349" s="22"/>
      <c r="AM2349" s="22"/>
      <c r="AN2349" s="22"/>
      <c r="AO2349" s="22"/>
      <c r="AP2349" s="22"/>
      <c r="AQ2349" s="22"/>
      <c r="AR2349" s="22"/>
      <c r="AS2349" s="22"/>
      <c r="AT2349" s="22"/>
      <c r="AU2349" s="22"/>
      <c r="AV2349" s="22"/>
      <c r="AW2349" s="22"/>
      <c r="AX2349" s="22"/>
      <c r="AY2349" s="22"/>
      <c r="AZ2349" s="22"/>
      <c r="BA2349" s="22"/>
      <c r="BB2349" s="22"/>
      <c r="BC2349" s="22"/>
      <c r="BD2349" s="22"/>
      <c r="BE2349" s="22"/>
      <c r="BF2349" s="22"/>
      <c r="BG2349" s="22"/>
      <c r="BH2349" s="22"/>
      <c r="BI2349" s="22"/>
      <c r="BJ2349" s="22"/>
      <c r="BK2349" s="22"/>
      <c r="BL2349" s="22"/>
      <c r="BM2349" s="22"/>
      <c r="BN2349" s="22"/>
      <c r="BO2349" s="22"/>
      <c r="BP2349" s="22"/>
      <c r="BQ2349" s="22"/>
      <c r="BR2349" s="22"/>
      <c r="BS2349" s="22"/>
      <c r="BT2349" s="22"/>
      <c r="BU2349" s="22"/>
      <c r="BV2349" s="22"/>
      <c r="BW2349" s="22"/>
      <c r="BX2349" s="22"/>
      <c r="BY2349" s="22"/>
      <c r="BZ2349" s="22"/>
      <c r="CA2349" s="22"/>
      <c r="CB2349" s="22"/>
      <c r="CC2349" s="22"/>
      <c r="CD2349" s="22"/>
      <c r="CE2349" s="22"/>
      <c r="CF2349" s="22"/>
      <c r="CG2349" s="22"/>
      <c r="CH2349" s="22"/>
      <c r="CI2349" s="22"/>
      <c r="CJ2349" s="22"/>
      <c r="CK2349" s="22"/>
      <c r="CL2349" s="22"/>
      <c r="CM2349" s="22"/>
      <c r="CN2349" s="22"/>
      <c r="CO2349" s="22"/>
      <c r="CP2349" s="22"/>
      <c r="CQ2349" s="22"/>
      <c r="CR2349" s="22"/>
      <c r="CS2349" s="22"/>
      <c r="CT2349" s="22"/>
      <c r="CU2349" s="22"/>
      <c r="CV2349" s="22"/>
      <c r="CW2349" s="22"/>
      <c r="CX2349" s="22"/>
      <c r="CY2349" s="22"/>
      <c r="CZ2349" s="22"/>
      <c r="DA2349" s="22"/>
      <c r="DB2349" s="22"/>
      <c r="DC2349" s="22"/>
      <c r="DD2349" s="22"/>
      <c r="DE2349" s="22"/>
      <c r="DF2349" s="22"/>
      <c r="DG2349" s="22"/>
      <c r="DH2349" s="22"/>
      <c r="DI2349" s="22"/>
      <c r="DJ2349" s="22"/>
      <c r="DK2349" s="22"/>
      <c r="DL2349" s="22"/>
      <c r="DM2349" s="22"/>
      <c r="DN2349" s="22"/>
      <c r="DO2349" s="22"/>
      <c r="DP2349" s="22"/>
    </row>
    <row r="2350" spans="22:120" x14ac:dyDescent="0.25">
      <c r="V2350" s="461"/>
      <c r="W2350" s="5"/>
      <c r="X2350" s="5"/>
      <c r="Y2350" s="5"/>
      <c r="Z2350" s="5"/>
      <c r="AA2350" s="5"/>
      <c r="AB2350" s="5"/>
      <c r="AC2350" s="5"/>
      <c r="AD2350" s="5"/>
      <c r="AE2350" s="22"/>
      <c r="AF2350" s="22"/>
      <c r="AG2350" s="22"/>
      <c r="AH2350" s="22"/>
      <c r="AI2350" s="22"/>
      <c r="AJ2350" s="22"/>
      <c r="AK2350" s="22"/>
      <c r="AL2350" s="22"/>
      <c r="AM2350" s="22"/>
      <c r="AN2350" s="22"/>
      <c r="AO2350" s="22"/>
      <c r="AP2350" s="22"/>
      <c r="AQ2350" s="22"/>
      <c r="AR2350" s="22"/>
      <c r="AS2350" s="22"/>
      <c r="AT2350" s="22"/>
      <c r="AU2350" s="22"/>
      <c r="AV2350" s="22"/>
      <c r="AW2350" s="22"/>
      <c r="AX2350" s="22"/>
      <c r="AY2350" s="22"/>
      <c r="AZ2350" s="22"/>
      <c r="BA2350" s="22"/>
      <c r="BB2350" s="22"/>
      <c r="BC2350" s="22"/>
      <c r="BD2350" s="22"/>
      <c r="BE2350" s="22"/>
      <c r="BF2350" s="22"/>
      <c r="BG2350" s="22"/>
      <c r="BH2350" s="22"/>
      <c r="BI2350" s="22"/>
      <c r="BJ2350" s="22"/>
      <c r="BK2350" s="22"/>
      <c r="BL2350" s="22"/>
      <c r="BM2350" s="22"/>
      <c r="BN2350" s="22"/>
      <c r="BO2350" s="22"/>
      <c r="BP2350" s="22"/>
      <c r="BQ2350" s="22"/>
      <c r="BR2350" s="22"/>
      <c r="BS2350" s="22"/>
      <c r="BT2350" s="22"/>
      <c r="BU2350" s="22"/>
      <c r="BV2350" s="22"/>
      <c r="BW2350" s="22"/>
      <c r="BX2350" s="22"/>
      <c r="BY2350" s="22"/>
      <c r="BZ2350" s="22"/>
      <c r="CA2350" s="22"/>
      <c r="CB2350" s="22"/>
      <c r="CC2350" s="22"/>
      <c r="CD2350" s="22"/>
      <c r="CE2350" s="22"/>
      <c r="CF2350" s="22"/>
      <c r="CG2350" s="22"/>
      <c r="CH2350" s="22"/>
      <c r="CI2350" s="22"/>
      <c r="CJ2350" s="22"/>
      <c r="CK2350" s="22"/>
      <c r="CL2350" s="22"/>
      <c r="CM2350" s="22"/>
      <c r="CN2350" s="22"/>
      <c r="CO2350" s="22"/>
      <c r="CP2350" s="22"/>
      <c r="CQ2350" s="22"/>
      <c r="CR2350" s="22"/>
      <c r="CS2350" s="22"/>
      <c r="CT2350" s="22"/>
      <c r="CU2350" s="22"/>
      <c r="CV2350" s="22"/>
      <c r="CW2350" s="22"/>
      <c r="CX2350" s="22"/>
      <c r="CY2350" s="22"/>
      <c r="CZ2350" s="22"/>
      <c r="DA2350" s="22"/>
      <c r="DB2350" s="22"/>
      <c r="DC2350" s="22"/>
      <c r="DD2350" s="22"/>
      <c r="DE2350" s="22"/>
      <c r="DF2350" s="22"/>
      <c r="DG2350" s="22"/>
      <c r="DH2350" s="22"/>
      <c r="DI2350" s="22"/>
      <c r="DJ2350" s="22"/>
      <c r="DK2350" s="22"/>
      <c r="DL2350" s="22"/>
      <c r="DM2350" s="22"/>
      <c r="DN2350" s="22"/>
      <c r="DO2350" s="22"/>
      <c r="DP2350" s="22"/>
    </row>
    <row r="2351" spans="22:120" x14ac:dyDescent="0.25">
      <c r="V2351" s="461"/>
      <c r="W2351" s="5"/>
      <c r="X2351" s="5"/>
      <c r="Y2351" s="5"/>
      <c r="Z2351" s="5"/>
      <c r="AA2351" s="5"/>
      <c r="AB2351" s="5"/>
      <c r="AC2351" s="5"/>
      <c r="AD2351" s="5"/>
      <c r="AE2351" s="22"/>
      <c r="AF2351" s="22"/>
      <c r="AG2351" s="22"/>
      <c r="AH2351" s="22"/>
      <c r="AI2351" s="22"/>
      <c r="AJ2351" s="22"/>
      <c r="AK2351" s="22"/>
      <c r="AL2351" s="22"/>
      <c r="AM2351" s="22"/>
      <c r="AN2351" s="22"/>
      <c r="AO2351" s="22"/>
      <c r="AP2351" s="22"/>
      <c r="AQ2351" s="22"/>
      <c r="AR2351" s="22"/>
      <c r="AS2351" s="22"/>
      <c r="AT2351" s="22"/>
      <c r="AU2351" s="22"/>
      <c r="AV2351" s="22"/>
      <c r="AW2351" s="22"/>
      <c r="AX2351" s="22"/>
      <c r="AY2351" s="22"/>
      <c r="AZ2351" s="22"/>
      <c r="BA2351" s="22"/>
      <c r="BB2351" s="22"/>
      <c r="BC2351" s="22"/>
      <c r="BD2351" s="22"/>
      <c r="BE2351" s="22"/>
      <c r="BF2351" s="22"/>
      <c r="BG2351" s="22"/>
      <c r="BH2351" s="22"/>
      <c r="BI2351" s="22"/>
      <c r="BJ2351" s="22"/>
      <c r="BK2351" s="22"/>
      <c r="BL2351" s="22"/>
      <c r="BM2351" s="22"/>
      <c r="BN2351" s="22"/>
      <c r="BO2351" s="22"/>
      <c r="BP2351" s="22"/>
      <c r="BQ2351" s="22"/>
      <c r="BR2351" s="22"/>
      <c r="BS2351" s="22"/>
      <c r="BT2351" s="22"/>
      <c r="BU2351" s="22"/>
      <c r="BV2351" s="22"/>
      <c r="BW2351" s="22"/>
      <c r="BX2351" s="22"/>
      <c r="BY2351" s="22"/>
      <c r="BZ2351" s="22"/>
      <c r="CA2351" s="22"/>
      <c r="CB2351" s="22"/>
      <c r="CC2351" s="22"/>
      <c r="CD2351" s="22"/>
      <c r="CE2351" s="22"/>
      <c r="CF2351" s="22"/>
      <c r="CG2351" s="22"/>
      <c r="CH2351" s="22"/>
      <c r="CI2351" s="22"/>
      <c r="CJ2351" s="22"/>
      <c r="CK2351" s="22"/>
      <c r="CL2351" s="22"/>
      <c r="CM2351" s="22"/>
      <c r="CN2351" s="22"/>
      <c r="CO2351" s="22"/>
      <c r="CP2351" s="22"/>
      <c r="CQ2351" s="22"/>
      <c r="CR2351" s="22"/>
      <c r="CS2351" s="22"/>
      <c r="CT2351" s="22"/>
      <c r="CU2351" s="22"/>
      <c r="CV2351" s="22"/>
      <c r="CW2351" s="22"/>
      <c r="CX2351" s="22"/>
      <c r="CY2351" s="22"/>
      <c r="CZ2351" s="22"/>
      <c r="DA2351" s="22"/>
      <c r="DB2351" s="22"/>
      <c r="DC2351" s="22"/>
      <c r="DD2351" s="22"/>
      <c r="DE2351" s="22"/>
      <c r="DF2351" s="22"/>
      <c r="DG2351" s="22"/>
      <c r="DH2351" s="22"/>
      <c r="DI2351" s="22"/>
      <c r="DJ2351" s="22"/>
      <c r="DK2351" s="22"/>
      <c r="DL2351" s="22"/>
      <c r="DM2351" s="22"/>
      <c r="DN2351" s="22"/>
      <c r="DO2351" s="22"/>
      <c r="DP2351" s="22"/>
    </row>
    <row r="2352" spans="22:120" x14ac:dyDescent="0.25">
      <c r="V2352" s="461"/>
      <c r="W2352" s="5"/>
      <c r="X2352" s="5"/>
      <c r="Y2352" s="5"/>
      <c r="Z2352" s="5"/>
      <c r="AA2352" s="5"/>
      <c r="AB2352" s="5"/>
      <c r="AC2352" s="5"/>
      <c r="AD2352" s="5"/>
      <c r="AE2352" s="22"/>
      <c r="AF2352" s="22"/>
      <c r="AG2352" s="22"/>
      <c r="AH2352" s="22"/>
      <c r="AI2352" s="22"/>
      <c r="AJ2352" s="22"/>
      <c r="AK2352" s="22"/>
      <c r="AL2352" s="22"/>
      <c r="AM2352" s="22"/>
      <c r="AN2352" s="22"/>
      <c r="AO2352" s="22"/>
      <c r="AP2352" s="22"/>
      <c r="AQ2352" s="22"/>
      <c r="AR2352" s="22"/>
      <c r="AS2352" s="22"/>
      <c r="AT2352" s="22"/>
      <c r="AU2352" s="22"/>
      <c r="AV2352" s="22"/>
      <c r="AW2352" s="22"/>
      <c r="AX2352" s="22"/>
      <c r="AY2352" s="22"/>
      <c r="AZ2352" s="22"/>
      <c r="BA2352" s="22"/>
      <c r="BB2352" s="22"/>
      <c r="BC2352" s="22"/>
      <c r="BD2352" s="22"/>
      <c r="BE2352" s="22"/>
      <c r="BF2352" s="22"/>
      <c r="BG2352" s="22"/>
      <c r="BH2352" s="22"/>
      <c r="BI2352" s="22"/>
      <c r="BJ2352" s="22"/>
      <c r="BK2352" s="22"/>
      <c r="BL2352" s="22"/>
      <c r="BM2352" s="22"/>
      <c r="BN2352" s="22"/>
      <c r="BO2352" s="22"/>
      <c r="BP2352" s="22"/>
      <c r="BQ2352" s="22"/>
      <c r="BR2352" s="22"/>
      <c r="BS2352" s="22"/>
      <c r="BT2352" s="22"/>
      <c r="BU2352" s="22"/>
      <c r="BV2352" s="22"/>
      <c r="BW2352" s="22"/>
      <c r="BX2352" s="22"/>
      <c r="BY2352" s="22"/>
      <c r="BZ2352" s="22"/>
      <c r="CA2352" s="22"/>
      <c r="CB2352" s="22"/>
      <c r="CC2352" s="22"/>
      <c r="CD2352" s="22"/>
      <c r="CE2352" s="22"/>
      <c r="CF2352" s="22"/>
      <c r="CG2352" s="22"/>
      <c r="CH2352" s="22"/>
      <c r="CI2352" s="22"/>
      <c r="CJ2352" s="22"/>
      <c r="CK2352" s="22"/>
      <c r="CL2352" s="22"/>
      <c r="CM2352" s="22"/>
      <c r="CN2352" s="22"/>
      <c r="CO2352" s="22"/>
      <c r="CP2352" s="22"/>
      <c r="CQ2352" s="22"/>
      <c r="CR2352" s="22"/>
      <c r="CS2352" s="22"/>
      <c r="CT2352" s="22"/>
      <c r="CU2352" s="22"/>
      <c r="CV2352" s="22"/>
      <c r="CW2352" s="22"/>
      <c r="CX2352" s="22"/>
      <c r="CY2352" s="22"/>
      <c r="CZ2352" s="22"/>
      <c r="DA2352" s="22"/>
      <c r="DB2352" s="22"/>
      <c r="DC2352" s="22"/>
      <c r="DD2352" s="22"/>
      <c r="DE2352" s="22"/>
      <c r="DF2352" s="22"/>
      <c r="DG2352" s="22"/>
      <c r="DH2352" s="22"/>
      <c r="DI2352" s="22"/>
      <c r="DJ2352" s="22"/>
      <c r="DK2352" s="22"/>
      <c r="DL2352" s="22"/>
      <c r="DM2352" s="22"/>
      <c r="DN2352" s="22"/>
      <c r="DO2352" s="22"/>
      <c r="DP2352" s="22"/>
    </row>
    <row r="2353" spans="22:120" x14ac:dyDescent="0.25">
      <c r="V2353" s="461"/>
      <c r="W2353" s="5"/>
      <c r="X2353" s="5"/>
      <c r="Y2353" s="5"/>
      <c r="Z2353" s="5"/>
      <c r="AA2353" s="5"/>
      <c r="AB2353" s="5"/>
      <c r="AC2353" s="5"/>
      <c r="AD2353" s="5"/>
      <c r="AE2353" s="22"/>
      <c r="AF2353" s="22"/>
      <c r="AG2353" s="22"/>
      <c r="AH2353" s="22"/>
      <c r="AI2353" s="22"/>
      <c r="AJ2353" s="22"/>
      <c r="AK2353" s="22"/>
      <c r="AL2353" s="22"/>
      <c r="AM2353" s="22"/>
      <c r="AN2353" s="22"/>
      <c r="AO2353" s="22"/>
      <c r="AP2353" s="22"/>
      <c r="AQ2353" s="22"/>
      <c r="AR2353" s="22"/>
      <c r="AS2353" s="22"/>
      <c r="AT2353" s="22"/>
      <c r="AU2353" s="22"/>
      <c r="AV2353" s="22"/>
      <c r="AW2353" s="22"/>
      <c r="AX2353" s="22"/>
      <c r="AY2353" s="22"/>
      <c r="AZ2353" s="22"/>
      <c r="BA2353" s="22"/>
      <c r="BB2353" s="22"/>
      <c r="BC2353" s="22"/>
      <c r="BD2353" s="22"/>
      <c r="BE2353" s="22"/>
      <c r="BF2353" s="22"/>
      <c r="BG2353" s="22"/>
      <c r="BH2353" s="22"/>
      <c r="BI2353" s="22"/>
      <c r="BJ2353" s="22"/>
      <c r="BK2353" s="22"/>
      <c r="BL2353" s="22"/>
      <c r="BM2353" s="22"/>
      <c r="BN2353" s="22"/>
      <c r="BO2353" s="22"/>
      <c r="BP2353" s="22"/>
      <c r="BQ2353" s="22"/>
      <c r="BR2353" s="22"/>
      <c r="BS2353" s="22"/>
      <c r="BT2353" s="22"/>
      <c r="BU2353" s="22"/>
      <c r="BV2353" s="22"/>
      <c r="BW2353" s="22"/>
      <c r="BX2353" s="22"/>
      <c r="BY2353" s="22"/>
      <c r="BZ2353" s="22"/>
      <c r="CA2353" s="22"/>
      <c r="CB2353" s="22"/>
      <c r="CC2353" s="22"/>
      <c r="CD2353" s="22"/>
      <c r="CE2353" s="22"/>
      <c r="CF2353" s="22"/>
      <c r="CG2353" s="22"/>
      <c r="CH2353" s="22"/>
      <c r="CI2353" s="22"/>
      <c r="CJ2353" s="22"/>
      <c r="CK2353" s="22"/>
      <c r="CL2353" s="22"/>
      <c r="CM2353" s="22"/>
      <c r="CN2353" s="22"/>
      <c r="CO2353" s="22"/>
      <c r="CP2353" s="22"/>
      <c r="CQ2353" s="22"/>
      <c r="CR2353" s="22"/>
      <c r="CS2353" s="22"/>
      <c r="CT2353" s="22"/>
      <c r="CU2353" s="22"/>
      <c r="CV2353" s="22"/>
      <c r="CW2353" s="22"/>
      <c r="CX2353" s="22"/>
      <c r="CY2353" s="22"/>
      <c r="CZ2353" s="22"/>
      <c r="DA2353" s="22"/>
      <c r="DB2353" s="22"/>
      <c r="DC2353" s="22"/>
      <c r="DD2353" s="22"/>
      <c r="DE2353" s="22"/>
      <c r="DF2353" s="22"/>
      <c r="DG2353" s="22"/>
      <c r="DH2353" s="22"/>
      <c r="DI2353" s="22"/>
      <c r="DJ2353" s="22"/>
      <c r="DK2353" s="22"/>
      <c r="DL2353" s="22"/>
      <c r="DM2353" s="22"/>
      <c r="DN2353" s="22"/>
      <c r="DO2353" s="22"/>
      <c r="DP2353" s="22"/>
    </row>
    <row r="2354" spans="22:120" x14ac:dyDescent="0.25">
      <c r="V2354" s="461"/>
      <c r="W2354" s="5"/>
      <c r="X2354" s="5"/>
      <c r="Y2354" s="5"/>
      <c r="Z2354" s="5"/>
      <c r="AA2354" s="5"/>
      <c r="AB2354" s="5"/>
      <c r="AC2354" s="5"/>
      <c r="AD2354" s="5"/>
      <c r="AE2354" s="22"/>
      <c r="AF2354" s="22"/>
      <c r="AG2354" s="22"/>
      <c r="AH2354" s="22"/>
      <c r="AI2354" s="22"/>
      <c r="AJ2354" s="22"/>
      <c r="AK2354" s="22"/>
      <c r="AL2354" s="22"/>
      <c r="AM2354" s="22"/>
      <c r="AN2354" s="22"/>
      <c r="AO2354" s="22"/>
      <c r="AP2354" s="22"/>
      <c r="AQ2354" s="22"/>
      <c r="AR2354" s="22"/>
      <c r="AS2354" s="22"/>
      <c r="AT2354" s="22"/>
      <c r="AU2354" s="22"/>
      <c r="AV2354" s="22"/>
      <c r="AW2354" s="22"/>
      <c r="AX2354" s="22"/>
      <c r="AY2354" s="22"/>
      <c r="AZ2354" s="22"/>
      <c r="BA2354" s="22"/>
      <c r="BB2354" s="22"/>
      <c r="BC2354" s="22"/>
      <c r="BD2354" s="22"/>
      <c r="BE2354" s="22"/>
      <c r="BF2354" s="22"/>
      <c r="BG2354" s="22"/>
      <c r="BH2354" s="22"/>
      <c r="BI2354" s="22"/>
      <c r="BJ2354" s="22"/>
      <c r="BK2354" s="22"/>
      <c r="BL2354" s="22"/>
      <c r="BM2354" s="22"/>
      <c r="BN2354" s="22"/>
      <c r="BO2354" s="22"/>
      <c r="BP2354" s="22"/>
      <c r="BQ2354" s="22"/>
      <c r="BR2354" s="22"/>
      <c r="BS2354" s="22"/>
      <c r="BT2354" s="22"/>
      <c r="BU2354" s="22"/>
      <c r="BV2354" s="22"/>
      <c r="BW2354" s="22"/>
      <c r="BX2354" s="22"/>
      <c r="BY2354" s="22"/>
      <c r="BZ2354" s="22"/>
      <c r="CA2354" s="22"/>
      <c r="CB2354" s="22"/>
      <c r="CC2354" s="22"/>
      <c r="CD2354" s="22"/>
      <c r="CE2354" s="22"/>
      <c r="CF2354" s="22"/>
      <c r="CG2354" s="22"/>
      <c r="CH2354" s="22"/>
      <c r="CI2354" s="22"/>
      <c r="CJ2354" s="22"/>
      <c r="CK2354" s="22"/>
      <c r="CL2354" s="22"/>
      <c r="CM2354" s="22"/>
      <c r="CN2354" s="22"/>
      <c r="CO2354" s="22"/>
      <c r="CP2354" s="22"/>
      <c r="CQ2354" s="22"/>
      <c r="CR2354" s="22"/>
      <c r="CS2354" s="22"/>
      <c r="CT2354" s="22"/>
      <c r="CU2354" s="22"/>
      <c r="CV2354" s="22"/>
      <c r="CW2354" s="22"/>
      <c r="CX2354" s="22"/>
      <c r="CY2354" s="22"/>
      <c r="CZ2354" s="22"/>
      <c r="DA2354" s="22"/>
      <c r="DB2354" s="22"/>
      <c r="DC2354" s="22"/>
      <c r="DD2354" s="22"/>
      <c r="DE2354" s="22"/>
      <c r="DF2354" s="22"/>
      <c r="DG2354" s="22"/>
      <c r="DH2354" s="22"/>
      <c r="DI2354" s="22"/>
      <c r="DJ2354" s="22"/>
      <c r="DK2354" s="22"/>
      <c r="DL2354" s="22"/>
      <c r="DM2354" s="22"/>
      <c r="DN2354" s="22"/>
      <c r="DO2354" s="22"/>
      <c r="DP2354" s="22"/>
    </row>
    <row r="2355" spans="22:120" x14ac:dyDescent="0.25">
      <c r="V2355" s="461"/>
      <c r="W2355" s="5"/>
      <c r="X2355" s="5"/>
      <c r="Y2355" s="5"/>
      <c r="Z2355" s="5"/>
      <c r="AA2355" s="5"/>
      <c r="AB2355" s="5"/>
      <c r="AC2355" s="5"/>
      <c r="AD2355" s="5"/>
      <c r="AE2355" s="22"/>
      <c r="AF2355" s="22"/>
      <c r="AG2355" s="22"/>
      <c r="AH2355" s="22"/>
      <c r="AI2355" s="22"/>
      <c r="AJ2355" s="22"/>
      <c r="AK2355" s="22"/>
      <c r="AL2355" s="22"/>
      <c r="AM2355" s="22"/>
      <c r="AN2355" s="22"/>
      <c r="AO2355" s="22"/>
      <c r="AP2355" s="22"/>
      <c r="AQ2355" s="22"/>
      <c r="AR2355" s="22"/>
      <c r="AS2355" s="22"/>
      <c r="AT2355" s="22"/>
      <c r="AU2355" s="22"/>
      <c r="AV2355" s="22"/>
      <c r="AW2355" s="22"/>
      <c r="AX2355" s="22"/>
      <c r="AY2355" s="22"/>
      <c r="AZ2355" s="22"/>
      <c r="BA2355" s="22"/>
      <c r="BB2355" s="22"/>
      <c r="BC2355" s="22"/>
      <c r="BD2355" s="22"/>
      <c r="BE2355" s="22"/>
      <c r="BF2355" s="22"/>
      <c r="BG2355" s="22"/>
      <c r="BH2355" s="22"/>
      <c r="BI2355" s="22"/>
      <c r="BJ2355" s="22"/>
      <c r="BK2355" s="22"/>
      <c r="BL2355" s="22"/>
      <c r="BM2355" s="22"/>
      <c r="BN2355" s="22"/>
      <c r="BO2355" s="22"/>
      <c r="BP2355" s="22"/>
      <c r="BQ2355" s="22"/>
      <c r="BR2355" s="22"/>
      <c r="BS2355" s="22"/>
      <c r="BT2355" s="22"/>
      <c r="BU2355" s="22"/>
      <c r="BV2355" s="22"/>
      <c r="BW2355" s="22"/>
      <c r="BX2355" s="22"/>
      <c r="BY2355" s="22"/>
      <c r="BZ2355" s="22"/>
      <c r="CA2355" s="22"/>
      <c r="CB2355" s="22"/>
      <c r="CC2355" s="22"/>
      <c r="CD2355" s="22"/>
      <c r="CE2355" s="22"/>
      <c r="CF2355" s="22"/>
      <c r="CG2355" s="22"/>
      <c r="CH2355" s="22"/>
      <c r="CI2355" s="22"/>
      <c r="CJ2355" s="22"/>
      <c r="CK2355" s="22"/>
      <c r="CL2355" s="22"/>
      <c r="CM2355" s="22"/>
      <c r="CN2355" s="22"/>
      <c r="CO2355" s="22"/>
      <c r="CP2355" s="22"/>
      <c r="CQ2355" s="22"/>
      <c r="CR2355" s="22"/>
      <c r="CS2355" s="22"/>
      <c r="CT2355" s="22"/>
      <c r="CU2355" s="22"/>
      <c r="CV2355" s="22"/>
      <c r="CW2355" s="22"/>
      <c r="CX2355" s="22"/>
      <c r="CY2355" s="22"/>
      <c r="CZ2355" s="22"/>
      <c r="DA2355" s="22"/>
      <c r="DB2355" s="22"/>
      <c r="DC2355" s="22"/>
      <c r="DD2355" s="22"/>
      <c r="DE2355" s="22"/>
      <c r="DF2355" s="22"/>
      <c r="DG2355" s="22"/>
      <c r="DH2355" s="22"/>
      <c r="DI2355" s="22"/>
      <c r="DJ2355" s="22"/>
      <c r="DK2355" s="22"/>
      <c r="DL2355" s="22"/>
      <c r="DM2355" s="22"/>
      <c r="DN2355" s="22"/>
      <c r="DO2355" s="22"/>
      <c r="DP2355" s="22"/>
    </row>
    <row r="2356" spans="22:120" x14ac:dyDescent="0.25">
      <c r="V2356" s="461"/>
      <c r="W2356" s="5"/>
      <c r="X2356" s="5"/>
      <c r="Y2356" s="5"/>
      <c r="Z2356" s="5"/>
      <c r="AA2356" s="5"/>
      <c r="AB2356" s="5"/>
      <c r="AC2356" s="5"/>
      <c r="AD2356" s="5"/>
      <c r="AE2356" s="22"/>
      <c r="AF2356" s="22"/>
      <c r="AG2356" s="22"/>
      <c r="AH2356" s="22"/>
      <c r="AI2356" s="22"/>
      <c r="AJ2356" s="22"/>
      <c r="AK2356" s="22"/>
      <c r="AL2356" s="22"/>
      <c r="AM2356" s="22"/>
      <c r="AN2356" s="22"/>
      <c r="AO2356" s="22"/>
      <c r="AP2356" s="22"/>
      <c r="AQ2356" s="22"/>
      <c r="AR2356" s="22"/>
      <c r="AS2356" s="22"/>
      <c r="AT2356" s="22"/>
      <c r="AU2356" s="22"/>
      <c r="AV2356" s="22"/>
      <c r="AW2356" s="22"/>
      <c r="AX2356" s="22"/>
      <c r="AY2356" s="22"/>
      <c r="AZ2356" s="22"/>
      <c r="BA2356" s="22"/>
      <c r="BB2356" s="22"/>
      <c r="BC2356" s="22"/>
      <c r="BD2356" s="22"/>
      <c r="BE2356" s="22"/>
      <c r="BF2356" s="22"/>
      <c r="BG2356" s="22"/>
      <c r="BH2356" s="22"/>
      <c r="BI2356" s="22"/>
      <c r="BJ2356" s="22"/>
      <c r="BK2356" s="22"/>
      <c r="BL2356" s="22"/>
      <c r="BM2356" s="22"/>
      <c r="BN2356" s="22"/>
      <c r="BO2356" s="22"/>
      <c r="BP2356" s="22"/>
      <c r="BQ2356" s="22"/>
      <c r="BR2356" s="22"/>
      <c r="BS2356" s="22"/>
      <c r="BT2356" s="22"/>
      <c r="BU2356" s="22"/>
      <c r="BV2356" s="22"/>
      <c r="BW2356" s="22"/>
      <c r="BX2356" s="22"/>
      <c r="BY2356" s="22"/>
      <c r="BZ2356" s="22"/>
      <c r="CA2356" s="22"/>
      <c r="CB2356" s="22"/>
      <c r="CC2356" s="22"/>
      <c r="CD2356" s="22"/>
      <c r="CE2356" s="22"/>
      <c r="CF2356" s="22"/>
      <c r="CG2356" s="22"/>
      <c r="CH2356" s="22"/>
      <c r="CI2356" s="22"/>
      <c r="CJ2356" s="22"/>
      <c r="CK2356" s="22"/>
      <c r="CL2356" s="22"/>
      <c r="CM2356" s="22"/>
      <c r="CN2356" s="22"/>
      <c r="CO2356" s="22"/>
      <c r="CP2356" s="22"/>
      <c r="CQ2356" s="22"/>
      <c r="CR2356" s="22"/>
      <c r="CS2356" s="22"/>
      <c r="CT2356" s="22"/>
      <c r="CU2356" s="22"/>
      <c r="CV2356" s="22"/>
      <c r="CW2356" s="22"/>
      <c r="CX2356" s="22"/>
      <c r="CY2356" s="22"/>
      <c r="CZ2356" s="22"/>
      <c r="DA2356" s="22"/>
      <c r="DB2356" s="22"/>
      <c r="DC2356" s="22"/>
      <c r="DD2356" s="22"/>
      <c r="DE2356" s="22"/>
      <c r="DF2356" s="22"/>
      <c r="DG2356" s="22"/>
      <c r="DH2356" s="22"/>
      <c r="DI2356" s="22"/>
      <c r="DJ2356" s="22"/>
      <c r="DK2356" s="22"/>
      <c r="DL2356" s="22"/>
      <c r="DM2356" s="22"/>
      <c r="DN2356" s="22"/>
      <c r="DO2356" s="22"/>
      <c r="DP2356" s="22"/>
    </row>
    <row r="2357" spans="22:120" x14ac:dyDescent="0.25">
      <c r="V2357" s="461"/>
      <c r="W2357" s="5"/>
      <c r="X2357" s="5"/>
      <c r="Y2357" s="5"/>
      <c r="Z2357" s="5"/>
      <c r="AA2357" s="5"/>
      <c r="AB2357" s="5"/>
      <c r="AC2357" s="5"/>
      <c r="AD2357" s="5"/>
      <c r="AE2357" s="22"/>
      <c r="AF2357" s="22"/>
      <c r="AG2357" s="22"/>
      <c r="AH2357" s="22"/>
      <c r="AI2357" s="22"/>
      <c r="AJ2357" s="22"/>
      <c r="AK2357" s="22"/>
      <c r="AL2357" s="22"/>
      <c r="AM2357" s="22"/>
      <c r="AN2357" s="22"/>
      <c r="AO2357" s="22"/>
      <c r="AP2357" s="22"/>
      <c r="AQ2357" s="22"/>
      <c r="AR2357" s="22"/>
      <c r="AS2357" s="22"/>
      <c r="AT2357" s="22"/>
      <c r="AU2357" s="22"/>
      <c r="AV2357" s="22"/>
      <c r="AW2357" s="22"/>
      <c r="AX2357" s="22"/>
      <c r="AY2357" s="22"/>
      <c r="AZ2357" s="22"/>
      <c r="BA2357" s="22"/>
      <c r="BB2357" s="22"/>
      <c r="BC2357" s="22"/>
      <c r="BD2357" s="22"/>
      <c r="BE2357" s="22"/>
      <c r="BF2357" s="22"/>
      <c r="BG2357" s="22"/>
      <c r="BH2357" s="22"/>
      <c r="BI2357" s="22"/>
      <c r="BJ2357" s="22"/>
      <c r="BK2357" s="22"/>
      <c r="BL2357" s="22"/>
      <c r="BM2357" s="22"/>
      <c r="BN2357" s="22"/>
      <c r="BO2357" s="22"/>
      <c r="BP2357" s="22"/>
      <c r="BQ2357" s="22"/>
      <c r="BR2357" s="22"/>
      <c r="BS2357" s="22"/>
      <c r="BT2357" s="22"/>
      <c r="BU2357" s="22"/>
      <c r="BV2357" s="22"/>
      <c r="BW2357" s="22"/>
      <c r="BX2357" s="22"/>
      <c r="BY2357" s="22"/>
      <c r="BZ2357" s="22"/>
      <c r="CA2357" s="22"/>
      <c r="CB2357" s="22"/>
      <c r="CC2357" s="22"/>
      <c r="CD2357" s="22"/>
      <c r="CE2357" s="22"/>
      <c r="CF2357" s="22"/>
      <c r="CG2357" s="22"/>
      <c r="CH2357" s="22"/>
      <c r="CI2357" s="22"/>
      <c r="CJ2357" s="22"/>
      <c r="CK2357" s="22"/>
      <c r="CL2357" s="22"/>
      <c r="CM2357" s="22"/>
      <c r="CN2357" s="22"/>
      <c r="CO2357" s="22"/>
      <c r="CP2357" s="22"/>
      <c r="CQ2357" s="22"/>
      <c r="CR2357" s="22"/>
      <c r="CS2357" s="22"/>
      <c r="CT2357" s="22"/>
      <c r="CU2357" s="22"/>
      <c r="CV2357" s="22"/>
      <c r="CW2357" s="22"/>
      <c r="CX2357" s="22"/>
      <c r="CY2357" s="22"/>
      <c r="CZ2357" s="22"/>
      <c r="DA2357" s="22"/>
      <c r="DB2357" s="22"/>
      <c r="DC2357" s="22"/>
      <c r="DD2357" s="22"/>
      <c r="DE2357" s="22"/>
      <c r="DF2357" s="22"/>
      <c r="DG2357" s="22"/>
      <c r="DH2357" s="22"/>
      <c r="DI2357" s="22"/>
      <c r="DJ2357" s="22"/>
      <c r="DK2357" s="22"/>
      <c r="DL2357" s="22"/>
      <c r="DM2357" s="22"/>
      <c r="DN2357" s="22"/>
      <c r="DO2357" s="22"/>
      <c r="DP2357" s="22"/>
    </row>
    <row r="2358" spans="22:120" x14ac:dyDescent="0.25">
      <c r="V2358" s="461"/>
      <c r="W2358" s="5"/>
      <c r="X2358" s="5"/>
      <c r="Y2358" s="5"/>
      <c r="Z2358" s="5"/>
      <c r="AA2358" s="5"/>
      <c r="AB2358" s="5"/>
      <c r="AC2358" s="5"/>
      <c r="AD2358" s="5"/>
      <c r="AE2358" s="22"/>
      <c r="AF2358" s="22"/>
      <c r="AG2358" s="22"/>
      <c r="AH2358" s="22"/>
      <c r="AI2358" s="22"/>
      <c r="AJ2358" s="22"/>
      <c r="AK2358" s="22"/>
      <c r="AL2358" s="22"/>
      <c r="AM2358" s="22"/>
      <c r="AN2358" s="22"/>
      <c r="AO2358" s="22"/>
      <c r="AP2358" s="22"/>
      <c r="AQ2358" s="22"/>
      <c r="AR2358" s="22"/>
      <c r="AS2358" s="22"/>
      <c r="AT2358" s="22"/>
      <c r="AU2358" s="22"/>
      <c r="AV2358" s="22"/>
      <c r="AW2358" s="22"/>
      <c r="AX2358" s="22"/>
      <c r="AY2358" s="22"/>
      <c r="AZ2358" s="22"/>
      <c r="BA2358" s="22"/>
      <c r="BB2358" s="22"/>
      <c r="BC2358" s="22"/>
      <c r="BD2358" s="22"/>
      <c r="BE2358" s="22"/>
      <c r="BF2358" s="22"/>
      <c r="BG2358" s="22"/>
      <c r="BH2358" s="22"/>
      <c r="BI2358" s="22"/>
      <c r="BJ2358" s="22"/>
      <c r="BK2358" s="22"/>
      <c r="BL2358" s="22"/>
      <c r="BM2358" s="22"/>
      <c r="BN2358" s="22"/>
      <c r="BO2358" s="22"/>
      <c r="BP2358" s="22"/>
      <c r="BQ2358" s="22"/>
      <c r="BR2358" s="22"/>
      <c r="BS2358" s="22"/>
      <c r="BT2358" s="22"/>
      <c r="BU2358" s="22"/>
      <c r="BV2358" s="22"/>
      <c r="BW2358" s="22"/>
      <c r="BX2358" s="22"/>
      <c r="BY2358" s="22"/>
      <c r="BZ2358" s="22"/>
      <c r="CA2358" s="22"/>
      <c r="CB2358" s="22"/>
      <c r="CC2358" s="22"/>
      <c r="CD2358" s="22"/>
      <c r="CE2358" s="22"/>
      <c r="CF2358" s="22"/>
      <c r="CG2358" s="22"/>
      <c r="CH2358" s="22"/>
      <c r="CI2358" s="22"/>
      <c r="CJ2358" s="22"/>
      <c r="CK2358" s="22"/>
      <c r="CL2358" s="22"/>
      <c r="CM2358" s="22"/>
      <c r="CN2358" s="22"/>
      <c r="CO2358" s="22"/>
      <c r="CP2358" s="22"/>
      <c r="CQ2358" s="22"/>
      <c r="CR2358" s="22"/>
      <c r="CS2358" s="22"/>
      <c r="CT2358" s="22"/>
      <c r="CU2358" s="22"/>
      <c r="CV2358" s="22"/>
      <c r="CW2358" s="22"/>
      <c r="CX2358" s="22"/>
      <c r="CY2358" s="22"/>
      <c r="CZ2358" s="22"/>
      <c r="DA2358" s="22"/>
      <c r="DB2358" s="22"/>
      <c r="DC2358" s="22"/>
      <c r="DD2358" s="22"/>
      <c r="DE2358" s="22"/>
      <c r="DF2358" s="22"/>
      <c r="DG2358" s="22"/>
      <c r="DH2358" s="22"/>
      <c r="DI2358" s="22"/>
      <c r="DJ2358" s="22"/>
      <c r="DK2358" s="22"/>
      <c r="DL2358" s="22"/>
      <c r="DM2358" s="22"/>
      <c r="DN2358" s="22"/>
      <c r="DO2358" s="22"/>
      <c r="DP2358" s="22"/>
    </row>
    <row r="2359" spans="22:120" x14ac:dyDescent="0.25">
      <c r="V2359" s="461"/>
      <c r="W2359" s="5"/>
      <c r="X2359" s="5"/>
      <c r="Y2359" s="5"/>
      <c r="Z2359" s="5"/>
      <c r="AA2359" s="5"/>
      <c r="AB2359" s="5"/>
      <c r="AC2359" s="5"/>
      <c r="AD2359" s="5"/>
      <c r="AE2359" s="22"/>
      <c r="AF2359" s="22"/>
      <c r="AG2359" s="22"/>
      <c r="AH2359" s="22"/>
      <c r="AI2359" s="22"/>
      <c r="AJ2359" s="22"/>
      <c r="AK2359" s="22"/>
      <c r="AL2359" s="22"/>
      <c r="AM2359" s="22"/>
      <c r="AN2359" s="22"/>
      <c r="AO2359" s="22"/>
      <c r="AP2359" s="22"/>
      <c r="AQ2359" s="22"/>
      <c r="AR2359" s="22"/>
      <c r="AS2359" s="22"/>
      <c r="AT2359" s="22"/>
      <c r="AU2359" s="22"/>
      <c r="AV2359" s="22"/>
      <c r="AW2359" s="22"/>
      <c r="AX2359" s="22"/>
      <c r="AY2359" s="22"/>
      <c r="AZ2359" s="22"/>
      <c r="BA2359" s="22"/>
      <c r="BB2359" s="22"/>
      <c r="BC2359" s="22"/>
      <c r="BD2359" s="22"/>
      <c r="BE2359" s="22"/>
      <c r="BF2359" s="22"/>
      <c r="BG2359" s="22"/>
      <c r="BH2359" s="22"/>
      <c r="BI2359" s="22"/>
      <c r="BJ2359" s="22"/>
      <c r="BK2359" s="22"/>
      <c r="BL2359" s="22"/>
      <c r="BM2359" s="22"/>
      <c r="BN2359" s="22"/>
      <c r="BO2359" s="22"/>
      <c r="BP2359" s="22"/>
      <c r="BQ2359" s="22"/>
      <c r="BR2359" s="22"/>
      <c r="BS2359" s="22"/>
      <c r="BT2359" s="22"/>
      <c r="BU2359" s="22"/>
      <c r="BV2359" s="22"/>
      <c r="BW2359" s="22"/>
      <c r="BX2359" s="22"/>
      <c r="BY2359" s="22"/>
      <c r="BZ2359" s="22"/>
      <c r="CA2359" s="22"/>
      <c r="CB2359" s="22"/>
      <c r="CC2359" s="22"/>
      <c r="CD2359" s="22"/>
      <c r="CE2359" s="22"/>
      <c r="CF2359" s="22"/>
      <c r="CG2359" s="22"/>
      <c r="CH2359" s="22"/>
      <c r="CI2359" s="22"/>
      <c r="CJ2359" s="22"/>
      <c r="CK2359" s="22"/>
      <c r="CL2359" s="22"/>
      <c r="CM2359" s="22"/>
      <c r="CN2359" s="22"/>
      <c r="CO2359" s="22"/>
      <c r="CP2359" s="22"/>
      <c r="CQ2359" s="22"/>
      <c r="CR2359" s="22"/>
      <c r="CS2359" s="22"/>
      <c r="CT2359" s="22"/>
      <c r="CU2359" s="22"/>
      <c r="CV2359" s="22"/>
      <c r="CW2359" s="22"/>
      <c r="CX2359" s="22"/>
      <c r="CY2359" s="22"/>
      <c r="CZ2359" s="22"/>
      <c r="DA2359" s="22"/>
      <c r="DB2359" s="22"/>
      <c r="DC2359" s="22"/>
      <c r="DD2359" s="22"/>
      <c r="DE2359" s="22"/>
      <c r="DF2359" s="22"/>
      <c r="DG2359" s="22"/>
      <c r="DH2359" s="22"/>
      <c r="DI2359" s="22"/>
      <c r="DJ2359" s="22"/>
      <c r="DK2359" s="22"/>
      <c r="DL2359" s="22"/>
      <c r="DM2359" s="22"/>
      <c r="DN2359" s="22"/>
      <c r="DO2359" s="22"/>
      <c r="DP2359" s="22"/>
    </row>
    <row r="2360" spans="22:120" x14ac:dyDescent="0.25">
      <c r="V2360" s="461"/>
      <c r="W2360" s="5"/>
      <c r="X2360" s="5"/>
      <c r="Y2360" s="5"/>
      <c r="Z2360" s="5"/>
      <c r="AA2360" s="5"/>
      <c r="AB2360" s="5"/>
      <c r="AC2360" s="5"/>
      <c r="AD2360" s="5"/>
      <c r="AE2360" s="22"/>
      <c r="AF2360" s="22"/>
      <c r="AG2360" s="22"/>
      <c r="AH2360" s="22"/>
      <c r="AI2360" s="22"/>
      <c r="AJ2360" s="22"/>
      <c r="AK2360" s="22"/>
      <c r="AL2360" s="22"/>
      <c r="AM2360" s="22"/>
      <c r="AN2360" s="22"/>
      <c r="AO2360" s="22"/>
      <c r="AP2360" s="22"/>
      <c r="AQ2360" s="22"/>
      <c r="AR2360" s="22"/>
      <c r="AS2360" s="22"/>
      <c r="AT2360" s="22"/>
      <c r="AU2360" s="22"/>
      <c r="AV2360" s="22"/>
      <c r="AW2360" s="22"/>
      <c r="AX2360" s="22"/>
      <c r="AY2360" s="22"/>
      <c r="AZ2360" s="22"/>
      <c r="BA2360" s="22"/>
      <c r="BB2360" s="22"/>
      <c r="BC2360" s="22"/>
      <c r="BD2360" s="22"/>
      <c r="BE2360" s="22"/>
      <c r="BF2360" s="22"/>
      <c r="BG2360" s="22"/>
      <c r="BH2360" s="22"/>
      <c r="BI2360" s="22"/>
      <c r="BJ2360" s="22"/>
      <c r="BK2360" s="22"/>
      <c r="BL2360" s="22"/>
      <c r="BM2360" s="22"/>
      <c r="BN2360" s="22"/>
      <c r="BO2360" s="22"/>
      <c r="BP2360" s="22"/>
      <c r="BQ2360" s="22"/>
      <c r="BR2360" s="22"/>
      <c r="BS2360" s="22"/>
      <c r="BT2360" s="22"/>
      <c r="BU2360" s="22"/>
      <c r="BV2360" s="22"/>
      <c r="BW2360" s="22"/>
      <c r="BX2360" s="22"/>
      <c r="BY2360" s="22"/>
      <c r="BZ2360" s="22"/>
      <c r="CA2360" s="22"/>
      <c r="CB2360" s="22"/>
      <c r="CC2360" s="22"/>
      <c r="CD2360" s="22"/>
      <c r="CE2360" s="22"/>
      <c r="CF2360" s="22"/>
      <c r="CG2360" s="22"/>
      <c r="CH2360" s="22"/>
      <c r="CI2360" s="22"/>
      <c r="CJ2360" s="22"/>
      <c r="CK2360" s="22"/>
      <c r="CL2360" s="22"/>
      <c r="CM2360" s="22"/>
      <c r="CN2360" s="22"/>
      <c r="CO2360" s="22"/>
      <c r="CP2360" s="22"/>
      <c r="CQ2360" s="22"/>
      <c r="CR2360" s="22"/>
      <c r="CS2360" s="22"/>
      <c r="CT2360" s="22"/>
      <c r="CU2360" s="22"/>
      <c r="CV2360" s="22"/>
      <c r="CW2360" s="22"/>
      <c r="CX2360" s="22"/>
      <c r="CY2360" s="22"/>
      <c r="CZ2360" s="22"/>
      <c r="DA2360" s="22"/>
      <c r="DB2360" s="22"/>
      <c r="DC2360" s="22"/>
      <c r="DD2360" s="22"/>
      <c r="DE2360" s="22"/>
      <c r="DF2360" s="22"/>
      <c r="DG2360" s="22"/>
      <c r="DH2360" s="22"/>
      <c r="DI2360" s="22"/>
      <c r="DJ2360" s="22"/>
      <c r="DK2360" s="22"/>
      <c r="DL2360" s="22"/>
      <c r="DM2360" s="22"/>
      <c r="DN2360" s="22"/>
      <c r="DO2360" s="22"/>
      <c r="DP2360" s="22"/>
    </row>
    <row r="2361" spans="22:120" x14ac:dyDescent="0.25">
      <c r="V2361" s="461"/>
      <c r="W2361" s="5"/>
      <c r="X2361" s="5"/>
      <c r="Y2361" s="5"/>
      <c r="Z2361" s="5"/>
      <c r="AA2361" s="5"/>
      <c r="AB2361" s="5"/>
      <c r="AC2361" s="5"/>
      <c r="AD2361" s="5"/>
      <c r="AE2361" s="22"/>
      <c r="AF2361" s="22"/>
      <c r="AG2361" s="22"/>
      <c r="AH2361" s="22"/>
      <c r="AI2361" s="22"/>
      <c r="AJ2361" s="22"/>
      <c r="AK2361" s="22"/>
      <c r="AL2361" s="22"/>
      <c r="AM2361" s="22"/>
      <c r="AN2361" s="22"/>
      <c r="AO2361" s="22"/>
      <c r="AP2361" s="22"/>
      <c r="AQ2361" s="22"/>
      <c r="AR2361" s="22"/>
      <c r="AS2361" s="22"/>
      <c r="AT2361" s="22"/>
      <c r="AU2361" s="22"/>
      <c r="AV2361" s="22"/>
      <c r="AW2361" s="22"/>
      <c r="AX2361" s="22"/>
      <c r="AY2361" s="22"/>
      <c r="AZ2361" s="22"/>
      <c r="BA2361" s="22"/>
      <c r="BB2361" s="22"/>
      <c r="BC2361" s="22"/>
      <c r="BD2361" s="22"/>
      <c r="BE2361" s="22"/>
      <c r="BF2361" s="22"/>
      <c r="BG2361" s="22"/>
      <c r="BH2361" s="22"/>
      <c r="BI2361" s="22"/>
      <c r="BJ2361" s="22"/>
      <c r="BK2361" s="22"/>
      <c r="BL2361" s="22"/>
      <c r="BM2361" s="22"/>
      <c r="BN2361" s="22"/>
      <c r="BO2361" s="22"/>
      <c r="BP2361" s="22"/>
      <c r="BQ2361" s="22"/>
      <c r="BR2361" s="22"/>
      <c r="BS2361" s="22"/>
      <c r="BT2361" s="22"/>
      <c r="BU2361" s="22"/>
      <c r="BV2361" s="22"/>
      <c r="BW2361" s="22"/>
      <c r="BX2361" s="22"/>
      <c r="BY2361" s="22"/>
      <c r="BZ2361" s="22"/>
      <c r="CA2361" s="22"/>
      <c r="CB2361" s="22"/>
      <c r="CC2361" s="22"/>
      <c r="CD2361" s="22"/>
      <c r="CE2361" s="22"/>
      <c r="CF2361" s="22"/>
      <c r="CG2361" s="22"/>
      <c r="CH2361" s="22"/>
      <c r="CI2361" s="22"/>
      <c r="CJ2361" s="22"/>
      <c r="CK2361" s="22"/>
      <c r="CL2361" s="22"/>
      <c r="CM2361" s="22"/>
      <c r="CN2361" s="22"/>
      <c r="CO2361" s="22"/>
      <c r="CP2361" s="22"/>
      <c r="CQ2361" s="22"/>
      <c r="CR2361" s="22"/>
      <c r="CS2361" s="22"/>
      <c r="CT2361" s="22"/>
      <c r="CU2361" s="22"/>
      <c r="CV2361" s="22"/>
      <c r="CW2361" s="22"/>
      <c r="CX2361" s="22"/>
      <c r="CY2361" s="22"/>
      <c r="CZ2361" s="22"/>
      <c r="DA2361" s="22"/>
      <c r="DB2361" s="22"/>
      <c r="DC2361" s="22"/>
      <c r="DD2361" s="22"/>
      <c r="DE2361" s="22"/>
      <c r="DF2361" s="22"/>
      <c r="DG2361" s="22"/>
      <c r="DH2361" s="22"/>
      <c r="DI2361" s="22"/>
      <c r="DJ2361" s="22"/>
      <c r="DK2361" s="22"/>
      <c r="DL2361" s="22"/>
      <c r="DM2361" s="22"/>
      <c r="DN2361" s="22"/>
      <c r="DO2361" s="22"/>
      <c r="DP2361" s="22"/>
    </row>
    <row r="2362" spans="22:120" x14ac:dyDescent="0.25">
      <c r="V2362" s="461"/>
      <c r="W2362" s="5"/>
      <c r="X2362" s="5"/>
      <c r="Y2362" s="5"/>
      <c r="Z2362" s="5"/>
      <c r="AA2362" s="5"/>
      <c r="AB2362" s="5"/>
      <c r="AC2362" s="5"/>
      <c r="AD2362" s="5"/>
      <c r="AE2362" s="22"/>
      <c r="AF2362" s="22"/>
      <c r="AG2362" s="22"/>
      <c r="AH2362" s="22"/>
      <c r="AI2362" s="22"/>
      <c r="AJ2362" s="22"/>
      <c r="AK2362" s="22"/>
      <c r="AL2362" s="22"/>
      <c r="AM2362" s="22"/>
      <c r="AN2362" s="22"/>
      <c r="AO2362" s="22"/>
      <c r="AP2362" s="22"/>
      <c r="AQ2362" s="22"/>
      <c r="AR2362" s="22"/>
      <c r="AS2362" s="22"/>
      <c r="AT2362" s="22"/>
      <c r="AU2362" s="22"/>
      <c r="AV2362" s="22"/>
      <c r="AW2362" s="22"/>
      <c r="AX2362" s="22"/>
      <c r="AY2362" s="22"/>
      <c r="AZ2362" s="22"/>
      <c r="BA2362" s="22"/>
      <c r="BB2362" s="22"/>
      <c r="BC2362" s="22"/>
      <c r="BD2362" s="22"/>
      <c r="BE2362" s="22"/>
      <c r="BF2362" s="22"/>
      <c r="BG2362" s="22"/>
      <c r="BH2362" s="22"/>
      <c r="BI2362" s="22"/>
      <c r="BJ2362" s="22"/>
      <c r="BK2362" s="22"/>
      <c r="BL2362" s="22"/>
      <c r="BM2362" s="22"/>
      <c r="BN2362" s="22"/>
      <c r="BO2362" s="22"/>
      <c r="BP2362" s="22"/>
      <c r="BQ2362" s="22"/>
      <c r="BR2362" s="22"/>
      <c r="BS2362" s="22"/>
      <c r="BT2362" s="22"/>
      <c r="BU2362" s="22"/>
      <c r="BV2362" s="22"/>
      <c r="BW2362" s="22"/>
      <c r="BX2362" s="22"/>
      <c r="BY2362" s="22"/>
      <c r="BZ2362" s="22"/>
      <c r="CA2362" s="22"/>
      <c r="CB2362" s="22"/>
      <c r="CC2362" s="22"/>
      <c r="CD2362" s="22"/>
      <c r="CE2362" s="22"/>
      <c r="CF2362" s="22"/>
      <c r="CG2362" s="22"/>
      <c r="CH2362" s="22"/>
      <c r="CI2362" s="22"/>
      <c r="CJ2362" s="22"/>
      <c r="CK2362" s="22"/>
      <c r="CL2362" s="22"/>
      <c r="CM2362" s="22"/>
      <c r="CN2362" s="22"/>
      <c r="CO2362" s="22"/>
      <c r="CP2362" s="22"/>
      <c r="CQ2362" s="22"/>
      <c r="CR2362" s="22"/>
      <c r="CS2362" s="22"/>
      <c r="CT2362" s="22"/>
      <c r="CU2362" s="22"/>
      <c r="CV2362" s="22"/>
      <c r="CW2362" s="22"/>
      <c r="CX2362" s="22"/>
      <c r="CY2362" s="22"/>
      <c r="CZ2362" s="22"/>
      <c r="DA2362" s="22"/>
      <c r="DB2362" s="22"/>
      <c r="DC2362" s="22"/>
      <c r="DD2362" s="22"/>
      <c r="DE2362" s="22"/>
      <c r="DF2362" s="22"/>
      <c r="DG2362" s="22"/>
      <c r="DH2362" s="22"/>
      <c r="DI2362" s="22"/>
      <c r="DJ2362" s="22"/>
      <c r="DK2362" s="22"/>
      <c r="DL2362" s="22"/>
      <c r="DM2362" s="22"/>
      <c r="DN2362" s="22"/>
      <c r="DO2362" s="22"/>
      <c r="DP2362" s="22"/>
    </row>
    <row r="2363" spans="22:120" x14ac:dyDescent="0.25">
      <c r="V2363" s="461"/>
      <c r="W2363" s="5"/>
      <c r="X2363" s="5"/>
      <c r="Y2363" s="5"/>
      <c r="Z2363" s="5"/>
      <c r="AA2363" s="5"/>
      <c r="AB2363" s="5"/>
      <c r="AC2363" s="5"/>
      <c r="AD2363" s="5"/>
      <c r="AE2363" s="22"/>
      <c r="AF2363" s="22"/>
      <c r="AG2363" s="22"/>
      <c r="AH2363" s="22"/>
      <c r="AI2363" s="22"/>
      <c r="AJ2363" s="22"/>
      <c r="AK2363" s="22"/>
      <c r="AL2363" s="22"/>
      <c r="AM2363" s="22"/>
      <c r="AN2363" s="22"/>
      <c r="AO2363" s="22"/>
      <c r="AP2363" s="22"/>
      <c r="AQ2363" s="22"/>
      <c r="AR2363" s="22"/>
      <c r="AS2363" s="22"/>
      <c r="AT2363" s="22"/>
      <c r="AU2363" s="22"/>
      <c r="AV2363" s="22"/>
      <c r="AW2363" s="22"/>
      <c r="AX2363" s="22"/>
      <c r="AY2363" s="22"/>
      <c r="AZ2363" s="22"/>
      <c r="BA2363" s="22"/>
      <c r="BB2363" s="22"/>
      <c r="BC2363" s="22"/>
      <c r="BD2363" s="22"/>
      <c r="BE2363" s="22"/>
      <c r="BF2363" s="22"/>
      <c r="BG2363" s="22"/>
      <c r="BH2363" s="22"/>
      <c r="BI2363" s="22"/>
      <c r="BJ2363" s="22"/>
      <c r="BK2363" s="22"/>
      <c r="BL2363" s="22"/>
      <c r="BM2363" s="22"/>
      <c r="BN2363" s="22"/>
      <c r="BO2363" s="22"/>
      <c r="BP2363" s="22"/>
      <c r="BQ2363" s="22"/>
      <c r="BR2363" s="22"/>
      <c r="BS2363" s="22"/>
      <c r="BT2363" s="22"/>
      <c r="BU2363" s="22"/>
      <c r="BV2363" s="22"/>
      <c r="BW2363" s="22"/>
      <c r="BX2363" s="22"/>
      <c r="BY2363" s="22"/>
      <c r="BZ2363" s="22"/>
      <c r="CA2363" s="22"/>
      <c r="CB2363" s="22"/>
      <c r="CC2363" s="22"/>
      <c r="CD2363" s="22"/>
      <c r="CE2363" s="22"/>
      <c r="CF2363" s="22"/>
      <c r="CG2363" s="22"/>
      <c r="CH2363" s="22"/>
      <c r="CI2363" s="22"/>
      <c r="CJ2363" s="22"/>
      <c r="CK2363" s="22"/>
      <c r="CL2363" s="22"/>
      <c r="CM2363" s="22"/>
      <c r="CN2363" s="22"/>
      <c r="CO2363" s="22"/>
      <c r="CP2363" s="22"/>
      <c r="CQ2363" s="22"/>
      <c r="CR2363" s="22"/>
      <c r="CS2363" s="22"/>
      <c r="CT2363" s="22"/>
      <c r="CU2363" s="22"/>
      <c r="CV2363" s="22"/>
      <c r="CW2363" s="22"/>
      <c r="CX2363" s="22"/>
      <c r="CY2363" s="22"/>
      <c r="CZ2363" s="22"/>
      <c r="DA2363" s="22"/>
      <c r="DB2363" s="22"/>
      <c r="DC2363" s="22"/>
      <c r="DD2363" s="22"/>
      <c r="DE2363" s="22"/>
      <c r="DF2363" s="22"/>
      <c r="DG2363" s="22"/>
      <c r="DH2363" s="22"/>
      <c r="DI2363" s="22"/>
      <c r="DJ2363" s="22"/>
      <c r="DK2363" s="22"/>
      <c r="DL2363" s="22"/>
      <c r="DM2363" s="22"/>
      <c r="DN2363" s="22"/>
      <c r="DO2363" s="22"/>
      <c r="DP2363" s="22"/>
    </row>
    <row r="2364" spans="22:120" x14ac:dyDescent="0.25">
      <c r="V2364" s="461"/>
      <c r="W2364" s="5"/>
      <c r="X2364" s="5"/>
      <c r="Y2364" s="5"/>
      <c r="Z2364" s="5"/>
      <c r="AA2364" s="5"/>
      <c r="AB2364" s="5"/>
      <c r="AC2364" s="5"/>
      <c r="AD2364" s="5"/>
      <c r="AE2364" s="22"/>
      <c r="AF2364" s="22"/>
      <c r="AG2364" s="22"/>
      <c r="AH2364" s="22"/>
      <c r="AI2364" s="22"/>
      <c r="AJ2364" s="22"/>
      <c r="AK2364" s="22"/>
      <c r="AL2364" s="22"/>
      <c r="AM2364" s="22"/>
      <c r="AN2364" s="22"/>
      <c r="AO2364" s="22"/>
      <c r="AP2364" s="22"/>
      <c r="AQ2364" s="22"/>
      <c r="AR2364" s="22"/>
      <c r="AS2364" s="22"/>
      <c r="AT2364" s="22"/>
      <c r="AU2364" s="22"/>
      <c r="AV2364" s="22"/>
      <c r="AW2364" s="22"/>
      <c r="AX2364" s="22"/>
      <c r="AY2364" s="22"/>
      <c r="AZ2364" s="22"/>
      <c r="BA2364" s="22"/>
      <c r="BB2364" s="22"/>
      <c r="BC2364" s="22"/>
      <c r="BD2364" s="22"/>
      <c r="BE2364" s="22"/>
      <c r="BF2364" s="22"/>
      <c r="BG2364" s="22"/>
      <c r="BH2364" s="22"/>
      <c r="BI2364" s="22"/>
      <c r="BJ2364" s="22"/>
      <c r="BK2364" s="22"/>
      <c r="BL2364" s="22"/>
      <c r="BM2364" s="22"/>
      <c r="BN2364" s="22"/>
      <c r="BO2364" s="22"/>
      <c r="BP2364" s="22"/>
      <c r="BQ2364" s="22"/>
      <c r="BR2364" s="22"/>
      <c r="BS2364" s="22"/>
      <c r="BT2364" s="22"/>
      <c r="BU2364" s="22"/>
      <c r="BV2364" s="22"/>
      <c r="BW2364" s="22"/>
      <c r="BX2364" s="22"/>
      <c r="BY2364" s="22"/>
      <c r="BZ2364" s="22"/>
      <c r="CA2364" s="22"/>
      <c r="CB2364" s="22"/>
      <c r="CC2364" s="22"/>
      <c r="CD2364" s="22"/>
      <c r="CE2364" s="22"/>
      <c r="CF2364" s="22"/>
      <c r="CG2364" s="22"/>
      <c r="CH2364" s="22"/>
      <c r="CI2364" s="22"/>
      <c r="CJ2364" s="22"/>
      <c r="CK2364" s="22"/>
      <c r="CL2364" s="22"/>
      <c r="CM2364" s="22"/>
      <c r="CN2364" s="22"/>
      <c r="CO2364" s="22"/>
      <c r="CP2364" s="22"/>
      <c r="CQ2364" s="22"/>
      <c r="CR2364" s="22"/>
      <c r="CS2364" s="22"/>
      <c r="CT2364" s="22"/>
      <c r="CU2364" s="22"/>
      <c r="CV2364" s="22"/>
      <c r="CW2364" s="22"/>
      <c r="CX2364" s="22"/>
      <c r="CY2364" s="22"/>
      <c r="CZ2364" s="22"/>
      <c r="DA2364" s="22"/>
      <c r="DB2364" s="22"/>
      <c r="DC2364" s="22"/>
      <c r="DD2364" s="22"/>
      <c r="DE2364" s="22"/>
      <c r="DF2364" s="22"/>
      <c r="DG2364" s="22"/>
      <c r="DH2364" s="22"/>
      <c r="DI2364" s="22"/>
      <c r="DJ2364" s="22"/>
      <c r="DK2364" s="22"/>
      <c r="DL2364" s="22"/>
      <c r="DM2364" s="22"/>
      <c r="DN2364" s="22"/>
      <c r="DO2364" s="22"/>
      <c r="DP2364" s="22"/>
    </row>
    <row r="2365" spans="22:120" x14ac:dyDescent="0.25">
      <c r="V2365" s="461"/>
      <c r="W2365" s="5"/>
      <c r="X2365" s="5"/>
      <c r="Y2365" s="5"/>
      <c r="Z2365" s="5"/>
      <c r="AA2365" s="5"/>
      <c r="AB2365" s="5"/>
      <c r="AC2365" s="5"/>
      <c r="AD2365" s="5"/>
      <c r="AE2365" s="22"/>
      <c r="AF2365" s="22"/>
      <c r="AG2365" s="22"/>
      <c r="AH2365" s="22"/>
      <c r="AI2365" s="22"/>
      <c r="AJ2365" s="22"/>
      <c r="AK2365" s="22"/>
      <c r="AL2365" s="22"/>
      <c r="AM2365" s="22"/>
      <c r="AN2365" s="22"/>
      <c r="AO2365" s="22"/>
      <c r="AP2365" s="22"/>
      <c r="AQ2365" s="22"/>
      <c r="AR2365" s="22"/>
      <c r="AS2365" s="22"/>
      <c r="AT2365" s="22"/>
      <c r="AU2365" s="22"/>
      <c r="AV2365" s="22"/>
      <c r="AW2365" s="22"/>
      <c r="AX2365" s="22"/>
      <c r="AY2365" s="22"/>
      <c r="AZ2365" s="22"/>
      <c r="BA2365" s="22"/>
      <c r="BB2365" s="22"/>
      <c r="BC2365" s="22"/>
      <c r="BD2365" s="22"/>
      <c r="BE2365" s="22"/>
      <c r="BF2365" s="22"/>
      <c r="BG2365" s="22"/>
      <c r="BH2365" s="22"/>
      <c r="BI2365" s="22"/>
      <c r="BJ2365" s="22"/>
      <c r="BK2365" s="22"/>
      <c r="BL2365" s="22"/>
      <c r="BM2365" s="22"/>
      <c r="BN2365" s="22"/>
      <c r="BO2365" s="22"/>
      <c r="BP2365" s="22"/>
      <c r="BQ2365" s="22"/>
      <c r="BR2365" s="22"/>
      <c r="BS2365" s="22"/>
      <c r="BT2365" s="22"/>
      <c r="BU2365" s="22"/>
      <c r="BV2365" s="22"/>
      <c r="BW2365" s="22"/>
      <c r="BX2365" s="22"/>
      <c r="BY2365" s="22"/>
      <c r="BZ2365" s="22"/>
      <c r="CA2365" s="22"/>
      <c r="CB2365" s="22"/>
      <c r="CC2365" s="22"/>
      <c r="CD2365" s="22"/>
      <c r="CE2365" s="22"/>
      <c r="CF2365" s="22"/>
      <c r="CG2365" s="22"/>
      <c r="CH2365" s="22"/>
      <c r="CI2365" s="22"/>
      <c r="CJ2365" s="22"/>
      <c r="CK2365" s="22"/>
      <c r="CL2365" s="22"/>
      <c r="CM2365" s="22"/>
      <c r="CN2365" s="22"/>
      <c r="CO2365" s="22"/>
      <c r="CP2365" s="22"/>
      <c r="CQ2365" s="22"/>
      <c r="CR2365" s="22"/>
      <c r="CS2365" s="22"/>
      <c r="CT2365" s="22"/>
      <c r="CU2365" s="22"/>
      <c r="CV2365" s="22"/>
      <c r="CW2365" s="22"/>
      <c r="CX2365" s="22"/>
      <c r="CY2365" s="22"/>
      <c r="CZ2365" s="22"/>
      <c r="DA2365" s="22"/>
      <c r="DB2365" s="22"/>
      <c r="DC2365" s="22"/>
      <c r="DD2365" s="22"/>
      <c r="DE2365" s="22"/>
      <c r="DF2365" s="22"/>
      <c r="DG2365" s="22"/>
      <c r="DH2365" s="22"/>
      <c r="DI2365" s="22"/>
      <c r="DJ2365" s="22"/>
      <c r="DK2365" s="22"/>
      <c r="DL2365" s="22"/>
      <c r="DM2365" s="22"/>
      <c r="DN2365" s="22"/>
      <c r="DO2365" s="22"/>
      <c r="DP2365" s="22"/>
    </row>
    <row r="2366" spans="22:120" x14ac:dyDescent="0.25">
      <c r="V2366" s="461"/>
      <c r="W2366" s="5"/>
      <c r="X2366" s="5"/>
      <c r="Y2366" s="5"/>
      <c r="Z2366" s="5"/>
      <c r="AA2366" s="5"/>
      <c r="AB2366" s="5"/>
      <c r="AC2366" s="5"/>
      <c r="AD2366" s="5"/>
      <c r="AE2366" s="22"/>
      <c r="AF2366" s="22"/>
      <c r="AG2366" s="22"/>
      <c r="AH2366" s="22"/>
      <c r="AI2366" s="22"/>
      <c r="AJ2366" s="22"/>
      <c r="AK2366" s="22"/>
      <c r="AL2366" s="22"/>
      <c r="AM2366" s="22"/>
      <c r="AN2366" s="22"/>
      <c r="AO2366" s="22"/>
      <c r="AP2366" s="22"/>
      <c r="AQ2366" s="22"/>
      <c r="AR2366" s="22"/>
      <c r="AS2366" s="22"/>
      <c r="AT2366" s="22"/>
      <c r="AU2366" s="22"/>
      <c r="AV2366" s="22"/>
      <c r="AW2366" s="22"/>
      <c r="AX2366" s="22"/>
      <c r="AY2366" s="22"/>
      <c r="AZ2366" s="22"/>
      <c r="BA2366" s="22"/>
      <c r="BB2366" s="22"/>
      <c r="BC2366" s="22"/>
      <c r="BD2366" s="22"/>
      <c r="BE2366" s="22"/>
      <c r="BF2366" s="22"/>
      <c r="BG2366" s="22"/>
      <c r="BH2366" s="22"/>
      <c r="BI2366" s="22"/>
      <c r="BJ2366" s="22"/>
      <c r="BK2366" s="22"/>
      <c r="BL2366" s="22"/>
      <c r="BM2366" s="22"/>
      <c r="BN2366" s="22"/>
      <c r="BO2366" s="22"/>
      <c r="BP2366" s="22"/>
      <c r="BQ2366" s="22"/>
      <c r="BR2366" s="22"/>
      <c r="BS2366" s="22"/>
      <c r="BT2366" s="22"/>
      <c r="BU2366" s="22"/>
      <c r="BV2366" s="22"/>
      <c r="BW2366" s="22"/>
      <c r="BX2366" s="22"/>
      <c r="BY2366" s="22"/>
      <c r="BZ2366" s="22"/>
      <c r="CA2366" s="22"/>
      <c r="CB2366" s="22"/>
      <c r="CC2366" s="22"/>
      <c r="CD2366" s="22"/>
      <c r="CE2366" s="22"/>
      <c r="CF2366" s="22"/>
      <c r="CG2366" s="22"/>
      <c r="CH2366" s="22"/>
      <c r="CI2366" s="22"/>
      <c r="CJ2366" s="22"/>
      <c r="CK2366" s="22"/>
      <c r="CL2366" s="22"/>
      <c r="CM2366" s="22"/>
      <c r="CN2366" s="22"/>
      <c r="CO2366" s="22"/>
      <c r="CP2366" s="22"/>
      <c r="CQ2366" s="22"/>
      <c r="CR2366" s="22"/>
      <c r="CS2366" s="22"/>
      <c r="CT2366" s="22"/>
      <c r="CU2366" s="22"/>
      <c r="CV2366" s="22"/>
      <c r="CW2366" s="22"/>
      <c r="CX2366" s="22"/>
      <c r="CY2366" s="22"/>
      <c r="CZ2366" s="22"/>
      <c r="DA2366" s="22"/>
      <c r="DB2366" s="22"/>
      <c r="DC2366" s="22"/>
      <c r="DD2366" s="22"/>
      <c r="DE2366" s="22"/>
      <c r="DF2366" s="22"/>
      <c r="DG2366" s="22"/>
      <c r="DH2366" s="22"/>
      <c r="DI2366" s="22"/>
      <c r="DJ2366" s="22"/>
      <c r="DK2366" s="22"/>
      <c r="DL2366" s="22"/>
      <c r="DM2366" s="22"/>
      <c r="DN2366" s="22"/>
      <c r="DO2366" s="22"/>
      <c r="DP2366" s="22"/>
    </row>
    <row r="2367" spans="22:120" x14ac:dyDescent="0.25">
      <c r="V2367" s="461"/>
      <c r="W2367" s="5"/>
      <c r="X2367" s="5"/>
      <c r="Y2367" s="5"/>
      <c r="Z2367" s="5"/>
      <c r="AA2367" s="5"/>
      <c r="AB2367" s="5"/>
      <c r="AC2367" s="5"/>
      <c r="AD2367" s="5"/>
      <c r="AE2367" s="22"/>
      <c r="AF2367" s="22"/>
      <c r="AG2367" s="22"/>
      <c r="AH2367" s="22"/>
      <c r="AI2367" s="22"/>
      <c r="AJ2367" s="22"/>
      <c r="AK2367" s="22"/>
      <c r="AL2367" s="22"/>
      <c r="AM2367" s="22"/>
      <c r="AN2367" s="22"/>
      <c r="AO2367" s="22"/>
      <c r="AP2367" s="22"/>
      <c r="AQ2367" s="22"/>
      <c r="AR2367" s="22"/>
      <c r="AS2367" s="22"/>
      <c r="AT2367" s="22"/>
      <c r="AU2367" s="22"/>
      <c r="AV2367" s="22"/>
      <c r="AW2367" s="22"/>
      <c r="AX2367" s="22"/>
      <c r="AY2367" s="22"/>
      <c r="AZ2367" s="22"/>
      <c r="BA2367" s="22"/>
      <c r="BB2367" s="22"/>
      <c r="BC2367" s="22"/>
      <c r="BD2367" s="22"/>
      <c r="BE2367" s="22"/>
      <c r="BF2367" s="22"/>
      <c r="BG2367" s="22"/>
      <c r="BH2367" s="22"/>
      <c r="BI2367" s="22"/>
      <c r="BJ2367" s="22"/>
      <c r="BK2367" s="22"/>
      <c r="BL2367" s="22"/>
      <c r="BM2367" s="22"/>
      <c r="BN2367" s="22"/>
      <c r="BO2367" s="22"/>
      <c r="BP2367" s="22"/>
      <c r="BQ2367" s="22"/>
      <c r="BR2367" s="22"/>
      <c r="BS2367" s="22"/>
      <c r="BT2367" s="22"/>
      <c r="BU2367" s="22"/>
      <c r="BV2367" s="22"/>
      <c r="BW2367" s="22"/>
      <c r="BX2367" s="22"/>
      <c r="BY2367" s="22"/>
      <c r="BZ2367" s="22"/>
      <c r="CA2367" s="22"/>
      <c r="CB2367" s="22"/>
      <c r="CC2367" s="22"/>
      <c r="CD2367" s="22"/>
      <c r="CE2367" s="22"/>
      <c r="CF2367" s="22"/>
      <c r="CG2367" s="22"/>
      <c r="CH2367" s="22"/>
      <c r="CI2367" s="22"/>
      <c r="CJ2367" s="22"/>
      <c r="CK2367" s="22"/>
      <c r="CL2367" s="22"/>
      <c r="CM2367" s="22"/>
      <c r="CN2367" s="22"/>
      <c r="CO2367" s="22"/>
      <c r="CP2367" s="22"/>
      <c r="CQ2367" s="22"/>
      <c r="CR2367" s="22"/>
      <c r="CS2367" s="22"/>
      <c r="CT2367" s="22"/>
      <c r="CU2367" s="22"/>
      <c r="CV2367" s="22"/>
      <c r="CW2367" s="22"/>
      <c r="CX2367" s="22"/>
      <c r="CY2367" s="22"/>
      <c r="CZ2367" s="22"/>
      <c r="DA2367" s="22"/>
      <c r="DB2367" s="22"/>
      <c r="DC2367" s="22"/>
      <c r="DD2367" s="22"/>
      <c r="DE2367" s="22"/>
      <c r="DF2367" s="22"/>
      <c r="DG2367" s="22"/>
      <c r="DH2367" s="22"/>
      <c r="DI2367" s="22"/>
      <c r="DJ2367" s="22"/>
      <c r="DK2367" s="22"/>
      <c r="DL2367" s="22"/>
      <c r="DM2367" s="22"/>
      <c r="DN2367" s="22"/>
      <c r="DO2367" s="22"/>
      <c r="DP2367" s="22"/>
    </row>
    <row r="2368" spans="22:120" x14ac:dyDescent="0.25">
      <c r="V2368" s="461"/>
      <c r="W2368" s="5"/>
      <c r="X2368" s="5"/>
      <c r="Y2368" s="5"/>
      <c r="Z2368" s="5"/>
      <c r="AA2368" s="5"/>
      <c r="AB2368" s="5"/>
      <c r="AC2368" s="5"/>
      <c r="AD2368" s="5"/>
      <c r="AE2368" s="22"/>
      <c r="AF2368" s="22"/>
      <c r="AG2368" s="22"/>
      <c r="AH2368" s="22"/>
      <c r="AI2368" s="22"/>
      <c r="AJ2368" s="22"/>
      <c r="AK2368" s="22"/>
      <c r="AL2368" s="22"/>
      <c r="AM2368" s="22"/>
      <c r="AN2368" s="22"/>
      <c r="AO2368" s="22"/>
      <c r="AP2368" s="22"/>
      <c r="AQ2368" s="22"/>
      <c r="AR2368" s="22"/>
      <c r="AS2368" s="22"/>
      <c r="AT2368" s="22"/>
      <c r="AU2368" s="22"/>
      <c r="AV2368" s="22"/>
      <c r="AW2368" s="22"/>
      <c r="AX2368" s="22"/>
      <c r="AY2368" s="22"/>
      <c r="AZ2368" s="22"/>
      <c r="BA2368" s="22"/>
      <c r="BB2368" s="22"/>
      <c r="BC2368" s="22"/>
      <c r="BD2368" s="22"/>
      <c r="BE2368" s="22"/>
      <c r="BF2368" s="22"/>
      <c r="BG2368" s="22"/>
      <c r="BH2368" s="22"/>
      <c r="BI2368" s="22"/>
      <c r="BJ2368" s="22"/>
      <c r="BK2368" s="22"/>
      <c r="BL2368" s="22"/>
      <c r="BM2368" s="22"/>
      <c r="BN2368" s="22"/>
      <c r="BO2368" s="22"/>
      <c r="BP2368" s="22"/>
      <c r="BQ2368" s="22"/>
      <c r="BR2368" s="22"/>
      <c r="BS2368" s="22"/>
      <c r="BT2368" s="22"/>
      <c r="BU2368" s="22"/>
      <c r="BV2368" s="22"/>
      <c r="BW2368" s="22"/>
      <c r="BX2368" s="22"/>
      <c r="BY2368" s="22"/>
      <c r="BZ2368" s="22"/>
      <c r="CA2368" s="22"/>
      <c r="CB2368" s="22"/>
      <c r="CC2368" s="22"/>
      <c r="CD2368" s="22"/>
      <c r="CE2368" s="22"/>
      <c r="CF2368" s="22"/>
      <c r="CG2368" s="22"/>
      <c r="CH2368" s="22"/>
      <c r="CI2368" s="22"/>
      <c r="CJ2368" s="22"/>
      <c r="CK2368" s="22"/>
      <c r="CL2368" s="22"/>
      <c r="CM2368" s="22"/>
      <c r="CN2368" s="22"/>
      <c r="CO2368" s="22"/>
      <c r="CP2368" s="22"/>
      <c r="CQ2368" s="22"/>
      <c r="CR2368" s="22"/>
      <c r="CS2368" s="22"/>
      <c r="CT2368" s="22"/>
      <c r="CU2368" s="22"/>
      <c r="CV2368" s="22"/>
      <c r="CW2368" s="22"/>
      <c r="CX2368" s="22"/>
      <c r="CY2368" s="22"/>
      <c r="CZ2368" s="22"/>
      <c r="DA2368" s="22"/>
      <c r="DB2368" s="22"/>
      <c r="DC2368" s="22"/>
      <c r="DD2368" s="22"/>
      <c r="DE2368" s="22"/>
      <c r="DF2368" s="22"/>
      <c r="DG2368" s="22"/>
      <c r="DH2368" s="22"/>
      <c r="DI2368" s="22"/>
      <c r="DJ2368" s="22"/>
      <c r="DK2368" s="22"/>
      <c r="DL2368" s="22"/>
      <c r="DM2368" s="22"/>
      <c r="DN2368" s="22"/>
      <c r="DO2368" s="22"/>
      <c r="DP2368" s="22"/>
    </row>
    <row r="2369" spans="22:120" x14ac:dyDescent="0.25">
      <c r="V2369" s="461"/>
      <c r="W2369" s="5"/>
      <c r="X2369" s="5"/>
      <c r="Y2369" s="5"/>
      <c r="Z2369" s="5"/>
      <c r="AA2369" s="5"/>
      <c r="AB2369" s="5"/>
      <c r="AC2369" s="5"/>
      <c r="AD2369" s="5"/>
      <c r="AE2369" s="22"/>
      <c r="AF2369" s="22"/>
      <c r="AG2369" s="22"/>
      <c r="AH2369" s="22"/>
      <c r="AI2369" s="22"/>
      <c r="AJ2369" s="22"/>
      <c r="AK2369" s="22"/>
      <c r="AL2369" s="22"/>
      <c r="AM2369" s="22"/>
      <c r="AN2369" s="22"/>
      <c r="AO2369" s="22"/>
      <c r="AP2369" s="22"/>
      <c r="AQ2369" s="22"/>
      <c r="AR2369" s="22"/>
      <c r="AS2369" s="22"/>
      <c r="AT2369" s="22"/>
      <c r="AU2369" s="22"/>
      <c r="AV2369" s="22"/>
      <c r="AW2369" s="22"/>
      <c r="AX2369" s="22"/>
      <c r="AY2369" s="22"/>
      <c r="AZ2369" s="22"/>
      <c r="BA2369" s="22"/>
      <c r="BB2369" s="22"/>
      <c r="BC2369" s="22"/>
      <c r="BD2369" s="22"/>
      <c r="BE2369" s="22"/>
      <c r="BF2369" s="22"/>
      <c r="BG2369" s="22"/>
      <c r="BH2369" s="22"/>
      <c r="BI2369" s="22"/>
      <c r="BJ2369" s="22"/>
      <c r="BK2369" s="22"/>
      <c r="BL2369" s="22"/>
      <c r="BM2369" s="22"/>
      <c r="BN2369" s="22"/>
      <c r="BO2369" s="22"/>
      <c r="BP2369" s="22"/>
      <c r="BQ2369" s="22"/>
      <c r="BR2369" s="22"/>
      <c r="BS2369" s="22"/>
      <c r="BT2369" s="22"/>
      <c r="BU2369" s="22"/>
      <c r="BV2369" s="22"/>
      <c r="BW2369" s="22"/>
      <c r="BX2369" s="22"/>
      <c r="BY2369" s="22"/>
      <c r="BZ2369" s="22"/>
      <c r="CA2369" s="22"/>
      <c r="CB2369" s="22"/>
      <c r="CC2369" s="22"/>
      <c r="CD2369" s="22"/>
      <c r="CE2369" s="22"/>
      <c r="CF2369" s="22"/>
      <c r="CG2369" s="22"/>
      <c r="CH2369" s="22"/>
      <c r="CI2369" s="22"/>
      <c r="CJ2369" s="22"/>
      <c r="CK2369" s="22"/>
      <c r="CL2369" s="22"/>
      <c r="CM2369" s="22"/>
      <c r="CN2369" s="22"/>
      <c r="CO2369" s="22"/>
      <c r="CP2369" s="22"/>
      <c r="CQ2369" s="22"/>
      <c r="CR2369" s="22"/>
      <c r="CS2369" s="22"/>
      <c r="CT2369" s="22"/>
      <c r="CU2369" s="22"/>
      <c r="CV2369" s="22"/>
      <c r="CW2369" s="22"/>
      <c r="CX2369" s="22"/>
      <c r="CY2369" s="22"/>
      <c r="CZ2369" s="22"/>
      <c r="DA2369" s="22"/>
      <c r="DB2369" s="22"/>
      <c r="DC2369" s="22"/>
      <c r="DD2369" s="22"/>
      <c r="DE2369" s="22"/>
      <c r="DF2369" s="22"/>
      <c r="DG2369" s="22"/>
      <c r="DH2369" s="22"/>
      <c r="DI2369" s="22"/>
      <c r="DJ2369" s="22"/>
      <c r="DK2369" s="22"/>
      <c r="DL2369" s="22"/>
      <c r="DM2369" s="22"/>
      <c r="DN2369" s="22"/>
      <c r="DO2369" s="22"/>
      <c r="DP2369" s="22"/>
    </row>
    <row r="2370" spans="22:120" x14ac:dyDescent="0.25">
      <c r="V2370" s="461"/>
      <c r="W2370" s="5"/>
      <c r="X2370" s="5"/>
      <c r="Y2370" s="5"/>
      <c r="Z2370" s="5"/>
      <c r="AA2370" s="5"/>
      <c r="AB2370" s="5"/>
      <c r="AC2370" s="5"/>
      <c r="AD2370" s="5"/>
      <c r="AE2370" s="22"/>
      <c r="AF2370" s="22"/>
      <c r="AG2370" s="22"/>
      <c r="AH2370" s="22"/>
      <c r="AI2370" s="22"/>
      <c r="AJ2370" s="22"/>
      <c r="AK2370" s="22"/>
      <c r="AL2370" s="22"/>
      <c r="AM2370" s="22"/>
      <c r="AN2370" s="22"/>
      <c r="AO2370" s="22"/>
      <c r="AP2370" s="22"/>
      <c r="AQ2370" s="22"/>
      <c r="AR2370" s="22"/>
      <c r="AS2370" s="22"/>
      <c r="AT2370" s="22"/>
      <c r="AU2370" s="22"/>
      <c r="AV2370" s="22"/>
      <c r="AW2370" s="22"/>
      <c r="AX2370" s="22"/>
      <c r="AY2370" s="22"/>
      <c r="AZ2370" s="22"/>
      <c r="BA2370" s="22"/>
      <c r="BB2370" s="22"/>
      <c r="BC2370" s="22"/>
      <c r="BD2370" s="22"/>
      <c r="BE2370" s="22"/>
      <c r="BF2370" s="22"/>
      <c r="BG2370" s="22"/>
      <c r="BH2370" s="22"/>
      <c r="BI2370" s="22"/>
      <c r="BJ2370" s="22"/>
      <c r="BK2370" s="22"/>
      <c r="BL2370" s="22"/>
      <c r="BM2370" s="22"/>
      <c r="BN2370" s="22"/>
      <c r="BO2370" s="22"/>
      <c r="BP2370" s="22"/>
      <c r="BQ2370" s="22"/>
      <c r="BR2370" s="22"/>
      <c r="BS2370" s="22"/>
      <c r="BT2370" s="22"/>
      <c r="BU2370" s="22"/>
      <c r="BV2370" s="22"/>
      <c r="BW2370" s="22"/>
      <c r="BX2370" s="22"/>
      <c r="BY2370" s="22"/>
      <c r="BZ2370" s="22"/>
      <c r="CA2370" s="22"/>
      <c r="CB2370" s="22"/>
      <c r="CC2370" s="22"/>
      <c r="CD2370" s="22"/>
      <c r="CE2370" s="22"/>
      <c r="CF2370" s="22"/>
      <c r="CG2370" s="22"/>
      <c r="CH2370" s="22"/>
      <c r="CI2370" s="22"/>
      <c r="CJ2370" s="22"/>
      <c r="CK2370" s="22"/>
      <c r="CL2370" s="22"/>
      <c r="CM2370" s="22"/>
      <c r="CN2370" s="22"/>
      <c r="CO2370" s="22"/>
      <c r="CP2370" s="22"/>
      <c r="CQ2370" s="22"/>
      <c r="CR2370" s="22"/>
      <c r="CS2370" s="22"/>
      <c r="CT2370" s="22"/>
      <c r="CU2370" s="22"/>
      <c r="CV2370" s="22"/>
      <c r="CW2370" s="22"/>
      <c r="CX2370" s="22"/>
      <c r="CY2370" s="22"/>
      <c r="CZ2370" s="22"/>
      <c r="DA2370" s="22"/>
      <c r="DB2370" s="22"/>
      <c r="DC2370" s="22"/>
      <c r="DD2370" s="22"/>
      <c r="DE2370" s="22"/>
      <c r="DF2370" s="22"/>
      <c r="DG2370" s="22"/>
      <c r="DH2370" s="22"/>
      <c r="DI2370" s="22"/>
      <c r="DJ2370" s="22"/>
      <c r="DK2370" s="22"/>
      <c r="DL2370" s="22"/>
      <c r="DM2370" s="22"/>
      <c r="DN2370" s="22"/>
      <c r="DO2370" s="22"/>
      <c r="DP2370" s="22"/>
    </row>
    <row r="2371" spans="22:120" x14ac:dyDescent="0.25">
      <c r="V2371" s="461"/>
      <c r="W2371" s="5"/>
      <c r="X2371" s="5"/>
      <c r="Y2371" s="5"/>
      <c r="Z2371" s="5"/>
      <c r="AA2371" s="5"/>
      <c r="AB2371" s="5"/>
      <c r="AC2371" s="5"/>
      <c r="AD2371" s="5"/>
      <c r="AE2371" s="22"/>
      <c r="AF2371" s="22"/>
      <c r="AG2371" s="22"/>
      <c r="AH2371" s="22"/>
      <c r="AI2371" s="22"/>
      <c r="AJ2371" s="22"/>
      <c r="AK2371" s="22"/>
      <c r="AL2371" s="22"/>
      <c r="AM2371" s="22"/>
      <c r="AN2371" s="22"/>
      <c r="AO2371" s="22"/>
      <c r="AP2371" s="22"/>
      <c r="AQ2371" s="22"/>
      <c r="AR2371" s="22"/>
      <c r="AS2371" s="22"/>
      <c r="AT2371" s="22"/>
      <c r="AU2371" s="22"/>
      <c r="AV2371" s="22"/>
      <c r="AW2371" s="22"/>
      <c r="AX2371" s="22"/>
      <c r="AY2371" s="22"/>
      <c r="AZ2371" s="22"/>
      <c r="BA2371" s="22"/>
      <c r="BB2371" s="22"/>
      <c r="BC2371" s="22"/>
      <c r="BD2371" s="22"/>
      <c r="BE2371" s="22"/>
      <c r="BF2371" s="22"/>
      <c r="BG2371" s="22"/>
      <c r="BH2371" s="22"/>
      <c r="BI2371" s="22"/>
      <c r="BJ2371" s="22"/>
      <c r="BK2371" s="22"/>
      <c r="BL2371" s="22"/>
      <c r="BM2371" s="22"/>
      <c r="BN2371" s="22"/>
      <c r="BO2371" s="22"/>
      <c r="BP2371" s="22"/>
      <c r="BQ2371" s="22"/>
      <c r="BR2371" s="22"/>
      <c r="BS2371" s="22"/>
      <c r="BT2371" s="22"/>
      <c r="BU2371" s="22"/>
      <c r="BV2371" s="22"/>
      <c r="BW2371" s="22"/>
      <c r="BX2371" s="22"/>
      <c r="BY2371" s="22"/>
      <c r="BZ2371" s="22"/>
      <c r="CA2371" s="22"/>
      <c r="CB2371" s="22"/>
      <c r="CC2371" s="22"/>
      <c r="CD2371" s="22"/>
      <c r="CE2371" s="22"/>
      <c r="CF2371" s="22"/>
      <c r="CG2371" s="22"/>
      <c r="CH2371" s="22"/>
      <c r="CI2371" s="22"/>
      <c r="CJ2371" s="22"/>
      <c r="CK2371" s="22"/>
      <c r="CL2371" s="22"/>
      <c r="CM2371" s="22"/>
      <c r="CN2371" s="22"/>
      <c r="CO2371" s="22"/>
      <c r="CP2371" s="22"/>
      <c r="CQ2371" s="22"/>
      <c r="CR2371" s="22"/>
      <c r="CS2371" s="22"/>
      <c r="CT2371" s="22"/>
      <c r="CU2371" s="22"/>
      <c r="CV2371" s="22"/>
      <c r="CW2371" s="22"/>
      <c r="CX2371" s="22"/>
      <c r="CY2371" s="22"/>
      <c r="CZ2371" s="22"/>
      <c r="DA2371" s="22"/>
      <c r="DB2371" s="22"/>
      <c r="DC2371" s="22"/>
      <c r="DD2371" s="22"/>
      <c r="DE2371" s="22"/>
      <c r="DF2371" s="22"/>
      <c r="DG2371" s="22"/>
      <c r="DH2371" s="22"/>
      <c r="DI2371" s="22"/>
      <c r="DJ2371" s="22"/>
      <c r="DK2371" s="22"/>
      <c r="DL2371" s="22"/>
      <c r="DM2371" s="22"/>
      <c r="DN2371" s="22"/>
      <c r="DO2371" s="22"/>
      <c r="DP2371" s="22"/>
    </row>
    <row r="2372" spans="22:120" x14ac:dyDescent="0.25">
      <c r="V2372" s="461"/>
      <c r="W2372" s="5"/>
      <c r="X2372" s="5"/>
      <c r="Y2372" s="5"/>
      <c r="Z2372" s="5"/>
      <c r="AA2372" s="5"/>
      <c r="AB2372" s="5"/>
      <c r="AC2372" s="5"/>
      <c r="AD2372" s="5"/>
      <c r="AE2372" s="22"/>
      <c r="AF2372" s="22"/>
      <c r="AG2372" s="22"/>
      <c r="AH2372" s="22"/>
      <c r="AI2372" s="22"/>
      <c r="AJ2372" s="22"/>
      <c r="AK2372" s="22"/>
      <c r="AL2372" s="22"/>
      <c r="AM2372" s="22"/>
      <c r="AN2372" s="22"/>
      <c r="AO2372" s="22"/>
      <c r="AP2372" s="22"/>
      <c r="AQ2372" s="22"/>
      <c r="AR2372" s="22"/>
      <c r="AS2372" s="22"/>
      <c r="AT2372" s="22"/>
      <c r="AU2372" s="22"/>
      <c r="AV2372" s="22"/>
      <c r="AW2372" s="22"/>
      <c r="AX2372" s="22"/>
      <c r="AY2372" s="22"/>
      <c r="AZ2372" s="22"/>
      <c r="BA2372" s="22"/>
      <c r="BB2372" s="22"/>
      <c r="BC2372" s="22"/>
      <c r="BD2372" s="22"/>
      <c r="BE2372" s="22"/>
      <c r="BF2372" s="22"/>
      <c r="BG2372" s="22"/>
      <c r="BH2372" s="22"/>
      <c r="BI2372" s="22"/>
      <c r="BJ2372" s="22"/>
      <c r="BK2372" s="22"/>
      <c r="BL2372" s="22"/>
      <c r="BM2372" s="22"/>
      <c r="BN2372" s="22"/>
      <c r="BO2372" s="22"/>
      <c r="BP2372" s="22"/>
      <c r="BQ2372" s="22"/>
      <c r="BR2372" s="22"/>
      <c r="BS2372" s="22"/>
      <c r="BT2372" s="22"/>
      <c r="BU2372" s="22"/>
      <c r="BV2372" s="22"/>
      <c r="BW2372" s="22"/>
      <c r="BX2372" s="22"/>
      <c r="BY2372" s="22"/>
      <c r="BZ2372" s="22"/>
      <c r="CA2372" s="22"/>
      <c r="CB2372" s="22"/>
      <c r="CC2372" s="22"/>
      <c r="CD2372" s="22"/>
      <c r="CE2372" s="22"/>
      <c r="CF2372" s="22"/>
      <c r="CG2372" s="22"/>
      <c r="CH2372" s="22"/>
      <c r="CI2372" s="22"/>
      <c r="CJ2372" s="22"/>
      <c r="CK2372" s="22"/>
      <c r="CL2372" s="22"/>
      <c r="CM2372" s="22"/>
      <c r="CN2372" s="22"/>
      <c r="CO2372" s="22"/>
      <c r="CP2372" s="22"/>
      <c r="CQ2372" s="22"/>
      <c r="CR2372" s="22"/>
      <c r="CS2372" s="22"/>
      <c r="CT2372" s="22"/>
      <c r="CU2372" s="22"/>
      <c r="CV2372" s="22"/>
      <c r="CW2372" s="22"/>
      <c r="CX2372" s="22"/>
      <c r="CY2372" s="22"/>
      <c r="CZ2372" s="22"/>
      <c r="DA2372" s="22"/>
      <c r="DB2372" s="22"/>
      <c r="DC2372" s="22"/>
      <c r="DD2372" s="22"/>
      <c r="DE2372" s="22"/>
      <c r="DF2372" s="22"/>
      <c r="DG2372" s="22"/>
      <c r="DH2372" s="22"/>
      <c r="DI2372" s="22"/>
      <c r="DJ2372" s="22"/>
      <c r="DK2372" s="22"/>
      <c r="DL2372" s="22"/>
      <c r="DM2372" s="22"/>
      <c r="DN2372" s="22"/>
      <c r="DO2372" s="22"/>
      <c r="DP2372" s="22"/>
    </row>
    <row r="2373" spans="22:120" x14ac:dyDescent="0.25">
      <c r="V2373" s="461"/>
      <c r="W2373" s="5"/>
      <c r="X2373" s="5"/>
      <c r="Y2373" s="5"/>
      <c r="Z2373" s="5"/>
      <c r="AA2373" s="5"/>
      <c r="AB2373" s="5"/>
      <c r="AC2373" s="5"/>
      <c r="AD2373" s="5"/>
      <c r="AE2373" s="22"/>
      <c r="AF2373" s="22"/>
      <c r="AG2373" s="22"/>
      <c r="AH2373" s="22"/>
      <c r="AI2373" s="22"/>
      <c r="AJ2373" s="22"/>
      <c r="AK2373" s="22"/>
      <c r="AL2373" s="22"/>
      <c r="AM2373" s="22"/>
      <c r="AN2373" s="22"/>
      <c r="AO2373" s="22"/>
      <c r="AP2373" s="22"/>
      <c r="AQ2373" s="22"/>
      <c r="AR2373" s="22"/>
      <c r="AS2373" s="22"/>
      <c r="AT2373" s="22"/>
      <c r="AU2373" s="22"/>
      <c r="AV2373" s="22"/>
      <c r="AW2373" s="22"/>
      <c r="AX2373" s="22"/>
      <c r="AY2373" s="22"/>
      <c r="AZ2373" s="22"/>
      <c r="BA2373" s="22"/>
      <c r="BB2373" s="22"/>
      <c r="BC2373" s="22"/>
      <c r="BD2373" s="22"/>
      <c r="BE2373" s="22"/>
      <c r="BF2373" s="22"/>
      <c r="BG2373" s="22"/>
      <c r="BH2373" s="22"/>
      <c r="BI2373" s="22"/>
      <c r="BJ2373" s="22"/>
      <c r="BK2373" s="22"/>
      <c r="BL2373" s="22"/>
      <c r="BM2373" s="22"/>
      <c r="BN2373" s="22"/>
      <c r="BO2373" s="22"/>
      <c r="BP2373" s="22"/>
      <c r="BQ2373" s="22"/>
      <c r="BR2373" s="22"/>
      <c r="BS2373" s="22"/>
      <c r="BT2373" s="22"/>
      <c r="BU2373" s="22"/>
      <c r="BV2373" s="22"/>
      <c r="BW2373" s="22"/>
      <c r="BX2373" s="22"/>
      <c r="BY2373" s="22"/>
      <c r="BZ2373" s="22"/>
      <c r="CA2373" s="22"/>
      <c r="CB2373" s="22"/>
      <c r="CC2373" s="22"/>
      <c r="CD2373" s="22"/>
      <c r="CE2373" s="22"/>
      <c r="CF2373" s="22"/>
      <c r="CG2373" s="22"/>
      <c r="CH2373" s="22"/>
      <c r="CI2373" s="22"/>
      <c r="CJ2373" s="22"/>
      <c r="CK2373" s="22"/>
      <c r="CL2373" s="22"/>
      <c r="CM2373" s="22"/>
      <c r="CN2373" s="22"/>
      <c r="CO2373" s="22"/>
      <c r="CP2373" s="22"/>
      <c r="CQ2373" s="22"/>
      <c r="CR2373" s="22"/>
      <c r="CS2373" s="22"/>
      <c r="CT2373" s="22"/>
      <c r="CU2373" s="22"/>
      <c r="CV2373" s="22"/>
      <c r="CW2373" s="22"/>
      <c r="CX2373" s="22"/>
      <c r="CY2373" s="22"/>
      <c r="CZ2373" s="22"/>
      <c r="DA2373" s="22"/>
      <c r="DB2373" s="22"/>
      <c r="DC2373" s="22"/>
      <c r="DD2373" s="22"/>
      <c r="DE2373" s="22"/>
      <c r="DF2373" s="22"/>
      <c r="DG2373" s="22"/>
      <c r="DH2373" s="22"/>
      <c r="DI2373" s="22"/>
      <c r="DJ2373" s="22"/>
      <c r="DK2373" s="22"/>
      <c r="DL2373" s="22"/>
      <c r="DM2373" s="22"/>
      <c r="DN2373" s="22"/>
      <c r="DO2373" s="22"/>
      <c r="DP2373" s="22"/>
    </row>
    <row r="2374" spans="22:120" x14ac:dyDescent="0.25">
      <c r="V2374" s="461"/>
      <c r="W2374" s="5"/>
      <c r="X2374" s="5"/>
      <c r="Y2374" s="5"/>
      <c r="Z2374" s="5"/>
      <c r="AA2374" s="5"/>
      <c r="AB2374" s="5"/>
      <c r="AC2374" s="5"/>
      <c r="AD2374" s="5"/>
      <c r="AE2374" s="22"/>
      <c r="AF2374" s="22"/>
      <c r="AG2374" s="22"/>
      <c r="AH2374" s="22"/>
      <c r="AI2374" s="22"/>
      <c r="AJ2374" s="22"/>
      <c r="AK2374" s="22"/>
      <c r="AL2374" s="22"/>
      <c r="AM2374" s="22"/>
      <c r="AN2374" s="22"/>
      <c r="AO2374" s="22"/>
      <c r="AP2374" s="22"/>
      <c r="AQ2374" s="22"/>
      <c r="AR2374" s="22"/>
      <c r="AS2374" s="22"/>
      <c r="AT2374" s="22"/>
      <c r="AU2374" s="22"/>
      <c r="AV2374" s="22"/>
      <c r="AW2374" s="22"/>
      <c r="AX2374" s="22"/>
      <c r="AY2374" s="22"/>
      <c r="AZ2374" s="22"/>
      <c r="BA2374" s="22"/>
      <c r="BB2374" s="22"/>
      <c r="BC2374" s="22"/>
      <c r="BD2374" s="22"/>
      <c r="BE2374" s="22"/>
      <c r="BF2374" s="22"/>
      <c r="BG2374" s="22"/>
      <c r="BH2374" s="22"/>
      <c r="BI2374" s="22"/>
      <c r="BJ2374" s="22"/>
      <c r="BK2374" s="22"/>
      <c r="BL2374" s="22"/>
      <c r="BM2374" s="22"/>
      <c r="BN2374" s="22"/>
      <c r="BO2374" s="22"/>
      <c r="BP2374" s="22"/>
      <c r="BQ2374" s="22"/>
      <c r="BR2374" s="22"/>
      <c r="BS2374" s="22"/>
      <c r="BT2374" s="22"/>
      <c r="BU2374" s="22"/>
      <c r="BV2374" s="22"/>
      <c r="BW2374" s="22"/>
      <c r="BX2374" s="22"/>
      <c r="BY2374" s="22"/>
      <c r="BZ2374" s="22"/>
      <c r="CA2374" s="22"/>
      <c r="CB2374" s="22"/>
      <c r="CC2374" s="22"/>
      <c r="CD2374" s="22"/>
      <c r="CE2374" s="22"/>
      <c r="CF2374" s="22"/>
      <c r="CG2374" s="22"/>
      <c r="CH2374" s="22"/>
      <c r="CI2374" s="22"/>
      <c r="CJ2374" s="22"/>
      <c r="CK2374" s="22"/>
      <c r="CL2374" s="22"/>
      <c r="CM2374" s="22"/>
      <c r="CN2374" s="22"/>
      <c r="CO2374" s="22"/>
      <c r="CP2374" s="22"/>
      <c r="CQ2374" s="22"/>
      <c r="CR2374" s="22"/>
      <c r="CS2374" s="22"/>
      <c r="CT2374" s="22"/>
      <c r="CU2374" s="22"/>
      <c r="CV2374" s="22"/>
      <c r="CW2374" s="22"/>
      <c r="CX2374" s="22"/>
      <c r="CY2374" s="22"/>
      <c r="CZ2374" s="22"/>
      <c r="DA2374" s="22"/>
      <c r="DB2374" s="22"/>
      <c r="DC2374" s="22"/>
      <c r="DD2374" s="22"/>
      <c r="DE2374" s="22"/>
      <c r="DF2374" s="22"/>
      <c r="DG2374" s="22"/>
      <c r="DH2374" s="22"/>
      <c r="DI2374" s="22"/>
      <c r="DJ2374" s="22"/>
      <c r="DK2374" s="22"/>
      <c r="DL2374" s="22"/>
      <c r="DM2374" s="22"/>
      <c r="DN2374" s="22"/>
      <c r="DO2374" s="22"/>
      <c r="DP2374" s="22"/>
    </row>
    <row r="2375" spans="22:120" x14ac:dyDescent="0.25">
      <c r="V2375" s="461"/>
      <c r="W2375" s="5"/>
      <c r="X2375" s="5"/>
      <c r="Y2375" s="5"/>
      <c r="Z2375" s="5"/>
      <c r="AA2375" s="5"/>
      <c r="AB2375" s="5"/>
      <c r="AC2375" s="5"/>
      <c r="AD2375" s="5"/>
      <c r="AE2375" s="22"/>
      <c r="AF2375" s="22"/>
      <c r="AG2375" s="22"/>
      <c r="AH2375" s="22"/>
      <c r="AI2375" s="22"/>
      <c r="AJ2375" s="22"/>
      <c r="AK2375" s="22"/>
      <c r="AL2375" s="22"/>
      <c r="AM2375" s="22"/>
      <c r="AN2375" s="22"/>
      <c r="AO2375" s="22"/>
      <c r="AP2375" s="22"/>
      <c r="AQ2375" s="22"/>
      <c r="AR2375" s="22"/>
      <c r="AS2375" s="22"/>
      <c r="AT2375" s="22"/>
      <c r="AU2375" s="22"/>
      <c r="AV2375" s="22"/>
      <c r="AW2375" s="22"/>
      <c r="AX2375" s="22"/>
      <c r="AY2375" s="22"/>
      <c r="AZ2375" s="22"/>
      <c r="BA2375" s="22"/>
      <c r="BB2375" s="22"/>
      <c r="BC2375" s="22"/>
      <c r="BD2375" s="22"/>
      <c r="BE2375" s="22"/>
      <c r="BF2375" s="22"/>
      <c r="BG2375" s="22"/>
      <c r="BH2375" s="22"/>
      <c r="BI2375" s="22"/>
      <c r="BJ2375" s="22"/>
      <c r="BK2375" s="22"/>
      <c r="BL2375" s="22"/>
      <c r="BM2375" s="22"/>
      <c r="BN2375" s="22"/>
      <c r="BO2375" s="22"/>
      <c r="BP2375" s="22"/>
      <c r="BQ2375" s="22"/>
      <c r="BR2375" s="22"/>
      <c r="BS2375" s="22"/>
      <c r="BT2375" s="22"/>
      <c r="BU2375" s="22"/>
      <c r="BV2375" s="22"/>
      <c r="BW2375" s="22"/>
      <c r="BX2375" s="22"/>
      <c r="BY2375" s="22"/>
      <c r="BZ2375" s="22"/>
      <c r="CA2375" s="22"/>
      <c r="CB2375" s="22"/>
      <c r="CC2375" s="22"/>
      <c r="CD2375" s="22"/>
      <c r="CE2375" s="22"/>
      <c r="CF2375" s="22"/>
      <c r="CG2375" s="22"/>
      <c r="CH2375" s="22"/>
      <c r="CI2375" s="22"/>
      <c r="CJ2375" s="22"/>
      <c r="CK2375" s="22"/>
      <c r="CL2375" s="22"/>
      <c r="CM2375" s="22"/>
      <c r="CN2375" s="22"/>
      <c r="CO2375" s="22"/>
      <c r="CP2375" s="22"/>
      <c r="CQ2375" s="22"/>
      <c r="CR2375" s="22"/>
      <c r="CS2375" s="22"/>
      <c r="CT2375" s="22"/>
      <c r="CU2375" s="22"/>
      <c r="CV2375" s="22"/>
      <c r="CW2375" s="22"/>
      <c r="CX2375" s="22"/>
      <c r="CY2375" s="22"/>
      <c r="CZ2375" s="22"/>
      <c r="DA2375" s="22"/>
      <c r="DB2375" s="22"/>
      <c r="DC2375" s="22"/>
      <c r="DD2375" s="22"/>
      <c r="DE2375" s="22"/>
      <c r="DF2375" s="22"/>
      <c r="DG2375" s="22"/>
      <c r="DH2375" s="22"/>
      <c r="DI2375" s="22"/>
      <c r="DJ2375" s="22"/>
      <c r="DK2375" s="22"/>
      <c r="DL2375" s="22"/>
      <c r="DM2375" s="22"/>
      <c r="DN2375" s="22"/>
      <c r="DO2375" s="22"/>
      <c r="DP2375" s="22"/>
    </row>
    <row r="2376" spans="22:120" x14ac:dyDescent="0.25">
      <c r="V2376" s="461"/>
      <c r="W2376" s="5"/>
      <c r="X2376" s="5"/>
      <c r="Y2376" s="5"/>
      <c r="Z2376" s="5"/>
      <c r="AA2376" s="5"/>
      <c r="AB2376" s="5"/>
      <c r="AC2376" s="5"/>
      <c r="AD2376" s="5"/>
      <c r="AE2376" s="22"/>
      <c r="AF2376" s="22"/>
      <c r="AG2376" s="22"/>
      <c r="AH2376" s="22"/>
      <c r="AI2376" s="22"/>
      <c r="AJ2376" s="22"/>
      <c r="AK2376" s="22"/>
      <c r="AL2376" s="22"/>
      <c r="AM2376" s="22"/>
      <c r="AN2376" s="22"/>
      <c r="AO2376" s="22"/>
      <c r="AP2376" s="22"/>
      <c r="AQ2376" s="22"/>
      <c r="AR2376" s="22"/>
      <c r="AS2376" s="22"/>
      <c r="AT2376" s="22"/>
      <c r="AU2376" s="22"/>
      <c r="AV2376" s="22"/>
      <c r="AW2376" s="22"/>
      <c r="AX2376" s="22"/>
      <c r="AY2376" s="22"/>
      <c r="AZ2376" s="22"/>
      <c r="BA2376" s="22"/>
      <c r="BB2376" s="22"/>
      <c r="BC2376" s="22"/>
      <c r="BD2376" s="22"/>
      <c r="BE2376" s="22"/>
      <c r="BF2376" s="22"/>
      <c r="BG2376" s="22"/>
      <c r="BH2376" s="22"/>
      <c r="BI2376" s="22"/>
      <c r="BJ2376" s="22"/>
      <c r="BK2376" s="22"/>
      <c r="BL2376" s="22"/>
      <c r="BM2376" s="22"/>
      <c r="BN2376" s="22"/>
      <c r="BO2376" s="22"/>
      <c r="BP2376" s="22"/>
      <c r="BQ2376" s="22"/>
      <c r="BR2376" s="22"/>
      <c r="BS2376" s="22"/>
      <c r="BT2376" s="22"/>
      <c r="BU2376" s="22"/>
      <c r="BV2376" s="22"/>
      <c r="BW2376" s="22"/>
      <c r="BX2376" s="22"/>
      <c r="BY2376" s="22"/>
      <c r="BZ2376" s="22"/>
      <c r="CA2376" s="22"/>
      <c r="CB2376" s="22"/>
      <c r="CC2376" s="22"/>
      <c r="CD2376" s="22"/>
      <c r="CE2376" s="22"/>
      <c r="CF2376" s="22"/>
      <c r="CG2376" s="22"/>
      <c r="CH2376" s="22"/>
      <c r="CI2376" s="22"/>
      <c r="CJ2376" s="22"/>
      <c r="CK2376" s="22"/>
      <c r="CL2376" s="22"/>
      <c r="CM2376" s="22"/>
      <c r="CN2376" s="22"/>
      <c r="CO2376" s="22"/>
      <c r="CP2376" s="22"/>
      <c r="CQ2376" s="22"/>
      <c r="CR2376" s="22"/>
      <c r="CS2376" s="22"/>
      <c r="CT2376" s="22"/>
      <c r="CU2376" s="22"/>
      <c r="CV2376" s="22"/>
      <c r="CW2376" s="22"/>
      <c r="CX2376" s="22"/>
      <c r="CY2376" s="22"/>
      <c r="CZ2376" s="22"/>
      <c r="DA2376" s="22"/>
      <c r="DB2376" s="22"/>
      <c r="DC2376" s="22"/>
      <c r="DD2376" s="22"/>
      <c r="DE2376" s="22"/>
      <c r="DF2376" s="22"/>
      <c r="DG2376" s="22"/>
      <c r="DH2376" s="22"/>
      <c r="DI2376" s="22"/>
      <c r="DJ2376" s="22"/>
      <c r="DK2376" s="22"/>
      <c r="DL2376" s="22"/>
      <c r="DM2376" s="22"/>
      <c r="DN2376" s="22"/>
      <c r="DO2376" s="22"/>
      <c r="DP2376" s="22"/>
    </row>
    <row r="2377" spans="22:120" x14ac:dyDescent="0.25">
      <c r="V2377" s="461"/>
      <c r="W2377" s="5"/>
      <c r="X2377" s="5"/>
      <c r="Y2377" s="5"/>
      <c r="Z2377" s="5"/>
      <c r="AA2377" s="5"/>
      <c r="AB2377" s="5"/>
      <c r="AC2377" s="5"/>
      <c r="AD2377" s="5"/>
      <c r="AE2377" s="22"/>
      <c r="AF2377" s="22"/>
      <c r="AG2377" s="22"/>
      <c r="AH2377" s="22"/>
      <c r="AI2377" s="22"/>
      <c r="AJ2377" s="22"/>
      <c r="AK2377" s="22"/>
      <c r="AL2377" s="22"/>
      <c r="AM2377" s="22"/>
      <c r="AN2377" s="22"/>
      <c r="AO2377" s="22"/>
      <c r="AP2377" s="22"/>
      <c r="AQ2377" s="22"/>
      <c r="AR2377" s="22"/>
      <c r="AS2377" s="22"/>
      <c r="AT2377" s="22"/>
      <c r="AU2377" s="22"/>
      <c r="AV2377" s="22"/>
      <c r="AW2377" s="22"/>
      <c r="AX2377" s="22"/>
      <c r="AY2377" s="22"/>
      <c r="AZ2377" s="22"/>
      <c r="BA2377" s="22"/>
      <c r="BB2377" s="22"/>
      <c r="BC2377" s="22"/>
      <c r="BD2377" s="22"/>
      <c r="BE2377" s="22"/>
      <c r="BF2377" s="22"/>
      <c r="BG2377" s="22"/>
      <c r="BH2377" s="22"/>
      <c r="BI2377" s="22"/>
      <c r="BJ2377" s="22"/>
      <c r="BK2377" s="22"/>
      <c r="BL2377" s="22"/>
      <c r="BM2377" s="22"/>
      <c r="BN2377" s="22"/>
      <c r="BO2377" s="22"/>
      <c r="BP2377" s="22"/>
      <c r="BQ2377" s="22"/>
      <c r="BR2377" s="22"/>
      <c r="BS2377" s="22"/>
      <c r="BT2377" s="22"/>
      <c r="BU2377" s="22"/>
      <c r="BV2377" s="22"/>
      <c r="BW2377" s="22"/>
      <c r="BX2377" s="22"/>
      <c r="BY2377" s="22"/>
      <c r="BZ2377" s="22"/>
      <c r="CA2377" s="22"/>
      <c r="CB2377" s="22"/>
      <c r="CC2377" s="22"/>
      <c r="CD2377" s="22"/>
      <c r="CE2377" s="22"/>
      <c r="CF2377" s="22"/>
      <c r="CG2377" s="22"/>
      <c r="CH2377" s="22"/>
      <c r="CI2377" s="22"/>
      <c r="CJ2377" s="22"/>
      <c r="CK2377" s="22"/>
      <c r="CL2377" s="22"/>
      <c r="CM2377" s="22"/>
      <c r="CN2377" s="22"/>
      <c r="CO2377" s="22"/>
      <c r="CP2377" s="22"/>
      <c r="CQ2377" s="22"/>
      <c r="CR2377" s="22"/>
      <c r="CS2377" s="22"/>
      <c r="CT2377" s="22"/>
      <c r="CU2377" s="22"/>
      <c r="CV2377" s="22"/>
      <c r="CW2377" s="22"/>
      <c r="CX2377" s="22"/>
      <c r="CY2377" s="22"/>
      <c r="CZ2377" s="22"/>
      <c r="DA2377" s="22"/>
      <c r="DB2377" s="22"/>
      <c r="DC2377" s="22"/>
      <c r="DD2377" s="22"/>
      <c r="DE2377" s="22"/>
      <c r="DF2377" s="22"/>
      <c r="DG2377" s="22"/>
      <c r="DH2377" s="22"/>
      <c r="DI2377" s="22"/>
      <c r="DJ2377" s="22"/>
      <c r="DK2377" s="22"/>
      <c r="DL2377" s="22"/>
      <c r="DM2377" s="22"/>
      <c r="DN2377" s="22"/>
      <c r="DO2377" s="22"/>
      <c r="DP2377" s="22"/>
    </row>
    <row r="2378" spans="22:120" x14ac:dyDescent="0.25">
      <c r="V2378" s="461"/>
      <c r="W2378" s="5"/>
      <c r="X2378" s="5"/>
      <c r="Y2378" s="5"/>
      <c r="Z2378" s="5"/>
      <c r="AA2378" s="5"/>
      <c r="AB2378" s="5"/>
      <c r="AC2378" s="5"/>
      <c r="AD2378" s="5"/>
      <c r="AE2378" s="22"/>
      <c r="AF2378" s="22"/>
      <c r="AG2378" s="22"/>
      <c r="AH2378" s="22"/>
      <c r="AI2378" s="22"/>
      <c r="AJ2378" s="22"/>
      <c r="AK2378" s="22"/>
      <c r="AL2378" s="22"/>
      <c r="AM2378" s="22"/>
      <c r="AN2378" s="22"/>
      <c r="AO2378" s="22"/>
      <c r="AP2378" s="22"/>
      <c r="AQ2378" s="22"/>
      <c r="AR2378" s="22"/>
      <c r="AS2378" s="22"/>
      <c r="AT2378" s="22"/>
      <c r="AU2378" s="22"/>
      <c r="AV2378" s="22"/>
      <c r="AW2378" s="22"/>
      <c r="AX2378" s="22"/>
      <c r="AY2378" s="22"/>
      <c r="AZ2378" s="22"/>
      <c r="BA2378" s="22"/>
      <c r="BB2378" s="22"/>
      <c r="BC2378" s="22"/>
      <c r="BD2378" s="22"/>
      <c r="BE2378" s="22"/>
      <c r="BF2378" s="22"/>
      <c r="BG2378" s="22"/>
      <c r="BH2378" s="22"/>
      <c r="BI2378" s="22"/>
      <c r="BJ2378" s="22"/>
      <c r="BK2378" s="22"/>
      <c r="BL2378" s="22"/>
      <c r="BM2378" s="22"/>
      <c r="BN2378" s="22"/>
      <c r="BO2378" s="22"/>
      <c r="BP2378" s="22"/>
      <c r="BQ2378" s="22"/>
      <c r="BR2378" s="22"/>
      <c r="BS2378" s="22"/>
      <c r="BT2378" s="22"/>
      <c r="BU2378" s="22"/>
      <c r="BV2378" s="22"/>
      <c r="BW2378" s="22"/>
      <c r="BX2378" s="22"/>
      <c r="BY2378" s="22"/>
      <c r="BZ2378" s="22"/>
      <c r="CA2378" s="22"/>
      <c r="CB2378" s="22"/>
      <c r="CC2378" s="22"/>
      <c r="CD2378" s="22"/>
      <c r="CE2378" s="22"/>
      <c r="CF2378" s="22"/>
      <c r="CG2378" s="22"/>
      <c r="CH2378" s="22"/>
      <c r="CI2378" s="22"/>
      <c r="CJ2378" s="22"/>
      <c r="CK2378" s="22"/>
      <c r="CL2378" s="22"/>
      <c r="CM2378" s="22"/>
      <c r="CN2378" s="22"/>
      <c r="CO2378" s="22"/>
      <c r="CP2378" s="22"/>
      <c r="CQ2378" s="22"/>
      <c r="CR2378" s="22"/>
      <c r="CS2378" s="22"/>
      <c r="CT2378" s="22"/>
      <c r="CU2378" s="22"/>
      <c r="CV2378" s="22"/>
      <c r="CW2378" s="22"/>
      <c r="CX2378" s="22"/>
      <c r="CY2378" s="22"/>
      <c r="CZ2378" s="22"/>
      <c r="DA2378" s="22"/>
      <c r="DB2378" s="22"/>
      <c r="DC2378" s="22"/>
      <c r="DD2378" s="22"/>
      <c r="DE2378" s="22"/>
      <c r="DF2378" s="22"/>
      <c r="DG2378" s="22"/>
      <c r="DH2378" s="22"/>
      <c r="DI2378" s="22"/>
      <c r="DJ2378" s="22"/>
      <c r="DK2378" s="22"/>
      <c r="DL2378" s="22"/>
      <c r="DM2378" s="22"/>
      <c r="DN2378" s="22"/>
      <c r="DO2378" s="22"/>
      <c r="DP2378" s="22"/>
    </row>
    <row r="2379" spans="22:120" x14ac:dyDescent="0.25">
      <c r="V2379" s="461"/>
      <c r="W2379" s="5"/>
      <c r="X2379" s="5"/>
      <c r="Y2379" s="5"/>
      <c r="Z2379" s="5"/>
      <c r="AA2379" s="5"/>
      <c r="AB2379" s="5"/>
      <c r="AC2379" s="5"/>
      <c r="AD2379" s="5"/>
      <c r="AE2379" s="22"/>
      <c r="AF2379" s="22"/>
      <c r="AG2379" s="22"/>
      <c r="AH2379" s="22"/>
      <c r="AI2379" s="22"/>
      <c r="AJ2379" s="22"/>
      <c r="AK2379" s="22"/>
      <c r="AL2379" s="22"/>
      <c r="AM2379" s="22"/>
      <c r="AN2379" s="22"/>
      <c r="AO2379" s="22"/>
      <c r="AP2379" s="22"/>
      <c r="AQ2379" s="22"/>
      <c r="AR2379" s="22"/>
      <c r="AS2379" s="22"/>
      <c r="AT2379" s="22"/>
      <c r="AU2379" s="22"/>
      <c r="AV2379" s="22"/>
      <c r="AW2379" s="22"/>
      <c r="AX2379" s="22"/>
      <c r="AY2379" s="22"/>
      <c r="AZ2379" s="22"/>
      <c r="BA2379" s="22"/>
      <c r="BB2379" s="22"/>
      <c r="BC2379" s="22"/>
      <c r="BD2379" s="22"/>
      <c r="BE2379" s="22"/>
      <c r="BF2379" s="22"/>
      <c r="BG2379" s="22"/>
      <c r="BH2379" s="22"/>
      <c r="BI2379" s="22"/>
      <c r="BJ2379" s="22"/>
      <c r="BK2379" s="22"/>
      <c r="BL2379" s="22"/>
      <c r="BM2379" s="22"/>
      <c r="BN2379" s="22"/>
      <c r="BO2379" s="22"/>
      <c r="BP2379" s="22"/>
      <c r="BQ2379" s="22"/>
      <c r="BR2379" s="22"/>
      <c r="BS2379" s="22"/>
      <c r="BT2379" s="22"/>
      <c r="BU2379" s="22"/>
      <c r="BV2379" s="22"/>
      <c r="BW2379" s="22"/>
      <c r="BX2379" s="22"/>
      <c r="BY2379" s="22"/>
      <c r="BZ2379" s="22"/>
      <c r="CA2379" s="22"/>
      <c r="CB2379" s="22"/>
      <c r="CC2379" s="22"/>
      <c r="CD2379" s="22"/>
      <c r="CE2379" s="22"/>
      <c r="CF2379" s="22"/>
      <c r="CG2379" s="22"/>
      <c r="CH2379" s="22"/>
      <c r="CI2379" s="22"/>
      <c r="CJ2379" s="22"/>
      <c r="CK2379" s="22"/>
      <c r="CL2379" s="22"/>
      <c r="CM2379" s="22"/>
      <c r="CN2379" s="22"/>
      <c r="CO2379" s="22"/>
      <c r="CP2379" s="22"/>
      <c r="CQ2379" s="22"/>
      <c r="CR2379" s="22"/>
      <c r="CS2379" s="22"/>
      <c r="CT2379" s="22"/>
      <c r="CU2379" s="22"/>
      <c r="CV2379" s="22"/>
      <c r="CW2379" s="22"/>
      <c r="CX2379" s="22"/>
      <c r="CY2379" s="22"/>
      <c r="CZ2379" s="22"/>
      <c r="DA2379" s="22"/>
      <c r="DB2379" s="22"/>
      <c r="DC2379" s="22"/>
      <c r="DD2379" s="22"/>
      <c r="DE2379" s="22"/>
      <c r="DF2379" s="22"/>
      <c r="DG2379" s="22"/>
      <c r="DH2379" s="22"/>
      <c r="DI2379" s="22"/>
      <c r="DJ2379" s="22"/>
      <c r="DK2379" s="22"/>
      <c r="DL2379" s="22"/>
      <c r="DM2379" s="22"/>
      <c r="DN2379" s="22"/>
      <c r="DO2379" s="22"/>
      <c r="DP2379" s="22"/>
    </row>
    <row r="2380" spans="22:120" x14ac:dyDescent="0.25">
      <c r="V2380" s="461"/>
      <c r="W2380" s="5"/>
      <c r="X2380" s="5"/>
      <c r="Y2380" s="5"/>
      <c r="Z2380" s="5"/>
      <c r="AA2380" s="5"/>
      <c r="AB2380" s="5"/>
      <c r="AC2380" s="5"/>
      <c r="AD2380" s="5"/>
      <c r="AE2380" s="22"/>
      <c r="AF2380" s="22"/>
      <c r="AG2380" s="22"/>
      <c r="AH2380" s="22"/>
      <c r="AI2380" s="22"/>
      <c r="AJ2380" s="22"/>
      <c r="AK2380" s="22"/>
      <c r="AL2380" s="22"/>
      <c r="AM2380" s="22"/>
      <c r="AN2380" s="22"/>
      <c r="AO2380" s="22"/>
      <c r="AP2380" s="22"/>
      <c r="AQ2380" s="22"/>
      <c r="AR2380" s="22"/>
      <c r="AS2380" s="22"/>
      <c r="AT2380" s="22"/>
      <c r="AU2380" s="22"/>
      <c r="AV2380" s="22"/>
      <c r="AW2380" s="22"/>
      <c r="AX2380" s="22"/>
      <c r="AY2380" s="22"/>
      <c r="AZ2380" s="22"/>
      <c r="BA2380" s="22"/>
      <c r="BB2380" s="22"/>
      <c r="BC2380" s="22"/>
      <c r="BD2380" s="22"/>
      <c r="BE2380" s="22"/>
      <c r="BF2380" s="22"/>
      <c r="BG2380" s="22"/>
      <c r="BH2380" s="22"/>
      <c r="BI2380" s="22"/>
      <c r="BJ2380" s="22"/>
      <c r="BK2380" s="22"/>
      <c r="BL2380" s="22"/>
      <c r="BM2380" s="22"/>
      <c r="BN2380" s="22"/>
      <c r="BO2380" s="22"/>
      <c r="BP2380" s="22"/>
      <c r="BQ2380" s="22"/>
      <c r="BR2380" s="22"/>
      <c r="BS2380" s="22"/>
      <c r="BT2380" s="22"/>
      <c r="BU2380" s="22"/>
      <c r="BV2380" s="22"/>
      <c r="BW2380" s="22"/>
      <c r="BX2380" s="22"/>
      <c r="BY2380" s="22"/>
      <c r="BZ2380" s="22"/>
      <c r="CA2380" s="22"/>
      <c r="CB2380" s="22"/>
      <c r="CC2380" s="22"/>
      <c r="CD2380" s="22"/>
      <c r="CE2380" s="22"/>
      <c r="CF2380" s="22"/>
      <c r="CG2380" s="22"/>
      <c r="CH2380" s="22"/>
      <c r="CI2380" s="22"/>
      <c r="CJ2380" s="22"/>
      <c r="CK2380" s="22"/>
      <c r="CL2380" s="22"/>
      <c r="CM2380" s="22"/>
      <c r="CN2380" s="22"/>
      <c r="CO2380" s="22"/>
      <c r="CP2380" s="22"/>
      <c r="CQ2380" s="22"/>
      <c r="CR2380" s="22"/>
      <c r="CS2380" s="22"/>
      <c r="CT2380" s="22"/>
      <c r="CU2380" s="22"/>
      <c r="CV2380" s="22"/>
      <c r="CW2380" s="22"/>
      <c r="CX2380" s="22"/>
      <c r="CY2380" s="22"/>
      <c r="CZ2380" s="22"/>
      <c r="DA2380" s="22"/>
      <c r="DB2380" s="22"/>
      <c r="DC2380" s="22"/>
      <c r="DD2380" s="22"/>
      <c r="DE2380" s="22"/>
      <c r="DF2380" s="22"/>
      <c r="DG2380" s="22"/>
      <c r="DH2380" s="22"/>
      <c r="DI2380" s="22"/>
      <c r="DJ2380" s="22"/>
      <c r="DK2380" s="22"/>
      <c r="DL2380" s="22"/>
      <c r="DM2380" s="22"/>
      <c r="DN2380" s="22"/>
      <c r="DO2380" s="22"/>
      <c r="DP2380" s="22"/>
    </row>
    <row r="2381" spans="22:120" x14ac:dyDescent="0.25">
      <c r="V2381" s="461"/>
      <c r="W2381" s="5"/>
      <c r="X2381" s="5"/>
      <c r="Y2381" s="5"/>
      <c r="Z2381" s="5"/>
      <c r="AA2381" s="5"/>
      <c r="AB2381" s="5"/>
      <c r="AC2381" s="5"/>
      <c r="AD2381" s="5"/>
      <c r="AE2381" s="22"/>
      <c r="AF2381" s="22"/>
      <c r="AG2381" s="22"/>
      <c r="AH2381" s="22"/>
      <c r="AI2381" s="22"/>
      <c r="AJ2381" s="22"/>
      <c r="AK2381" s="22"/>
      <c r="AL2381" s="22"/>
      <c r="AM2381" s="22"/>
      <c r="AN2381" s="22"/>
      <c r="AO2381" s="22"/>
      <c r="AP2381" s="22"/>
      <c r="AQ2381" s="22"/>
      <c r="AR2381" s="22"/>
      <c r="AS2381" s="22"/>
      <c r="AT2381" s="22"/>
      <c r="AU2381" s="22"/>
      <c r="AV2381" s="22"/>
      <c r="AW2381" s="22"/>
      <c r="AX2381" s="22"/>
      <c r="AY2381" s="22"/>
      <c r="AZ2381" s="22"/>
      <c r="BA2381" s="22"/>
      <c r="BB2381" s="22"/>
      <c r="BC2381" s="22"/>
      <c r="BD2381" s="22"/>
      <c r="BE2381" s="22"/>
      <c r="BF2381" s="22"/>
      <c r="BG2381" s="22"/>
      <c r="BH2381" s="22"/>
      <c r="BI2381" s="22"/>
      <c r="BJ2381" s="22"/>
      <c r="BK2381" s="22"/>
      <c r="BL2381" s="22"/>
      <c r="BM2381" s="22"/>
      <c r="BN2381" s="22"/>
      <c r="BO2381" s="22"/>
      <c r="BP2381" s="22"/>
      <c r="BQ2381" s="22"/>
      <c r="BR2381" s="22"/>
      <c r="BS2381" s="22"/>
      <c r="BT2381" s="22"/>
      <c r="BU2381" s="22"/>
      <c r="BV2381" s="22"/>
      <c r="BW2381" s="22"/>
      <c r="BX2381" s="22"/>
      <c r="BY2381" s="22"/>
      <c r="BZ2381" s="22"/>
      <c r="CA2381" s="22"/>
      <c r="CB2381" s="22"/>
      <c r="CC2381" s="22"/>
      <c r="CD2381" s="22"/>
      <c r="CE2381" s="22"/>
      <c r="CF2381" s="22"/>
      <c r="CG2381" s="22"/>
      <c r="CH2381" s="22"/>
      <c r="CI2381" s="22"/>
      <c r="CJ2381" s="22"/>
      <c r="CK2381" s="22"/>
      <c r="CL2381" s="22"/>
      <c r="CM2381" s="22"/>
      <c r="CN2381" s="22"/>
      <c r="CO2381" s="22"/>
      <c r="CP2381" s="22"/>
      <c r="CQ2381" s="22"/>
      <c r="CR2381" s="22"/>
      <c r="CS2381" s="22"/>
      <c r="CT2381" s="22"/>
      <c r="CU2381" s="22"/>
      <c r="CV2381" s="22"/>
      <c r="CW2381" s="22"/>
      <c r="CX2381" s="22"/>
      <c r="CY2381" s="22"/>
      <c r="CZ2381" s="22"/>
      <c r="DA2381" s="22"/>
      <c r="DB2381" s="22"/>
      <c r="DC2381" s="22"/>
      <c r="DD2381" s="22"/>
      <c r="DE2381" s="22"/>
      <c r="DF2381" s="22"/>
      <c r="DG2381" s="22"/>
      <c r="DH2381" s="22"/>
      <c r="DI2381" s="22"/>
      <c r="DJ2381" s="22"/>
      <c r="DK2381" s="22"/>
      <c r="DL2381" s="22"/>
      <c r="DM2381" s="22"/>
      <c r="DN2381" s="22"/>
      <c r="DO2381" s="22"/>
      <c r="DP2381" s="22"/>
    </row>
    <row r="2382" spans="22:120" x14ac:dyDescent="0.25">
      <c r="V2382" s="461"/>
      <c r="W2382" s="5"/>
      <c r="X2382" s="5"/>
      <c r="Y2382" s="5"/>
      <c r="Z2382" s="5"/>
      <c r="AA2382" s="5"/>
      <c r="AB2382" s="5"/>
      <c r="AC2382" s="5"/>
      <c r="AD2382" s="5"/>
      <c r="AE2382" s="22"/>
      <c r="AF2382" s="22"/>
      <c r="AG2382" s="22"/>
      <c r="AH2382" s="22"/>
      <c r="AI2382" s="22"/>
      <c r="AJ2382" s="22"/>
      <c r="AK2382" s="22"/>
      <c r="AL2382" s="22"/>
      <c r="AM2382" s="22"/>
      <c r="AN2382" s="22"/>
      <c r="AO2382" s="22"/>
      <c r="AP2382" s="22"/>
      <c r="AQ2382" s="22"/>
      <c r="AR2382" s="22"/>
      <c r="AS2382" s="22"/>
      <c r="AT2382" s="22"/>
      <c r="AU2382" s="22"/>
      <c r="AV2382" s="22"/>
      <c r="AW2382" s="22"/>
      <c r="AX2382" s="22"/>
      <c r="AY2382" s="22"/>
      <c r="AZ2382" s="22"/>
      <c r="BA2382" s="22"/>
      <c r="BB2382" s="22"/>
      <c r="BC2382" s="22"/>
      <c r="BD2382" s="22"/>
      <c r="BE2382" s="22"/>
      <c r="BF2382" s="22"/>
      <c r="BG2382" s="22"/>
      <c r="BH2382" s="22"/>
      <c r="BI2382" s="22"/>
      <c r="BJ2382" s="22"/>
      <c r="BK2382" s="22"/>
      <c r="BL2382" s="22"/>
      <c r="BM2382" s="22"/>
      <c r="BN2382" s="22"/>
      <c r="BO2382" s="22"/>
      <c r="BP2382" s="22"/>
      <c r="BQ2382" s="22"/>
      <c r="BR2382" s="22"/>
      <c r="BS2382" s="22"/>
      <c r="BT2382" s="22"/>
      <c r="BU2382" s="22"/>
      <c r="BV2382" s="22"/>
      <c r="BW2382" s="22"/>
      <c r="BX2382" s="22"/>
      <c r="BY2382" s="22"/>
      <c r="BZ2382" s="22"/>
      <c r="CA2382" s="22"/>
      <c r="CB2382" s="22"/>
      <c r="CC2382" s="22"/>
      <c r="CD2382" s="22"/>
      <c r="CE2382" s="22"/>
      <c r="CF2382" s="22"/>
      <c r="CG2382" s="22"/>
      <c r="CH2382" s="22"/>
      <c r="CI2382" s="22"/>
      <c r="CJ2382" s="22"/>
      <c r="CK2382" s="22"/>
      <c r="CL2382" s="22"/>
      <c r="CM2382" s="22"/>
      <c r="CN2382" s="22"/>
      <c r="CO2382" s="22"/>
      <c r="CP2382" s="22"/>
      <c r="CQ2382" s="22"/>
      <c r="CR2382" s="22"/>
      <c r="CS2382" s="22"/>
      <c r="CT2382" s="22"/>
      <c r="CU2382" s="22"/>
      <c r="CV2382" s="22"/>
      <c r="CW2382" s="22"/>
      <c r="CX2382" s="22"/>
      <c r="CY2382" s="22"/>
      <c r="CZ2382" s="22"/>
      <c r="DA2382" s="22"/>
      <c r="DB2382" s="22"/>
      <c r="DC2382" s="22"/>
      <c r="DD2382" s="22"/>
      <c r="DE2382" s="22"/>
      <c r="DF2382" s="22"/>
      <c r="DG2382" s="22"/>
      <c r="DH2382" s="22"/>
      <c r="DI2382" s="22"/>
      <c r="DJ2382" s="22"/>
      <c r="DK2382" s="22"/>
      <c r="DL2382" s="22"/>
      <c r="DM2382" s="22"/>
      <c r="DN2382" s="22"/>
      <c r="DO2382" s="22"/>
      <c r="DP2382" s="22"/>
    </row>
    <row r="2383" spans="22:120" x14ac:dyDescent="0.25">
      <c r="V2383" s="461"/>
      <c r="W2383" s="5"/>
      <c r="X2383" s="5"/>
      <c r="Y2383" s="5"/>
      <c r="Z2383" s="5"/>
      <c r="AA2383" s="5"/>
      <c r="AB2383" s="5"/>
      <c r="AC2383" s="5"/>
      <c r="AD2383" s="5"/>
      <c r="AE2383" s="22"/>
      <c r="AF2383" s="22"/>
      <c r="AG2383" s="22"/>
      <c r="AH2383" s="22"/>
      <c r="AI2383" s="22"/>
      <c r="AJ2383" s="22"/>
      <c r="AK2383" s="22"/>
      <c r="AL2383" s="22"/>
      <c r="AM2383" s="22"/>
      <c r="AN2383" s="22"/>
      <c r="AO2383" s="22"/>
      <c r="AP2383" s="22"/>
      <c r="AQ2383" s="22"/>
      <c r="AR2383" s="22"/>
      <c r="AS2383" s="22"/>
      <c r="AT2383" s="22"/>
      <c r="AU2383" s="22"/>
      <c r="AV2383" s="22"/>
      <c r="AW2383" s="22"/>
      <c r="AX2383" s="22"/>
      <c r="AY2383" s="22"/>
      <c r="AZ2383" s="22"/>
      <c r="BA2383" s="22"/>
      <c r="BB2383" s="22"/>
      <c r="BC2383" s="22"/>
      <c r="BD2383" s="22"/>
      <c r="BE2383" s="22"/>
      <c r="BF2383" s="22"/>
      <c r="BG2383" s="22"/>
      <c r="BH2383" s="22"/>
      <c r="BI2383" s="22"/>
      <c r="BJ2383" s="22"/>
      <c r="BK2383" s="22"/>
      <c r="BL2383" s="22"/>
      <c r="BM2383" s="22"/>
      <c r="BN2383" s="22"/>
      <c r="BO2383" s="22"/>
      <c r="BP2383" s="22"/>
      <c r="BQ2383" s="22"/>
      <c r="BR2383" s="22"/>
      <c r="BS2383" s="22"/>
      <c r="BT2383" s="22"/>
      <c r="BU2383" s="22"/>
      <c r="BV2383" s="22"/>
      <c r="BW2383" s="22"/>
      <c r="BX2383" s="22"/>
      <c r="BY2383" s="22"/>
      <c r="BZ2383" s="22"/>
      <c r="CA2383" s="22"/>
      <c r="CB2383" s="22"/>
      <c r="CC2383" s="22"/>
      <c r="CD2383" s="22"/>
      <c r="CE2383" s="22"/>
      <c r="CF2383" s="22"/>
      <c r="CG2383" s="22"/>
      <c r="CH2383" s="22"/>
      <c r="CI2383" s="22"/>
      <c r="CJ2383" s="22"/>
      <c r="CK2383" s="22"/>
      <c r="CL2383" s="22"/>
      <c r="CM2383" s="22"/>
      <c r="CN2383" s="22"/>
      <c r="CO2383" s="22"/>
      <c r="CP2383" s="22"/>
      <c r="CQ2383" s="22"/>
      <c r="CR2383" s="22"/>
      <c r="CS2383" s="22"/>
      <c r="CT2383" s="22"/>
      <c r="CU2383" s="22"/>
      <c r="CV2383" s="22"/>
      <c r="CW2383" s="22"/>
      <c r="CX2383" s="22"/>
      <c r="CY2383" s="22"/>
      <c r="CZ2383" s="22"/>
      <c r="DA2383" s="22"/>
      <c r="DB2383" s="22"/>
      <c r="DC2383" s="22"/>
      <c r="DD2383" s="22"/>
      <c r="DE2383" s="22"/>
      <c r="DF2383" s="22"/>
      <c r="DG2383" s="22"/>
      <c r="DH2383" s="22"/>
      <c r="DI2383" s="22"/>
      <c r="DJ2383" s="22"/>
      <c r="DK2383" s="22"/>
      <c r="DL2383" s="22"/>
      <c r="DM2383" s="22"/>
      <c r="DN2383" s="22"/>
      <c r="DO2383" s="22"/>
      <c r="DP2383" s="22"/>
    </row>
    <row r="2384" spans="22:120" x14ac:dyDescent="0.25">
      <c r="V2384" s="461"/>
      <c r="W2384" s="5"/>
      <c r="X2384" s="5"/>
      <c r="Y2384" s="5"/>
      <c r="Z2384" s="5"/>
      <c r="AA2384" s="5"/>
      <c r="AB2384" s="5"/>
      <c r="AC2384" s="5"/>
      <c r="AD2384" s="5"/>
      <c r="AE2384" s="22"/>
      <c r="AF2384" s="22"/>
      <c r="AG2384" s="22"/>
      <c r="AH2384" s="22"/>
      <c r="AI2384" s="22"/>
      <c r="AJ2384" s="22"/>
      <c r="AK2384" s="22"/>
      <c r="AL2384" s="22"/>
      <c r="AM2384" s="22"/>
      <c r="AN2384" s="22"/>
      <c r="AO2384" s="22"/>
      <c r="AP2384" s="22"/>
      <c r="AQ2384" s="22"/>
      <c r="AR2384" s="22"/>
      <c r="AS2384" s="22"/>
      <c r="AT2384" s="22"/>
      <c r="AU2384" s="22"/>
      <c r="AV2384" s="22"/>
      <c r="AW2384" s="22"/>
      <c r="AX2384" s="22"/>
      <c r="AY2384" s="22"/>
      <c r="AZ2384" s="22"/>
      <c r="BA2384" s="22"/>
      <c r="BB2384" s="22"/>
      <c r="BC2384" s="22"/>
      <c r="BD2384" s="22"/>
      <c r="BE2384" s="22"/>
      <c r="BF2384" s="22"/>
      <c r="BG2384" s="22"/>
      <c r="BH2384" s="22"/>
      <c r="BI2384" s="22"/>
      <c r="BJ2384" s="22"/>
      <c r="BK2384" s="22"/>
      <c r="BL2384" s="22"/>
      <c r="BM2384" s="22"/>
      <c r="BN2384" s="22"/>
      <c r="BO2384" s="22"/>
      <c r="BP2384" s="22"/>
      <c r="BQ2384" s="22"/>
      <c r="BR2384" s="22"/>
      <c r="BS2384" s="22"/>
      <c r="BT2384" s="22"/>
      <c r="BU2384" s="22"/>
      <c r="BV2384" s="22"/>
      <c r="BW2384" s="22"/>
      <c r="BX2384" s="22"/>
      <c r="BY2384" s="22"/>
      <c r="BZ2384" s="22"/>
      <c r="CA2384" s="22"/>
      <c r="CB2384" s="22"/>
      <c r="CC2384" s="22"/>
      <c r="CD2384" s="22"/>
      <c r="CE2384" s="22"/>
      <c r="CF2384" s="22"/>
      <c r="CG2384" s="22"/>
      <c r="CH2384" s="22"/>
      <c r="CI2384" s="22"/>
      <c r="CJ2384" s="22"/>
      <c r="CK2384" s="22"/>
      <c r="CL2384" s="22"/>
      <c r="CM2384" s="22"/>
      <c r="CN2384" s="22"/>
      <c r="CO2384" s="22"/>
      <c r="CP2384" s="22"/>
      <c r="CQ2384" s="22"/>
      <c r="CR2384" s="22"/>
      <c r="CS2384" s="22"/>
      <c r="CT2384" s="22"/>
      <c r="CU2384" s="22"/>
      <c r="CV2384" s="22"/>
      <c r="CW2384" s="22"/>
      <c r="CX2384" s="22"/>
      <c r="CY2384" s="22"/>
      <c r="CZ2384" s="22"/>
      <c r="DA2384" s="22"/>
      <c r="DB2384" s="22"/>
      <c r="DC2384" s="22"/>
      <c r="DD2384" s="22"/>
      <c r="DE2384" s="22"/>
      <c r="DF2384" s="22"/>
      <c r="DG2384" s="22"/>
      <c r="DH2384" s="22"/>
      <c r="DI2384" s="22"/>
      <c r="DJ2384" s="22"/>
      <c r="DK2384" s="22"/>
      <c r="DL2384" s="22"/>
      <c r="DM2384" s="22"/>
      <c r="DN2384" s="22"/>
      <c r="DO2384" s="22"/>
      <c r="DP2384" s="22"/>
    </row>
    <row r="2385" spans="22:120" x14ac:dyDescent="0.25">
      <c r="V2385" s="461"/>
      <c r="W2385" s="5"/>
      <c r="X2385" s="5"/>
      <c r="Y2385" s="5"/>
      <c r="Z2385" s="5"/>
      <c r="AA2385" s="5"/>
      <c r="AB2385" s="5"/>
      <c r="AC2385" s="5"/>
      <c r="AD2385" s="5"/>
      <c r="AE2385" s="22"/>
      <c r="AF2385" s="22"/>
      <c r="AG2385" s="22"/>
      <c r="AH2385" s="22"/>
      <c r="AI2385" s="22"/>
      <c r="AJ2385" s="22"/>
      <c r="AK2385" s="22"/>
      <c r="AL2385" s="22"/>
      <c r="AM2385" s="22"/>
      <c r="AN2385" s="22"/>
      <c r="AO2385" s="22"/>
      <c r="AP2385" s="22"/>
      <c r="AQ2385" s="22"/>
      <c r="AR2385" s="22"/>
      <c r="AS2385" s="22"/>
      <c r="AT2385" s="22"/>
      <c r="AU2385" s="22"/>
      <c r="AV2385" s="22"/>
      <c r="AW2385" s="22"/>
      <c r="AX2385" s="22"/>
      <c r="AY2385" s="22"/>
      <c r="AZ2385" s="22"/>
      <c r="BA2385" s="22"/>
      <c r="BB2385" s="22"/>
      <c r="BC2385" s="22"/>
      <c r="BD2385" s="22"/>
      <c r="BE2385" s="22"/>
      <c r="BF2385" s="22"/>
      <c r="BG2385" s="22"/>
      <c r="BH2385" s="22"/>
      <c r="BI2385" s="22"/>
      <c r="BJ2385" s="22"/>
      <c r="BK2385" s="22"/>
      <c r="BL2385" s="22"/>
      <c r="BM2385" s="22"/>
      <c r="BN2385" s="22"/>
      <c r="BO2385" s="22"/>
      <c r="BP2385" s="22"/>
      <c r="BQ2385" s="22"/>
      <c r="BR2385" s="22"/>
      <c r="BS2385" s="22"/>
      <c r="BT2385" s="22"/>
      <c r="BU2385" s="22"/>
      <c r="BV2385" s="22"/>
      <c r="BW2385" s="22"/>
      <c r="BX2385" s="22"/>
      <c r="BY2385" s="22"/>
      <c r="BZ2385" s="22"/>
      <c r="CA2385" s="22"/>
      <c r="CB2385" s="22"/>
      <c r="CC2385" s="22"/>
      <c r="CD2385" s="22"/>
      <c r="CE2385" s="22"/>
      <c r="CF2385" s="22"/>
      <c r="CG2385" s="22"/>
      <c r="CH2385" s="22"/>
      <c r="CI2385" s="22"/>
      <c r="CJ2385" s="22"/>
      <c r="CK2385" s="22"/>
      <c r="CL2385" s="22"/>
      <c r="CM2385" s="22"/>
      <c r="CN2385" s="22"/>
      <c r="CO2385" s="22"/>
      <c r="CP2385" s="22"/>
      <c r="CQ2385" s="22"/>
      <c r="CR2385" s="22"/>
      <c r="CS2385" s="22"/>
      <c r="CT2385" s="22"/>
      <c r="CU2385" s="22"/>
      <c r="CV2385" s="22"/>
      <c r="CW2385" s="22"/>
      <c r="CX2385" s="22"/>
      <c r="CY2385" s="22"/>
      <c r="CZ2385" s="22"/>
      <c r="DA2385" s="22"/>
      <c r="DB2385" s="22"/>
      <c r="DC2385" s="22"/>
      <c r="DD2385" s="22"/>
      <c r="DE2385" s="22"/>
      <c r="DF2385" s="22"/>
      <c r="DG2385" s="22"/>
      <c r="DH2385" s="22"/>
      <c r="DI2385" s="22"/>
      <c r="DJ2385" s="22"/>
      <c r="DK2385" s="22"/>
      <c r="DL2385" s="22"/>
      <c r="DM2385" s="22"/>
      <c r="DN2385" s="22"/>
      <c r="DO2385" s="22"/>
      <c r="DP2385" s="22"/>
    </row>
    <row r="2386" spans="22:120" x14ac:dyDescent="0.25">
      <c r="V2386" s="461"/>
      <c r="W2386" s="5"/>
      <c r="X2386" s="5"/>
      <c r="Y2386" s="5"/>
      <c r="Z2386" s="5"/>
      <c r="AA2386" s="5"/>
      <c r="AB2386" s="5"/>
      <c r="AC2386" s="5"/>
      <c r="AD2386" s="5"/>
      <c r="AE2386" s="22"/>
      <c r="AF2386" s="22"/>
      <c r="AG2386" s="22"/>
      <c r="AH2386" s="22"/>
      <c r="AI2386" s="22"/>
      <c r="AJ2386" s="22"/>
      <c r="AK2386" s="22"/>
      <c r="AL2386" s="22"/>
      <c r="AM2386" s="22"/>
      <c r="AN2386" s="22"/>
      <c r="AO2386" s="22"/>
      <c r="AP2386" s="22"/>
      <c r="AQ2386" s="22"/>
      <c r="AR2386" s="22"/>
      <c r="AS2386" s="22"/>
      <c r="AT2386" s="22"/>
      <c r="AU2386" s="22"/>
      <c r="AV2386" s="22"/>
      <c r="AW2386" s="22"/>
      <c r="AX2386" s="22"/>
      <c r="AY2386" s="22"/>
      <c r="AZ2386" s="22"/>
      <c r="BA2386" s="22"/>
      <c r="BB2386" s="22"/>
      <c r="BC2386" s="22"/>
      <c r="BD2386" s="22"/>
      <c r="BE2386" s="22"/>
      <c r="BF2386" s="22"/>
      <c r="BG2386" s="22"/>
      <c r="BH2386" s="22"/>
      <c r="BI2386" s="22"/>
      <c r="BJ2386" s="22"/>
      <c r="BK2386" s="22"/>
      <c r="BL2386" s="22"/>
      <c r="BM2386" s="22"/>
      <c r="BN2386" s="22"/>
      <c r="BO2386" s="22"/>
      <c r="BP2386" s="22"/>
      <c r="BQ2386" s="22"/>
      <c r="BR2386" s="22"/>
      <c r="BS2386" s="22"/>
      <c r="BT2386" s="22"/>
      <c r="BU2386" s="22"/>
      <c r="BV2386" s="22"/>
      <c r="BW2386" s="22"/>
      <c r="BX2386" s="22"/>
      <c r="BY2386" s="22"/>
      <c r="BZ2386" s="22"/>
      <c r="CA2386" s="22"/>
      <c r="CB2386" s="22"/>
      <c r="CC2386" s="22"/>
      <c r="CD2386" s="22"/>
      <c r="CE2386" s="22"/>
      <c r="CF2386" s="22"/>
      <c r="CG2386" s="22"/>
      <c r="CH2386" s="22"/>
      <c r="CI2386" s="22"/>
      <c r="CJ2386" s="22"/>
      <c r="CK2386" s="22"/>
      <c r="CL2386" s="22"/>
      <c r="CM2386" s="22"/>
      <c r="CN2386" s="22"/>
      <c r="CO2386" s="22"/>
      <c r="CP2386" s="22"/>
      <c r="CQ2386" s="22"/>
      <c r="CR2386" s="22"/>
      <c r="CS2386" s="22"/>
      <c r="CT2386" s="22"/>
      <c r="CU2386" s="22"/>
      <c r="CV2386" s="22"/>
      <c r="CW2386" s="22"/>
      <c r="CX2386" s="22"/>
      <c r="CY2386" s="22"/>
      <c r="CZ2386" s="22"/>
      <c r="DA2386" s="22"/>
      <c r="DB2386" s="22"/>
      <c r="DC2386" s="22"/>
      <c r="DD2386" s="22"/>
      <c r="DE2386" s="22"/>
      <c r="DF2386" s="22"/>
      <c r="DG2386" s="22"/>
      <c r="DH2386" s="22"/>
      <c r="DI2386" s="22"/>
      <c r="DJ2386" s="22"/>
      <c r="DK2386" s="22"/>
      <c r="DL2386" s="22"/>
      <c r="DM2386" s="22"/>
      <c r="DN2386" s="22"/>
      <c r="DO2386" s="22"/>
      <c r="DP2386" s="22"/>
    </row>
    <row r="2387" spans="22:120" x14ac:dyDescent="0.25">
      <c r="V2387" s="461"/>
      <c r="W2387" s="5"/>
      <c r="X2387" s="5"/>
      <c r="Y2387" s="5"/>
      <c r="Z2387" s="5"/>
      <c r="AA2387" s="5"/>
      <c r="AB2387" s="5"/>
      <c r="AC2387" s="5"/>
      <c r="AD2387" s="5"/>
      <c r="AE2387" s="22"/>
      <c r="AF2387" s="22"/>
      <c r="AG2387" s="22"/>
      <c r="AH2387" s="22"/>
      <c r="AI2387" s="22"/>
      <c r="AJ2387" s="22"/>
      <c r="AK2387" s="22"/>
      <c r="AL2387" s="22"/>
      <c r="AM2387" s="22"/>
      <c r="AN2387" s="22"/>
      <c r="AO2387" s="22"/>
      <c r="AP2387" s="22"/>
      <c r="AQ2387" s="22"/>
      <c r="AR2387" s="22"/>
      <c r="AS2387" s="22"/>
      <c r="AT2387" s="22"/>
      <c r="AU2387" s="22"/>
      <c r="AV2387" s="22"/>
      <c r="AW2387" s="22"/>
      <c r="AX2387" s="22"/>
      <c r="AY2387" s="22"/>
      <c r="AZ2387" s="22"/>
      <c r="BA2387" s="22"/>
      <c r="BB2387" s="22"/>
      <c r="BC2387" s="22"/>
      <c r="BD2387" s="22"/>
      <c r="BE2387" s="22"/>
      <c r="BF2387" s="22"/>
      <c r="BG2387" s="22"/>
      <c r="BH2387" s="22"/>
      <c r="BI2387" s="22"/>
      <c r="BJ2387" s="22"/>
      <c r="BK2387" s="22"/>
      <c r="BL2387" s="22"/>
      <c r="BM2387" s="22"/>
      <c r="BN2387" s="22"/>
      <c r="BO2387" s="22"/>
      <c r="BP2387" s="22"/>
      <c r="BQ2387" s="22"/>
      <c r="BR2387" s="22"/>
      <c r="BS2387" s="22"/>
      <c r="BT2387" s="22"/>
      <c r="BU2387" s="22"/>
      <c r="BV2387" s="22"/>
      <c r="BW2387" s="22"/>
      <c r="BX2387" s="22"/>
      <c r="BY2387" s="22"/>
      <c r="BZ2387" s="22"/>
      <c r="CA2387" s="22"/>
      <c r="CB2387" s="22"/>
      <c r="CC2387" s="22"/>
      <c r="CD2387" s="22"/>
      <c r="CE2387" s="22"/>
      <c r="CF2387" s="22"/>
      <c r="CG2387" s="22"/>
      <c r="CH2387" s="22"/>
      <c r="CI2387" s="22"/>
      <c r="CJ2387" s="22"/>
      <c r="CK2387" s="22"/>
      <c r="CL2387" s="22"/>
      <c r="CM2387" s="22"/>
      <c r="CN2387" s="22"/>
      <c r="CO2387" s="22"/>
      <c r="CP2387" s="22"/>
      <c r="CQ2387" s="22"/>
      <c r="CR2387" s="22"/>
      <c r="CS2387" s="22"/>
      <c r="CT2387" s="22"/>
      <c r="CU2387" s="22"/>
      <c r="CV2387" s="22"/>
      <c r="CW2387" s="22"/>
      <c r="CX2387" s="22"/>
      <c r="CY2387" s="22"/>
      <c r="CZ2387" s="22"/>
      <c r="DA2387" s="22"/>
      <c r="DB2387" s="22"/>
      <c r="DC2387" s="22"/>
      <c r="DD2387" s="22"/>
      <c r="DE2387" s="22"/>
      <c r="DF2387" s="22"/>
      <c r="DG2387" s="22"/>
      <c r="DH2387" s="22"/>
      <c r="DI2387" s="22"/>
      <c r="DJ2387" s="22"/>
      <c r="DK2387" s="22"/>
      <c r="DL2387" s="22"/>
      <c r="DM2387" s="22"/>
      <c r="DN2387" s="22"/>
      <c r="DO2387" s="22"/>
      <c r="DP2387" s="22"/>
    </row>
    <row r="2388" spans="22:120" x14ac:dyDescent="0.25">
      <c r="V2388" s="461"/>
      <c r="W2388" s="5"/>
      <c r="X2388" s="5"/>
      <c r="Y2388" s="5"/>
      <c r="Z2388" s="5"/>
      <c r="AA2388" s="5"/>
      <c r="AB2388" s="5"/>
      <c r="AC2388" s="5"/>
      <c r="AD2388" s="5"/>
      <c r="AE2388" s="22"/>
      <c r="AF2388" s="22"/>
      <c r="AG2388" s="22"/>
      <c r="AH2388" s="22"/>
      <c r="AI2388" s="22"/>
      <c r="AJ2388" s="22"/>
      <c r="AK2388" s="22"/>
      <c r="AL2388" s="22"/>
      <c r="AM2388" s="22"/>
      <c r="AN2388" s="22"/>
      <c r="AO2388" s="22"/>
      <c r="AP2388" s="22"/>
      <c r="AQ2388" s="22"/>
      <c r="AR2388" s="22"/>
      <c r="AS2388" s="22"/>
      <c r="AT2388" s="22"/>
      <c r="AU2388" s="22"/>
      <c r="AV2388" s="22"/>
      <c r="AW2388" s="22"/>
      <c r="AX2388" s="22"/>
      <c r="AY2388" s="22"/>
      <c r="AZ2388" s="22"/>
      <c r="BA2388" s="22"/>
      <c r="BB2388" s="22"/>
      <c r="BC2388" s="22"/>
      <c r="BD2388" s="22"/>
      <c r="BE2388" s="22"/>
      <c r="BF2388" s="22"/>
      <c r="BG2388" s="22"/>
      <c r="BH2388" s="22"/>
      <c r="BI2388" s="22"/>
      <c r="BJ2388" s="22"/>
      <c r="BK2388" s="22"/>
      <c r="BL2388" s="22"/>
      <c r="BM2388" s="22"/>
      <c r="BN2388" s="22"/>
      <c r="BO2388" s="22"/>
      <c r="BP2388" s="22"/>
      <c r="BQ2388" s="22"/>
      <c r="BR2388" s="22"/>
      <c r="BS2388" s="22"/>
      <c r="BT2388" s="22"/>
      <c r="BU2388" s="22"/>
      <c r="BV2388" s="22"/>
      <c r="BW2388" s="22"/>
      <c r="BX2388" s="22"/>
      <c r="BY2388" s="22"/>
      <c r="BZ2388" s="22"/>
      <c r="CA2388" s="22"/>
      <c r="CB2388" s="22"/>
      <c r="CC2388" s="22"/>
      <c r="CD2388" s="22"/>
      <c r="CE2388" s="22"/>
      <c r="CF2388" s="22"/>
      <c r="CG2388" s="22"/>
      <c r="CH2388" s="22"/>
      <c r="CI2388" s="22"/>
      <c r="CJ2388" s="22"/>
      <c r="CK2388" s="22"/>
      <c r="CL2388" s="22"/>
      <c r="CM2388" s="22"/>
      <c r="CN2388" s="22"/>
      <c r="CO2388" s="22"/>
      <c r="CP2388" s="22"/>
      <c r="CQ2388" s="22"/>
      <c r="CR2388" s="22"/>
      <c r="CS2388" s="22"/>
      <c r="CT2388" s="22"/>
      <c r="CU2388" s="22"/>
      <c r="CV2388" s="22"/>
      <c r="CW2388" s="22"/>
      <c r="CX2388" s="22"/>
      <c r="CY2388" s="22"/>
      <c r="CZ2388" s="22"/>
      <c r="DA2388" s="22"/>
      <c r="DB2388" s="22"/>
      <c r="DC2388" s="22"/>
      <c r="DD2388" s="22"/>
      <c r="DE2388" s="22"/>
      <c r="DF2388" s="22"/>
      <c r="DG2388" s="22"/>
      <c r="DH2388" s="22"/>
      <c r="DI2388" s="22"/>
      <c r="DJ2388" s="22"/>
      <c r="DK2388" s="22"/>
      <c r="DL2388" s="22"/>
      <c r="DM2388" s="22"/>
      <c r="DN2388" s="22"/>
      <c r="DO2388" s="22"/>
      <c r="DP2388" s="22"/>
    </row>
    <row r="2389" spans="22:120" x14ac:dyDescent="0.25">
      <c r="V2389" s="461"/>
      <c r="W2389" s="5"/>
      <c r="X2389" s="5"/>
      <c r="Y2389" s="5"/>
      <c r="Z2389" s="5"/>
      <c r="AA2389" s="5"/>
      <c r="AB2389" s="5"/>
      <c r="AC2389" s="5"/>
      <c r="AD2389" s="5"/>
      <c r="AE2389" s="22"/>
      <c r="AF2389" s="22"/>
      <c r="AG2389" s="22"/>
      <c r="AH2389" s="22"/>
      <c r="AI2389" s="22"/>
      <c r="AJ2389" s="22"/>
      <c r="AK2389" s="22"/>
      <c r="AL2389" s="22"/>
      <c r="AM2389" s="22"/>
      <c r="AN2389" s="22"/>
      <c r="AO2389" s="22"/>
      <c r="AP2389" s="22"/>
      <c r="AQ2389" s="22"/>
      <c r="AR2389" s="22"/>
      <c r="AS2389" s="22"/>
      <c r="AT2389" s="22"/>
      <c r="AU2389" s="22"/>
      <c r="AV2389" s="22"/>
      <c r="AW2389" s="22"/>
      <c r="AX2389" s="22"/>
      <c r="AY2389" s="22"/>
      <c r="AZ2389" s="22"/>
      <c r="BA2389" s="22"/>
      <c r="BB2389" s="22"/>
      <c r="BC2389" s="22"/>
      <c r="BD2389" s="22"/>
      <c r="BE2389" s="22"/>
      <c r="BF2389" s="22"/>
      <c r="BG2389" s="22"/>
      <c r="BH2389" s="22"/>
      <c r="BI2389" s="22"/>
      <c r="BJ2389" s="22"/>
      <c r="BK2389" s="22"/>
      <c r="BL2389" s="22"/>
      <c r="BM2389" s="22"/>
      <c r="BN2389" s="22"/>
      <c r="BO2389" s="22"/>
      <c r="BP2389" s="22"/>
      <c r="BQ2389" s="22"/>
      <c r="BR2389" s="22"/>
      <c r="BS2389" s="22"/>
      <c r="BT2389" s="22"/>
      <c r="BU2389" s="22"/>
      <c r="BV2389" s="22"/>
      <c r="BW2389" s="22"/>
      <c r="BX2389" s="22"/>
      <c r="BY2389" s="22"/>
      <c r="BZ2389" s="22"/>
      <c r="CA2389" s="22"/>
      <c r="CB2389" s="22"/>
      <c r="CC2389" s="22"/>
      <c r="CD2389" s="22"/>
      <c r="CE2389" s="22"/>
      <c r="CF2389" s="22"/>
      <c r="CG2389" s="22"/>
      <c r="CH2389" s="22"/>
      <c r="CI2389" s="22"/>
      <c r="CJ2389" s="22"/>
      <c r="CK2389" s="22"/>
      <c r="CL2389" s="22"/>
      <c r="CM2389" s="22"/>
      <c r="CN2389" s="22"/>
      <c r="CO2389" s="22"/>
      <c r="CP2389" s="22"/>
      <c r="CQ2389" s="22"/>
      <c r="CR2389" s="22"/>
      <c r="CS2389" s="22"/>
      <c r="CT2389" s="22"/>
      <c r="CU2389" s="22"/>
      <c r="CV2389" s="22"/>
      <c r="CW2389" s="22"/>
      <c r="CX2389" s="22"/>
      <c r="CY2389" s="22"/>
      <c r="CZ2389" s="22"/>
      <c r="DA2389" s="22"/>
      <c r="DB2389" s="22"/>
      <c r="DC2389" s="22"/>
      <c r="DD2389" s="22"/>
      <c r="DE2389" s="22"/>
      <c r="DF2389" s="22"/>
      <c r="DG2389" s="22"/>
      <c r="DH2389" s="22"/>
      <c r="DI2389" s="22"/>
      <c r="DJ2389" s="22"/>
      <c r="DK2389" s="22"/>
      <c r="DL2389" s="22"/>
      <c r="DM2389" s="22"/>
      <c r="DN2389" s="22"/>
      <c r="DO2389" s="22"/>
      <c r="DP2389" s="22"/>
    </row>
    <row r="2390" spans="22:120" x14ac:dyDescent="0.25">
      <c r="V2390" s="461"/>
      <c r="W2390" s="5"/>
      <c r="X2390" s="5"/>
      <c r="Y2390" s="5"/>
      <c r="Z2390" s="5"/>
      <c r="AA2390" s="5"/>
      <c r="AB2390" s="5"/>
      <c r="AC2390" s="5"/>
      <c r="AD2390" s="5"/>
      <c r="AE2390" s="22"/>
      <c r="AF2390" s="22"/>
      <c r="AG2390" s="22"/>
      <c r="AH2390" s="22"/>
      <c r="AI2390" s="22"/>
      <c r="AJ2390" s="22"/>
      <c r="AK2390" s="22"/>
      <c r="AL2390" s="22"/>
      <c r="AM2390" s="22"/>
      <c r="AN2390" s="22"/>
      <c r="AO2390" s="22"/>
      <c r="AP2390" s="22"/>
      <c r="AQ2390" s="22"/>
      <c r="AR2390" s="22"/>
      <c r="AS2390" s="22"/>
      <c r="AT2390" s="22"/>
      <c r="AU2390" s="22"/>
      <c r="AV2390" s="22"/>
      <c r="AW2390" s="22"/>
      <c r="AX2390" s="22"/>
      <c r="AY2390" s="22"/>
      <c r="AZ2390" s="22"/>
      <c r="BA2390" s="22"/>
      <c r="BB2390" s="22"/>
      <c r="BC2390" s="22"/>
      <c r="BD2390" s="22"/>
      <c r="BE2390" s="22"/>
      <c r="BF2390" s="22"/>
      <c r="BG2390" s="22"/>
      <c r="BH2390" s="22"/>
      <c r="BI2390" s="22"/>
      <c r="BJ2390" s="22"/>
      <c r="BK2390" s="22"/>
      <c r="BL2390" s="22"/>
      <c r="BM2390" s="22"/>
      <c r="BN2390" s="22"/>
      <c r="BO2390" s="22"/>
      <c r="BP2390" s="22"/>
      <c r="BQ2390" s="22"/>
      <c r="BR2390" s="22"/>
      <c r="BS2390" s="22"/>
      <c r="BT2390" s="22"/>
      <c r="BU2390" s="22"/>
      <c r="BV2390" s="22"/>
      <c r="BW2390" s="22"/>
      <c r="BX2390" s="22"/>
      <c r="BY2390" s="22"/>
      <c r="BZ2390" s="22"/>
      <c r="CA2390" s="22"/>
      <c r="CB2390" s="22"/>
      <c r="CC2390" s="22"/>
      <c r="CD2390" s="22"/>
      <c r="CE2390" s="22"/>
      <c r="CF2390" s="22"/>
      <c r="CG2390" s="22"/>
      <c r="CH2390" s="22"/>
      <c r="CI2390" s="22"/>
      <c r="CJ2390" s="22"/>
      <c r="CK2390" s="22"/>
      <c r="CL2390" s="22"/>
      <c r="CM2390" s="22"/>
      <c r="CN2390" s="22"/>
      <c r="CO2390" s="22"/>
      <c r="CP2390" s="22"/>
      <c r="CQ2390" s="22"/>
      <c r="CR2390" s="22"/>
      <c r="CS2390" s="22"/>
      <c r="CT2390" s="22"/>
      <c r="CU2390" s="22"/>
      <c r="CV2390" s="22"/>
      <c r="CW2390" s="22"/>
      <c r="CX2390" s="22"/>
      <c r="CY2390" s="22"/>
      <c r="CZ2390" s="22"/>
      <c r="DA2390" s="22"/>
      <c r="DB2390" s="22"/>
      <c r="DC2390" s="22"/>
      <c r="DD2390" s="22"/>
      <c r="DE2390" s="22"/>
      <c r="DF2390" s="22"/>
      <c r="DG2390" s="22"/>
      <c r="DH2390" s="22"/>
      <c r="DI2390" s="22"/>
      <c r="DJ2390" s="22"/>
      <c r="DK2390" s="22"/>
      <c r="DL2390" s="22"/>
      <c r="DM2390" s="22"/>
      <c r="DN2390" s="22"/>
      <c r="DO2390" s="22"/>
      <c r="DP2390" s="22"/>
    </row>
    <row r="2391" spans="22:120" x14ac:dyDescent="0.25">
      <c r="V2391" s="461"/>
      <c r="W2391" s="5"/>
      <c r="X2391" s="5"/>
      <c r="Y2391" s="5"/>
      <c r="Z2391" s="5"/>
      <c r="AA2391" s="5"/>
      <c r="AB2391" s="5"/>
      <c r="AC2391" s="5"/>
      <c r="AD2391" s="5"/>
      <c r="AE2391" s="22"/>
      <c r="AF2391" s="22"/>
      <c r="AG2391" s="22"/>
      <c r="AH2391" s="22"/>
      <c r="AI2391" s="22"/>
      <c r="AJ2391" s="22"/>
      <c r="AK2391" s="22"/>
      <c r="AL2391" s="22"/>
      <c r="AM2391" s="22"/>
      <c r="AN2391" s="22"/>
      <c r="AO2391" s="22"/>
      <c r="AP2391" s="22"/>
      <c r="AQ2391" s="22"/>
      <c r="AR2391" s="22"/>
      <c r="AS2391" s="22"/>
      <c r="AT2391" s="22"/>
      <c r="AU2391" s="22"/>
      <c r="AV2391" s="22"/>
      <c r="AW2391" s="22"/>
      <c r="AX2391" s="22"/>
      <c r="AY2391" s="22"/>
      <c r="AZ2391" s="22"/>
      <c r="BA2391" s="22"/>
      <c r="BB2391" s="22"/>
      <c r="BC2391" s="22"/>
      <c r="BD2391" s="22"/>
      <c r="BE2391" s="22"/>
      <c r="BF2391" s="22"/>
      <c r="BG2391" s="22"/>
      <c r="BH2391" s="22"/>
      <c r="BI2391" s="22"/>
      <c r="BJ2391" s="22"/>
      <c r="BK2391" s="22"/>
      <c r="BL2391" s="22"/>
      <c r="BM2391" s="22"/>
      <c r="BN2391" s="22"/>
      <c r="BO2391" s="22"/>
      <c r="BP2391" s="22"/>
      <c r="BQ2391" s="22"/>
      <c r="BR2391" s="22"/>
      <c r="BS2391" s="22"/>
      <c r="BT2391" s="22"/>
      <c r="BU2391" s="22"/>
      <c r="BV2391" s="22"/>
      <c r="BW2391" s="22"/>
      <c r="BX2391" s="22"/>
      <c r="BY2391" s="22"/>
      <c r="BZ2391" s="22"/>
      <c r="CA2391" s="22"/>
      <c r="CB2391" s="22"/>
      <c r="CC2391" s="22"/>
      <c r="CD2391" s="22"/>
      <c r="CE2391" s="22"/>
      <c r="CF2391" s="22"/>
      <c r="CG2391" s="22"/>
      <c r="CH2391" s="22"/>
      <c r="CI2391" s="22"/>
      <c r="CJ2391" s="22"/>
      <c r="CK2391" s="22"/>
      <c r="CL2391" s="22"/>
      <c r="CM2391" s="22"/>
      <c r="CN2391" s="22"/>
      <c r="CO2391" s="22"/>
      <c r="CP2391" s="22"/>
      <c r="CQ2391" s="22"/>
      <c r="CR2391" s="22"/>
      <c r="CS2391" s="22"/>
      <c r="CT2391" s="22"/>
      <c r="CU2391" s="22"/>
      <c r="CV2391" s="22"/>
      <c r="CW2391" s="22"/>
      <c r="CX2391" s="22"/>
      <c r="CY2391" s="22"/>
      <c r="CZ2391" s="22"/>
      <c r="DA2391" s="22"/>
      <c r="DB2391" s="22"/>
      <c r="DC2391" s="22"/>
      <c r="DD2391" s="22"/>
      <c r="DE2391" s="22"/>
      <c r="DF2391" s="22"/>
      <c r="DG2391" s="22"/>
      <c r="DH2391" s="22"/>
      <c r="DI2391" s="22"/>
      <c r="DJ2391" s="22"/>
      <c r="DK2391" s="22"/>
      <c r="DL2391" s="22"/>
      <c r="DM2391" s="22"/>
      <c r="DN2391" s="22"/>
      <c r="DO2391" s="22"/>
      <c r="DP2391" s="22"/>
    </row>
    <row r="2392" spans="22:120" x14ac:dyDescent="0.25">
      <c r="V2392" s="461"/>
      <c r="W2392" s="5"/>
      <c r="X2392" s="5"/>
      <c r="Y2392" s="5"/>
      <c r="Z2392" s="5"/>
      <c r="AA2392" s="5"/>
      <c r="AB2392" s="5"/>
      <c r="AC2392" s="5"/>
      <c r="AD2392" s="5"/>
      <c r="AE2392" s="22"/>
      <c r="AF2392" s="22"/>
      <c r="AG2392" s="22"/>
      <c r="AH2392" s="22"/>
      <c r="AI2392" s="22"/>
      <c r="AJ2392" s="22"/>
      <c r="AK2392" s="22"/>
      <c r="AL2392" s="22"/>
      <c r="AM2392" s="22"/>
      <c r="AN2392" s="22"/>
      <c r="AO2392" s="22"/>
      <c r="AP2392" s="22"/>
      <c r="AQ2392" s="22"/>
      <c r="AR2392" s="22"/>
      <c r="AS2392" s="22"/>
      <c r="AT2392" s="22"/>
      <c r="AU2392" s="22"/>
      <c r="AV2392" s="22"/>
      <c r="AW2392" s="22"/>
      <c r="AX2392" s="22"/>
      <c r="AY2392" s="22"/>
      <c r="AZ2392" s="22"/>
      <c r="BA2392" s="22"/>
      <c r="BB2392" s="22"/>
      <c r="BC2392" s="22"/>
      <c r="BD2392" s="22"/>
      <c r="BE2392" s="22"/>
      <c r="BF2392" s="22"/>
      <c r="BG2392" s="22"/>
      <c r="BH2392" s="22"/>
      <c r="BI2392" s="22"/>
      <c r="BJ2392" s="22"/>
      <c r="BK2392" s="22"/>
      <c r="BL2392" s="22"/>
      <c r="BM2392" s="22"/>
      <c r="BN2392" s="22"/>
      <c r="BO2392" s="22"/>
      <c r="BP2392" s="22"/>
      <c r="BQ2392" s="22"/>
      <c r="BR2392" s="22"/>
      <c r="BS2392" s="22"/>
      <c r="BT2392" s="22"/>
      <c r="BU2392" s="22"/>
      <c r="BV2392" s="22"/>
      <c r="BW2392" s="22"/>
      <c r="BX2392" s="22"/>
      <c r="BY2392" s="22"/>
      <c r="BZ2392" s="22"/>
      <c r="CA2392" s="22"/>
      <c r="CB2392" s="22"/>
      <c r="CC2392" s="22"/>
      <c r="CD2392" s="22"/>
      <c r="CE2392" s="22"/>
      <c r="CF2392" s="22"/>
      <c r="CG2392" s="22"/>
      <c r="CH2392" s="22"/>
      <c r="CI2392" s="22"/>
      <c r="CJ2392" s="22"/>
      <c r="CK2392" s="22"/>
      <c r="CL2392" s="22"/>
      <c r="CM2392" s="22"/>
      <c r="CN2392" s="22"/>
      <c r="CO2392" s="22"/>
      <c r="CP2392" s="22"/>
      <c r="CQ2392" s="22"/>
      <c r="CR2392" s="22"/>
      <c r="CS2392" s="22"/>
      <c r="CT2392" s="22"/>
      <c r="CU2392" s="22"/>
      <c r="CV2392" s="22"/>
      <c r="CW2392" s="22"/>
      <c r="CX2392" s="22"/>
      <c r="CY2392" s="22"/>
      <c r="CZ2392" s="22"/>
      <c r="DA2392" s="22"/>
      <c r="DB2392" s="22"/>
      <c r="DC2392" s="22"/>
      <c r="DD2392" s="22"/>
      <c r="DE2392" s="22"/>
      <c r="DF2392" s="22"/>
      <c r="DG2392" s="22"/>
      <c r="DH2392" s="22"/>
      <c r="DI2392" s="22"/>
      <c r="DJ2392" s="22"/>
      <c r="DK2392" s="22"/>
      <c r="DL2392" s="22"/>
      <c r="DM2392" s="22"/>
      <c r="DN2392" s="22"/>
      <c r="DO2392" s="22"/>
      <c r="DP2392" s="22"/>
    </row>
    <row r="2393" spans="22:120" x14ac:dyDescent="0.25">
      <c r="V2393" s="461"/>
      <c r="W2393" s="5"/>
      <c r="X2393" s="5"/>
      <c r="Y2393" s="5"/>
      <c r="Z2393" s="5"/>
      <c r="AA2393" s="5"/>
      <c r="AB2393" s="5"/>
      <c r="AC2393" s="5"/>
      <c r="AD2393" s="5"/>
      <c r="AE2393" s="22"/>
      <c r="AF2393" s="22"/>
      <c r="AG2393" s="22"/>
      <c r="AH2393" s="22"/>
      <c r="AI2393" s="22"/>
      <c r="AJ2393" s="22"/>
      <c r="AK2393" s="22"/>
      <c r="AL2393" s="22"/>
      <c r="AM2393" s="22"/>
      <c r="AN2393" s="22"/>
      <c r="AO2393" s="22"/>
      <c r="AP2393" s="22"/>
      <c r="AQ2393" s="22"/>
      <c r="AR2393" s="22"/>
      <c r="AS2393" s="22"/>
      <c r="AT2393" s="22"/>
      <c r="AU2393" s="22"/>
      <c r="AV2393" s="22"/>
      <c r="AW2393" s="22"/>
      <c r="AX2393" s="22"/>
      <c r="AY2393" s="22"/>
      <c r="AZ2393" s="22"/>
      <c r="BA2393" s="22"/>
      <c r="BB2393" s="22"/>
      <c r="BC2393" s="22"/>
      <c r="BD2393" s="22"/>
      <c r="BE2393" s="22"/>
      <c r="BF2393" s="22"/>
      <c r="BG2393" s="22"/>
      <c r="BH2393" s="22"/>
      <c r="BI2393" s="22"/>
      <c r="BJ2393" s="22"/>
      <c r="BK2393" s="22"/>
      <c r="BL2393" s="22"/>
      <c r="BM2393" s="22"/>
      <c r="BN2393" s="22"/>
      <c r="BO2393" s="22"/>
      <c r="BP2393" s="22"/>
      <c r="BQ2393" s="22"/>
      <c r="BR2393" s="22"/>
      <c r="BS2393" s="22"/>
      <c r="BT2393" s="22"/>
      <c r="BU2393" s="22"/>
      <c r="BV2393" s="22"/>
      <c r="BW2393" s="22"/>
      <c r="BX2393" s="22"/>
      <c r="BY2393" s="22"/>
      <c r="BZ2393" s="22"/>
      <c r="CA2393" s="22"/>
      <c r="CB2393" s="22"/>
      <c r="CC2393" s="22"/>
      <c r="CD2393" s="22"/>
      <c r="CE2393" s="22"/>
      <c r="CF2393" s="22"/>
      <c r="CG2393" s="22"/>
      <c r="CH2393" s="22"/>
      <c r="CI2393" s="22"/>
      <c r="CJ2393" s="22"/>
      <c r="CK2393" s="22"/>
      <c r="CL2393" s="22"/>
      <c r="CM2393" s="22"/>
      <c r="CN2393" s="22"/>
      <c r="CO2393" s="22"/>
      <c r="CP2393" s="22"/>
      <c r="CQ2393" s="22"/>
      <c r="CR2393" s="22"/>
      <c r="CS2393" s="22"/>
      <c r="CT2393" s="22"/>
      <c r="CU2393" s="22"/>
      <c r="CV2393" s="22"/>
      <c r="CW2393" s="22"/>
      <c r="CX2393" s="22"/>
      <c r="CY2393" s="22"/>
      <c r="CZ2393" s="22"/>
      <c r="DA2393" s="22"/>
      <c r="DB2393" s="22"/>
      <c r="DC2393" s="22"/>
      <c r="DD2393" s="22"/>
      <c r="DE2393" s="22"/>
      <c r="DF2393" s="22"/>
      <c r="DG2393" s="22"/>
      <c r="DH2393" s="22"/>
      <c r="DI2393" s="22"/>
      <c r="DJ2393" s="22"/>
      <c r="DK2393" s="22"/>
      <c r="DL2393" s="22"/>
      <c r="DM2393" s="22"/>
      <c r="DN2393" s="22"/>
      <c r="DO2393" s="22"/>
      <c r="DP2393" s="22"/>
    </row>
    <row r="2394" spans="22:120" x14ac:dyDescent="0.25">
      <c r="V2394" s="461"/>
      <c r="W2394" s="5"/>
      <c r="X2394" s="5"/>
      <c r="Y2394" s="5"/>
      <c r="Z2394" s="5"/>
      <c r="AA2394" s="5"/>
      <c r="AB2394" s="5"/>
      <c r="AC2394" s="5"/>
      <c r="AD2394" s="5"/>
      <c r="AE2394" s="22"/>
      <c r="AF2394" s="22"/>
      <c r="AG2394" s="22"/>
      <c r="AH2394" s="22"/>
      <c r="AI2394" s="22"/>
      <c r="AJ2394" s="22"/>
      <c r="AK2394" s="22"/>
      <c r="AL2394" s="22"/>
      <c r="AM2394" s="22"/>
      <c r="AN2394" s="22"/>
      <c r="AO2394" s="22"/>
      <c r="AP2394" s="22"/>
      <c r="AQ2394" s="22"/>
      <c r="AR2394" s="22"/>
      <c r="AS2394" s="22"/>
      <c r="AT2394" s="22"/>
      <c r="AU2394" s="22"/>
      <c r="AV2394" s="22"/>
      <c r="AW2394" s="22"/>
      <c r="AX2394" s="22"/>
      <c r="AY2394" s="22"/>
      <c r="AZ2394" s="22"/>
      <c r="BA2394" s="22"/>
      <c r="BB2394" s="22"/>
      <c r="BC2394" s="22"/>
      <c r="BD2394" s="22"/>
      <c r="BE2394" s="22"/>
      <c r="BF2394" s="22"/>
      <c r="BG2394" s="22"/>
      <c r="BH2394" s="22"/>
      <c r="BI2394" s="22"/>
      <c r="BJ2394" s="22"/>
      <c r="BK2394" s="22"/>
      <c r="BL2394" s="22"/>
      <c r="BM2394" s="22"/>
      <c r="BN2394" s="22"/>
      <c r="BO2394" s="22"/>
      <c r="BP2394" s="22"/>
      <c r="BQ2394" s="22"/>
      <c r="BR2394" s="22"/>
      <c r="BS2394" s="22"/>
      <c r="BT2394" s="22"/>
      <c r="BU2394" s="22"/>
      <c r="BV2394" s="22"/>
      <c r="BW2394" s="22"/>
      <c r="BX2394" s="22"/>
      <c r="BY2394" s="22"/>
      <c r="BZ2394" s="22"/>
      <c r="CA2394" s="22"/>
      <c r="CB2394" s="22"/>
      <c r="CC2394" s="22"/>
      <c r="CD2394" s="22"/>
      <c r="CE2394" s="22"/>
      <c r="CF2394" s="22"/>
      <c r="CG2394" s="22"/>
      <c r="CH2394" s="22"/>
      <c r="CI2394" s="22"/>
      <c r="CJ2394" s="22"/>
      <c r="CK2394" s="22"/>
      <c r="CL2394" s="22"/>
      <c r="CM2394" s="22"/>
      <c r="CN2394" s="22"/>
      <c r="CO2394" s="22"/>
      <c r="CP2394" s="22"/>
      <c r="CQ2394" s="22"/>
      <c r="CR2394" s="22"/>
      <c r="CS2394" s="22"/>
      <c r="CT2394" s="22"/>
      <c r="CU2394" s="22"/>
      <c r="CV2394" s="22"/>
      <c r="CW2394" s="22"/>
      <c r="CX2394" s="22"/>
      <c r="CY2394" s="22"/>
      <c r="CZ2394" s="22"/>
      <c r="DA2394" s="22"/>
      <c r="DB2394" s="22"/>
      <c r="DC2394" s="22"/>
      <c r="DD2394" s="22"/>
      <c r="DE2394" s="22"/>
      <c r="DF2394" s="22"/>
      <c r="DG2394" s="22"/>
      <c r="DH2394" s="22"/>
      <c r="DI2394" s="22"/>
      <c r="DJ2394" s="22"/>
      <c r="DK2394" s="22"/>
      <c r="DL2394" s="22"/>
      <c r="DM2394" s="22"/>
      <c r="DN2394" s="22"/>
      <c r="DO2394" s="22"/>
      <c r="DP2394" s="22"/>
    </row>
    <row r="2395" spans="22:120" x14ac:dyDescent="0.25">
      <c r="V2395" s="461"/>
      <c r="W2395" s="5"/>
      <c r="X2395" s="5"/>
      <c r="Y2395" s="5"/>
      <c r="Z2395" s="5"/>
      <c r="AA2395" s="5"/>
      <c r="AB2395" s="5"/>
      <c r="AC2395" s="5"/>
      <c r="AD2395" s="5"/>
      <c r="AE2395" s="22"/>
      <c r="AF2395" s="22"/>
      <c r="AG2395" s="22"/>
      <c r="AH2395" s="22"/>
      <c r="AI2395" s="22"/>
      <c r="AJ2395" s="22"/>
      <c r="AK2395" s="22"/>
      <c r="AL2395" s="22"/>
      <c r="AM2395" s="22"/>
      <c r="AN2395" s="22"/>
      <c r="AO2395" s="22"/>
      <c r="AP2395" s="22"/>
      <c r="AQ2395" s="22"/>
      <c r="AR2395" s="22"/>
      <c r="AS2395" s="22"/>
      <c r="AT2395" s="22"/>
      <c r="AU2395" s="22"/>
      <c r="AV2395" s="22"/>
      <c r="AW2395" s="22"/>
      <c r="AX2395" s="22"/>
      <c r="AY2395" s="22"/>
      <c r="AZ2395" s="22"/>
      <c r="BA2395" s="22"/>
      <c r="BB2395" s="22"/>
      <c r="BC2395" s="22"/>
      <c r="BD2395" s="22"/>
      <c r="BE2395" s="22"/>
      <c r="BF2395" s="22"/>
      <c r="BG2395" s="22"/>
      <c r="BH2395" s="22"/>
      <c r="BI2395" s="22"/>
      <c r="BJ2395" s="22"/>
      <c r="BK2395" s="22"/>
      <c r="BL2395" s="22"/>
      <c r="BM2395" s="22"/>
      <c r="BN2395" s="22"/>
      <c r="BO2395" s="22"/>
      <c r="BP2395" s="22"/>
      <c r="BQ2395" s="22"/>
      <c r="BR2395" s="22"/>
      <c r="BS2395" s="22"/>
      <c r="BT2395" s="22"/>
      <c r="BU2395" s="22"/>
      <c r="BV2395" s="22"/>
      <c r="BW2395" s="22"/>
      <c r="BX2395" s="22"/>
      <c r="BY2395" s="22"/>
      <c r="BZ2395" s="22"/>
      <c r="CA2395" s="22"/>
      <c r="CB2395" s="22"/>
      <c r="CC2395" s="22"/>
      <c r="CD2395" s="22"/>
      <c r="CE2395" s="22"/>
      <c r="CF2395" s="22"/>
      <c r="CG2395" s="22"/>
      <c r="CH2395" s="22"/>
      <c r="CI2395" s="22"/>
      <c r="CJ2395" s="22"/>
      <c r="CK2395" s="22"/>
      <c r="CL2395" s="22"/>
      <c r="CM2395" s="22"/>
      <c r="CN2395" s="22"/>
      <c r="CO2395" s="22"/>
      <c r="CP2395" s="22"/>
      <c r="CQ2395" s="22"/>
      <c r="CR2395" s="22"/>
      <c r="CS2395" s="22"/>
      <c r="CT2395" s="22"/>
      <c r="CU2395" s="22"/>
      <c r="CV2395" s="22"/>
      <c r="CW2395" s="22"/>
      <c r="CX2395" s="22"/>
      <c r="CY2395" s="22"/>
      <c r="CZ2395" s="22"/>
      <c r="DA2395" s="22"/>
      <c r="DB2395" s="22"/>
      <c r="DC2395" s="22"/>
      <c r="DD2395" s="22"/>
      <c r="DE2395" s="22"/>
      <c r="DF2395" s="22"/>
      <c r="DG2395" s="22"/>
      <c r="DH2395" s="22"/>
      <c r="DI2395" s="22"/>
      <c r="DJ2395" s="22"/>
      <c r="DK2395" s="22"/>
      <c r="DL2395" s="22"/>
      <c r="DM2395" s="22"/>
      <c r="DN2395" s="22"/>
      <c r="DO2395" s="22"/>
      <c r="DP2395" s="22"/>
    </row>
    <row r="2396" spans="22:120" x14ac:dyDescent="0.25">
      <c r="V2396" s="461"/>
      <c r="W2396" s="5"/>
      <c r="X2396" s="5"/>
      <c r="Y2396" s="5"/>
      <c r="Z2396" s="5"/>
      <c r="AA2396" s="5"/>
      <c r="AB2396" s="5"/>
      <c r="AC2396" s="5"/>
      <c r="AD2396" s="5"/>
      <c r="AE2396" s="22"/>
      <c r="AF2396" s="22"/>
      <c r="AG2396" s="22"/>
      <c r="AH2396" s="22"/>
      <c r="AI2396" s="22"/>
      <c r="AJ2396" s="22"/>
      <c r="AK2396" s="22"/>
      <c r="AL2396" s="22"/>
      <c r="AM2396" s="22"/>
      <c r="AN2396" s="22"/>
      <c r="AO2396" s="22"/>
      <c r="AP2396" s="22"/>
      <c r="AQ2396" s="22"/>
      <c r="AR2396" s="22"/>
      <c r="AS2396" s="22"/>
      <c r="AT2396" s="22"/>
      <c r="AU2396" s="22"/>
      <c r="AV2396" s="22"/>
      <c r="AW2396" s="22"/>
      <c r="AX2396" s="22"/>
      <c r="AY2396" s="22"/>
      <c r="AZ2396" s="22"/>
      <c r="BA2396" s="22"/>
      <c r="BB2396" s="22"/>
      <c r="BC2396" s="22"/>
      <c r="BD2396" s="22"/>
      <c r="BE2396" s="22"/>
      <c r="BF2396" s="22"/>
      <c r="BG2396" s="22"/>
      <c r="BH2396" s="22"/>
      <c r="BI2396" s="22"/>
      <c r="BJ2396" s="22"/>
      <c r="BK2396" s="22"/>
      <c r="BL2396" s="22"/>
      <c r="BM2396" s="22"/>
      <c r="BN2396" s="22"/>
      <c r="BO2396" s="22"/>
      <c r="BP2396" s="22"/>
      <c r="BQ2396" s="22"/>
      <c r="BR2396" s="22"/>
      <c r="BS2396" s="22"/>
      <c r="BT2396" s="22"/>
      <c r="BU2396" s="22"/>
      <c r="BV2396" s="22"/>
      <c r="BW2396" s="22"/>
      <c r="BX2396" s="22"/>
      <c r="BY2396" s="22"/>
      <c r="BZ2396" s="22"/>
      <c r="CA2396" s="22"/>
      <c r="CB2396" s="22"/>
      <c r="CC2396" s="22"/>
      <c r="CD2396" s="22"/>
      <c r="CE2396" s="22"/>
      <c r="CF2396" s="22"/>
      <c r="CG2396" s="22"/>
      <c r="CH2396" s="22"/>
      <c r="CI2396" s="22"/>
      <c r="CJ2396" s="22"/>
      <c r="CK2396" s="22"/>
      <c r="CL2396" s="22"/>
      <c r="CM2396" s="22"/>
      <c r="CN2396" s="22"/>
      <c r="CO2396" s="22"/>
      <c r="CP2396" s="22"/>
      <c r="CQ2396" s="22"/>
      <c r="CR2396" s="22"/>
      <c r="CS2396" s="22"/>
      <c r="CT2396" s="22"/>
      <c r="CU2396" s="22"/>
      <c r="CV2396" s="22"/>
      <c r="CW2396" s="22"/>
      <c r="CX2396" s="22"/>
      <c r="CY2396" s="22"/>
      <c r="CZ2396" s="22"/>
      <c r="DA2396" s="22"/>
      <c r="DB2396" s="22"/>
      <c r="DC2396" s="22"/>
      <c r="DD2396" s="22"/>
      <c r="DE2396" s="22"/>
      <c r="DF2396" s="22"/>
      <c r="DG2396" s="22"/>
      <c r="DH2396" s="22"/>
      <c r="DI2396" s="22"/>
      <c r="DJ2396" s="22"/>
      <c r="DK2396" s="22"/>
      <c r="DL2396" s="22"/>
      <c r="DM2396" s="22"/>
      <c r="DN2396" s="22"/>
      <c r="DO2396" s="22"/>
      <c r="DP2396" s="22"/>
    </row>
    <row r="2397" spans="22:120" x14ac:dyDescent="0.25">
      <c r="V2397" s="461"/>
      <c r="W2397" s="5"/>
      <c r="X2397" s="5"/>
      <c r="Y2397" s="5"/>
      <c r="Z2397" s="5"/>
      <c r="AA2397" s="5"/>
      <c r="AB2397" s="5"/>
      <c r="AC2397" s="5"/>
      <c r="AD2397" s="5"/>
      <c r="AE2397" s="22"/>
      <c r="AF2397" s="22"/>
      <c r="AG2397" s="22"/>
      <c r="AH2397" s="22"/>
      <c r="AI2397" s="22"/>
      <c r="AJ2397" s="22"/>
      <c r="AK2397" s="22"/>
      <c r="AL2397" s="22"/>
      <c r="AM2397" s="22"/>
      <c r="AN2397" s="22"/>
      <c r="AO2397" s="22"/>
      <c r="AP2397" s="22"/>
      <c r="AQ2397" s="22"/>
      <c r="AR2397" s="22"/>
      <c r="AS2397" s="22"/>
      <c r="AT2397" s="22"/>
      <c r="AU2397" s="22"/>
      <c r="AV2397" s="22"/>
      <c r="AW2397" s="22"/>
      <c r="AX2397" s="22"/>
      <c r="AY2397" s="22"/>
      <c r="AZ2397" s="22"/>
      <c r="BA2397" s="22"/>
      <c r="BB2397" s="22"/>
      <c r="BC2397" s="22"/>
      <c r="BD2397" s="22"/>
      <c r="BE2397" s="22"/>
      <c r="BF2397" s="22"/>
      <c r="BG2397" s="22"/>
      <c r="BH2397" s="22"/>
      <c r="BI2397" s="22"/>
      <c r="BJ2397" s="22"/>
      <c r="BK2397" s="22"/>
      <c r="BL2397" s="22"/>
      <c r="BM2397" s="22"/>
      <c r="BN2397" s="22"/>
      <c r="BO2397" s="22"/>
      <c r="BP2397" s="22"/>
      <c r="BQ2397" s="22"/>
      <c r="BR2397" s="22"/>
      <c r="BS2397" s="22"/>
      <c r="BT2397" s="22"/>
      <c r="BU2397" s="22"/>
      <c r="BV2397" s="22"/>
      <c r="BW2397" s="22"/>
      <c r="BX2397" s="22"/>
      <c r="BY2397" s="22"/>
      <c r="BZ2397" s="22"/>
      <c r="CA2397" s="22"/>
      <c r="CB2397" s="22"/>
      <c r="CC2397" s="22"/>
      <c r="CD2397" s="22"/>
      <c r="CE2397" s="22"/>
      <c r="CF2397" s="22"/>
      <c r="CG2397" s="22"/>
      <c r="CH2397" s="22"/>
      <c r="CI2397" s="22"/>
      <c r="CJ2397" s="22"/>
      <c r="CK2397" s="22"/>
      <c r="CL2397" s="22"/>
      <c r="CM2397" s="22"/>
      <c r="CN2397" s="22"/>
      <c r="CO2397" s="22"/>
      <c r="CP2397" s="22"/>
      <c r="CQ2397" s="22"/>
      <c r="CR2397" s="22"/>
      <c r="CS2397" s="22"/>
      <c r="CT2397" s="22"/>
      <c r="CU2397" s="22"/>
      <c r="CV2397" s="22"/>
      <c r="CW2397" s="22"/>
      <c r="CX2397" s="22"/>
      <c r="CY2397" s="22"/>
      <c r="CZ2397" s="22"/>
      <c r="DA2397" s="22"/>
      <c r="DB2397" s="22"/>
      <c r="DC2397" s="22"/>
      <c r="DD2397" s="22"/>
      <c r="DE2397" s="22"/>
      <c r="DF2397" s="22"/>
      <c r="DG2397" s="22"/>
      <c r="DH2397" s="22"/>
      <c r="DI2397" s="22"/>
      <c r="DJ2397" s="22"/>
      <c r="DK2397" s="22"/>
      <c r="DL2397" s="22"/>
      <c r="DM2397" s="22"/>
      <c r="DN2397" s="22"/>
      <c r="DO2397" s="22"/>
      <c r="DP2397" s="22"/>
    </row>
    <row r="2398" spans="22:120" x14ac:dyDescent="0.25">
      <c r="V2398" s="461"/>
      <c r="W2398" s="5"/>
      <c r="X2398" s="5"/>
      <c r="Y2398" s="5"/>
      <c r="Z2398" s="5"/>
      <c r="AA2398" s="5"/>
      <c r="AB2398" s="5"/>
      <c r="AC2398" s="5"/>
      <c r="AD2398" s="5"/>
      <c r="AE2398" s="22"/>
      <c r="AF2398" s="22"/>
      <c r="AG2398" s="22"/>
      <c r="AH2398" s="22"/>
      <c r="AI2398" s="22"/>
      <c r="AJ2398" s="22"/>
      <c r="AK2398" s="22"/>
      <c r="AL2398" s="22"/>
      <c r="AM2398" s="22"/>
      <c r="AN2398" s="22"/>
      <c r="AO2398" s="22"/>
      <c r="AP2398" s="22"/>
      <c r="AQ2398" s="22"/>
      <c r="AR2398" s="22"/>
      <c r="AS2398" s="22"/>
      <c r="AT2398" s="22"/>
      <c r="AU2398" s="22"/>
      <c r="AV2398" s="22"/>
      <c r="AW2398" s="22"/>
      <c r="AX2398" s="22"/>
      <c r="AY2398" s="22"/>
      <c r="AZ2398" s="22"/>
      <c r="BA2398" s="22"/>
      <c r="BB2398" s="22"/>
      <c r="BC2398" s="22"/>
      <c r="BD2398" s="22"/>
      <c r="BE2398" s="22"/>
      <c r="BF2398" s="22"/>
      <c r="BG2398" s="22"/>
      <c r="BH2398" s="22"/>
      <c r="BI2398" s="22"/>
      <c r="BJ2398" s="22"/>
      <c r="BK2398" s="22"/>
      <c r="BL2398" s="22"/>
      <c r="BM2398" s="22"/>
      <c r="BN2398" s="22"/>
      <c r="BO2398" s="22"/>
      <c r="BP2398" s="22"/>
      <c r="BQ2398" s="22"/>
      <c r="BR2398" s="22"/>
      <c r="BS2398" s="22"/>
      <c r="BT2398" s="22"/>
      <c r="BU2398" s="22"/>
      <c r="BV2398" s="22"/>
      <c r="BW2398" s="22"/>
      <c r="BX2398" s="22"/>
      <c r="BY2398" s="22"/>
      <c r="BZ2398" s="22"/>
      <c r="CA2398" s="22"/>
      <c r="CB2398" s="22"/>
      <c r="CC2398" s="22"/>
      <c r="CD2398" s="22"/>
      <c r="CE2398" s="22"/>
      <c r="CF2398" s="22"/>
      <c r="CG2398" s="22"/>
      <c r="CH2398" s="22"/>
      <c r="CI2398" s="22"/>
      <c r="CJ2398" s="22"/>
      <c r="CK2398" s="22"/>
      <c r="CL2398" s="22"/>
      <c r="CM2398" s="22"/>
      <c r="CN2398" s="22"/>
      <c r="CO2398" s="22"/>
      <c r="CP2398" s="22"/>
      <c r="CQ2398" s="22"/>
      <c r="CR2398" s="22"/>
      <c r="CS2398" s="22"/>
      <c r="CT2398" s="22"/>
      <c r="CU2398" s="22"/>
      <c r="CV2398" s="22"/>
      <c r="CW2398" s="22"/>
      <c r="CX2398" s="22"/>
      <c r="CY2398" s="22"/>
      <c r="CZ2398" s="22"/>
      <c r="DA2398" s="22"/>
      <c r="DB2398" s="22"/>
      <c r="DC2398" s="22"/>
      <c r="DD2398" s="22"/>
      <c r="DE2398" s="22"/>
      <c r="DF2398" s="22"/>
      <c r="DG2398" s="22"/>
      <c r="DH2398" s="22"/>
      <c r="DI2398" s="22"/>
      <c r="DJ2398" s="22"/>
      <c r="DK2398" s="22"/>
      <c r="DL2398" s="22"/>
      <c r="DM2398" s="22"/>
      <c r="DN2398" s="22"/>
      <c r="DO2398" s="22"/>
      <c r="DP2398" s="22"/>
    </row>
    <row r="2399" spans="22:120" x14ac:dyDescent="0.25">
      <c r="V2399" s="461"/>
      <c r="W2399" s="5"/>
      <c r="X2399" s="5"/>
      <c r="Y2399" s="5"/>
      <c r="Z2399" s="5"/>
      <c r="AA2399" s="5"/>
      <c r="AB2399" s="5"/>
      <c r="AC2399" s="5"/>
      <c r="AD2399" s="5"/>
      <c r="AE2399" s="22"/>
      <c r="AF2399" s="22"/>
      <c r="AG2399" s="22"/>
      <c r="AH2399" s="22"/>
      <c r="AI2399" s="22"/>
      <c r="AJ2399" s="22"/>
      <c r="AK2399" s="22"/>
      <c r="AL2399" s="22"/>
      <c r="AM2399" s="22"/>
      <c r="AN2399" s="22"/>
      <c r="AO2399" s="22"/>
      <c r="AP2399" s="22"/>
      <c r="AQ2399" s="22"/>
      <c r="AR2399" s="22"/>
      <c r="AS2399" s="22"/>
      <c r="AT2399" s="22"/>
      <c r="AU2399" s="22"/>
      <c r="AV2399" s="22"/>
      <c r="AW2399" s="22"/>
      <c r="AX2399" s="22"/>
      <c r="AY2399" s="22"/>
      <c r="AZ2399" s="22"/>
      <c r="BA2399" s="22"/>
      <c r="BB2399" s="22"/>
      <c r="BC2399" s="22"/>
      <c r="BD2399" s="22"/>
      <c r="BE2399" s="22"/>
      <c r="BF2399" s="22"/>
      <c r="BG2399" s="22"/>
      <c r="BH2399" s="22"/>
      <c r="BI2399" s="22"/>
      <c r="BJ2399" s="22"/>
      <c r="BK2399" s="22"/>
      <c r="BL2399" s="22"/>
      <c r="BM2399" s="22"/>
      <c r="BN2399" s="22"/>
      <c r="BO2399" s="22"/>
      <c r="BP2399" s="22"/>
      <c r="BQ2399" s="22"/>
      <c r="BR2399" s="22"/>
      <c r="BS2399" s="22"/>
      <c r="BT2399" s="22"/>
      <c r="BU2399" s="22"/>
      <c r="BV2399" s="22"/>
      <c r="BW2399" s="22"/>
      <c r="BX2399" s="22"/>
      <c r="BY2399" s="22"/>
      <c r="BZ2399" s="22"/>
      <c r="CA2399" s="22"/>
      <c r="CB2399" s="22"/>
      <c r="CC2399" s="22"/>
      <c r="CD2399" s="22"/>
      <c r="CE2399" s="22"/>
      <c r="CF2399" s="22"/>
      <c r="CG2399" s="22"/>
      <c r="CH2399" s="22"/>
      <c r="CI2399" s="22"/>
      <c r="CJ2399" s="22"/>
      <c r="CK2399" s="22"/>
      <c r="CL2399" s="22"/>
      <c r="CM2399" s="22"/>
      <c r="CN2399" s="22"/>
      <c r="CO2399" s="22"/>
      <c r="CP2399" s="22"/>
      <c r="CQ2399" s="22"/>
      <c r="CR2399" s="22"/>
      <c r="CS2399" s="22"/>
      <c r="CT2399" s="22"/>
      <c r="CU2399" s="22"/>
      <c r="CV2399" s="22"/>
      <c r="CW2399" s="22"/>
      <c r="CX2399" s="22"/>
      <c r="CY2399" s="22"/>
      <c r="CZ2399" s="22"/>
      <c r="DA2399" s="22"/>
      <c r="DB2399" s="22"/>
      <c r="DC2399" s="22"/>
      <c r="DD2399" s="22"/>
      <c r="DE2399" s="22"/>
      <c r="DF2399" s="22"/>
      <c r="DG2399" s="22"/>
      <c r="DH2399" s="22"/>
      <c r="DI2399" s="22"/>
      <c r="DJ2399" s="22"/>
      <c r="DK2399" s="22"/>
      <c r="DL2399" s="22"/>
      <c r="DM2399" s="22"/>
      <c r="DN2399" s="22"/>
      <c r="DO2399" s="22"/>
      <c r="DP2399" s="22"/>
    </row>
    <row r="2400" spans="22:120" x14ac:dyDescent="0.25">
      <c r="V2400" s="461"/>
      <c r="W2400" s="5"/>
      <c r="X2400" s="5"/>
      <c r="Y2400" s="5"/>
      <c r="Z2400" s="5"/>
      <c r="AA2400" s="5"/>
      <c r="AB2400" s="5"/>
      <c r="AC2400" s="5"/>
      <c r="AD2400" s="5"/>
      <c r="AE2400" s="22"/>
      <c r="AF2400" s="22"/>
      <c r="AG2400" s="22"/>
      <c r="AH2400" s="22"/>
      <c r="AI2400" s="22"/>
      <c r="AJ2400" s="22"/>
      <c r="AK2400" s="22"/>
      <c r="AL2400" s="22"/>
      <c r="AM2400" s="22"/>
      <c r="AN2400" s="22"/>
      <c r="AO2400" s="22"/>
      <c r="AP2400" s="22"/>
      <c r="AQ2400" s="22"/>
      <c r="AR2400" s="22"/>
      <c r="AS2400" s="22"/>
      <c r="AT2400" s="22"/>
      <c r="AU2400" s="22"/>
      <c r="AV2400" s="22"/>
      <c r="AW2400" s="22"/>
      <c r="AX2400" s="22"/>
      <c r="AY2400" s="22"/>
      <c r="AZ2400" s="22"/>
      <c r="BA2400" s="22"/>
      <c r="BB2400" s="22"/>
      <c r="BC2400" s="22"/>
      <c r="BD2400" s="22"/>
      <c r="BE2400" s="22"/>
      <c r="BF2400" s="22"/>
      <c r="BG2400" s="22"/>
      <c r="BH2400" s="22"/>
      <c r="BI2400" s="22"/>
      <c r="BJ2400" s="22"/>
      <c r="BK2400" s="22"/>
      <c r="BL2400" s="22"/>
      <c r="BM2400" s="22"/>
      <c r="BN2400" s="22"/>
      <c r="BO2400" s="22"/>
      <c r="BP2400" s="22"/>
      <c r="BQ2400" s="22"/>
      <c r="BR2400" s="22"/>
      <c r="BS2400" s="22"/>
      <c r="BT2400" s="22"/>
      <c r="BU2400" s="22"/>
      <c r="BV2400" s="22"/>
      <c r="BW2400" s="22"/>
      <c r="BX2400" s="22"/>
      <c r="BY2400" s="22"/>
      <c r="BZ2400" s="22"/>
      <c r="CA2400" s="22"/>
      <c r="CB2400" s="22"/>
      <c r="CC2400" s="22"/>
      <c r="CD2400" s="22"/>
      <c r="CE2400" s="22"/>
      <c r="CF2400" s="22"/>
      <c r="CG2400" s="22"/>
      <c r="CH2400" s="22"/>
      <c r="CI2400" s="22"/>
      <c r="CJ2400" s="22"/>
      <c r="CK2400" s="22"/>
      <c r="CL2400" s="22"/>
      <c r="CM2400" s="22"/>
      <c r="CN2400" s="22"/>
      <c r="CO2400" s="22"/>
      <c r="CP2400" s="22"/>
      <c r="CQ2400" s="22"/>
      <c r="CR2400" s="22"/>
      <c r="CS2400" s="22"/>
      <c r="CT2400" s="22"/>
      <c r="CU2400" s="22"/>
      <c r="CV2400" s="22"/>
      <c r="CW2400" s="22"/>
      <c r="CX2400" s="22"/>
      <c r="CY2400" s="22"/>
      <c r="CZ2400" s="22"/>
      <c r="DA2400" s="22"/>
      <c r="DB2400" s="22"/>
      <c r="DC2400" s="22"/>
      <c r="DD2400" s="22"/>
      <c r="DE2400" s="22"/>
      <c r="DF2400" s="22"/>
      <c r="DG2400" s="22"/>
      <c r="DH2400" s="22"/>
      <c r="DI2400" s="22"/>
      <c r="DJ2400" s="22"/>
      <c r="DK2400" s="22"/>
      <c r="DL2400" s="22"/>
      <c r="DM2400" s="22"/>
      <c r="DN2400" s="22"/>
      <c r="DO2400" s="22"/>
      <c r="DP2400" s="22"/>
    </row>
    <row r="2401" spans="22:120" x14ac:dyDescent="0.25">
      <c r="V2401" s="461"/>
      <c r="W2401" s="5"/>
      <c r="X2401" s="5"/>
      <c r="Y2401" s="5"/>
      <c r="Z2401" s="5"/>
      <c r="AA2401" s="5"/>
      <c r="AB2401" s="5"/>
      <c r="AC2401" s="5"/>
      <c r="AD2401" s="5"/>
      <c r="AE2401" s="22"/>
      <c r="AF2401" s="22"/>
      <c r="AG2401" s="22"/>
      <c r="AH2401" s="22"/>
      <c r="AI2401" s="22"/>
      <c r="AJ2401" s="22"/>
      <c r="AK2401" s="22"/>
      <c r="AL2401" s="22"/>
      <c r="AM2401" s="22"/>
      <c r="AN2401" s="22"/>
      <c r="AO2401" s="22"/>
      <c r="AP2401" s="22"/>
      <c r="AQ2401" s="22"/>
      <c r="AR2401" s="22"/>
      <c r="AS2401" s="22"/>
      <c r="AT2401" s="22"/>
      <c r="AU2401" s="22"/>
      <c r="AV2401" s="22"/>
      <c r="AW2401" s="22"/>
      <c r="AX2401" s="22"/>
      <c r="AY2401" s="22"/>
      <c r="AZ2401" s="22"/>
      <c r="BA2401" s="22"/>
      <c r="BB2401" s="22"/>
      <c r="BC2401" s="22"/>
      <c r="BD2401" s="22"/>
      <c r="BE2401" s="22"/>
      <c r="BF2401" s="22"/>
      <c r="BG2401" s="22"/>
      <c r="BH2401" s="22"/>
      <c r="BI2401" s="22"/>
      <c r="BJ2401" s="22"/>
      <c r="BK2401" s="22"/>
      <c r="BL2401" s="22"/>
      <c r="BM2401" s="22"/>
      <c r="BN2401" s="22"/>
      <c r="BO2401" s="22"/>
      <c r="BP2401" s="22"/>
      <c r="BQ2401" s="22"/>
      <c r="BR2401" s="22"/>
      <c r="BS2401" s="22"/>
      <c r="BT2401" s="22"/>
      <c r="BU2401" s="22"/>
      <c r="BV2401" s="22"/>
      <c r="BW2401" s="22"/>
      <c r="BX2401" s="22"/>
      <c r="BY2401" s="22"/>
      <c r="BZ2401" s="22"/>
      <c r="CA2401" s="22"/>
      <c r="CB2401" s="22"/>
      <c r="CC2401" s="22"/>
      <c r="CD2401" s="22"/>
      <c r="CE2401" s="22"/>
      <c r="CF2401" s="22"/>
      <c r="CG2401" s="22"/>
      <c r="CH2401" s="22"/>
      <c r="CI2401" s="22"/>
      <c r="CJ2401" s="22"/>
      <c r="CK2401" s="22"/>
      <c r="CL2401" s="22"/>
      <c r="CM2401" s="22"/>
      <c r="CN2401" s="22"/>
      <c r="CO2401" s="22"/>
      <c r="CP2401" s="22"/>
      <c r="CQ2401" s="22"/>
      <c r="CR2401" s="22"/>
      <c r="CS2401" s="22"/>
      <c r="CT2401" s="22"/>
      <c r="CU2401" s="22"/>
      <c r="CV2401" s="22"/>
      <c r="CW2401" s="22"/>
      <c r="CX2401" s="22"/>
      <c r="CY2401" s="22"/>
      <c r="CZ2401" s="22"/>
      <c r="DA2401" s="22"/>
      <c r="DB2401" s="22"/>
      <c r="DC2401" s="22"/>
      <c r="DD2401" s="22"/>
      <c r="DE2401" s="22"/>
      <c r="DF2401" s="22"/>
      <c r="DG2401" s="22"/>
      <c r="DH2401" s="22"/>
      <c r="DI2401" s="22"/>
      <c r="DJ2401" s="22"/>
      <c r="DK2401" s="22"/>
      <c r="DL2401" s="22"/>
      <c r="DM2401" s="22"/>
      <c r="DN2401" s="22"/>
      <c r="DO2401" s="22"/>
      <c r="DP2401" s="22"/>
    </row>
    <row r="2402" spans="22:120" x14ac:dyDescent="0.25">
      <c r="V2402" s="461"/>
      <c r="W2402" s="5"/>
      <c r="X2402" s="5"/>
      <c r="Y2402" s="5"/>
      <c r="Z2402" s="5"/>
      <c r="AA2402" s="5"/>
      <c r="AB2402" s="5"/>
      <c r="AC2402" s="5"/>
      <c r="AD2402" s="5"/>
      <c r="AE2402" s="22"/>
      <c r="AF2402" s="22"/>
      <c r="AG2402" s="22"/>
      <c r="AH2402" s="22"/>
      <c r="AI2402" s="22"/>
      <c r="AJ2402" s="22"/>
      <c r="AK2402" s="22"/>
      <c r="AL2402" s="22"/>
      <c r="AM2402" s="22"/>
      <c r="AN2402" s="22"/>
      <c r="AO2402" s="22"/>
      <c r="AP2402" s="22"/>
      <c r="AQ2402" s="22"/>
      <c r="AR2402" s="22"/>
      <c r="AS2402" s="22"/>
      <c r="AT2402" s="22"/>
      <c r="AU2402" s="22"/>
      <c r="AV2402" s="22"/>
      <c r="AW2402" s="22"/>
      <c r="AX2402" s="22"/>
      <c r="AY2402" s="22"/>
      <c r="AZ2402" s="22"/>
      <c r="BA2402" s="22"/>
      <c r="BB2402" s="22"/>
      <c r="BC2402" s="22"/>
      <c r="BD2402" s="22"/>
      <c r="BE2402" s="22"/>
      <c r="BF2402" s="22"/>
      <c r="BG2402" s="22"/>
      <c r="BH2402" s="22"/>
      <c r="BI2402" s="22"/>
      <c r="BJ2402" s="22"/>
      <c r="BK2402" s="22"/>
      <c r="BL2402" s="22"/>
      <c r="BM2402" s="22"/>
      <c r="BN2402" s="22"/>
      <c r="BO2402" s="22"/>
      <c r="BP2402" s="22"/>
      <c r="BQ2402" s="22"/>
      <c r="BR2402" s="22"/>
      <c r="BS2402" s="22"/>
      <c r="BT2402" s="22"/>
      <c r="BU2402" s="22"/>
      <c r="BV2402" s="22"/>
      <c r="BW2402" s="22"/>
      <c r="BX2402" s="22"/>
      <c r="BY2402" s="22"/>
      <c r="BZ2402" s="22"/>
      <c r="CA2402" s="22"/>
      <c r="CB2402" s="22"/>
      <c r="CC2402" s="22"/>
      <c r="CD2402" s="22"/>
      <c r="CE2402" s="22"/>
      <c r="CF2402" s="22"/>
      <c r="CG2402" s="22"/>
      <c r="CH2402" s="22"/>
      <c r="CI2402" s="22"/>
      <c r="CJ2402" s="22"/>
      <c r="CK2402" s="22"/>
      <c r="CL2402" s="22"/>
      <c r="CM2402" s="22"/>
      <c r="CN2402" s="22"/>
      <c r="CO2402" s="22"/>
      <c r="CP2402" s="22"/>
      <c r="CQ2402" s="22"/>
      <c r="CR2402" s="22"/>
      <c r="CS2402" s="22"/>
      <c r="CT2402" s="22"/>
      <c r="CU2402" s="22"/>
      <c r="CV2402" s="22"/>
      <c r="CW2402" s="22"/>
      <c r="CX2402" s="22"/>
      <c r="CY2402" s="22"/>
      <c r="CZ2402" s="22"/>
      <c r="DA2402" s="22"/>
      <c r="DB2402" s="22"/>
      <c r="DC2402" s="22"/>
      <c r="DD2402" s="22"/>
      <c r="DE2402" s="22"/>
      <c r="DF2402" s="22"/>
      <c r="DG2402" s="22"/>
      <c r="DH2402" s="22"/>
      <c r="DI2402" s="22"/>
      <c r="DJ2402" s="22"/>
      <c r="DK2402" s="22"/>
      <c r="DL2402" s="22"/>
      <c r="DM2402" s="22"/>
      <c r="DN2402" s="22"/>
      <c r="DO2402" s="22"/>
      <c r="DP2402" s="22"/>
    </row>
    <row r="2403" spans="22:120" x14ac:dyDescent="0.25">
      <c r="V2403" s="461"/>
      <c r="W2403" s="5"/>
      <c r="X2403" s="5"/>
      <c r="Y2403" s="5"/>
      <c r="Z2403" s="5"/>
      <c r="AA2403" s="5"/>
      <c r="AB2403" s="5"/>
      <c r="AC2403" s="5"/>
      <c r="AD2403" s="5"/>
      <c r="AE2403" s="22"/>
      <c r="AF2403" s="22"/>
      <c r="AG2403" s="22"/>
      <c r="AH2403" s="22"/>
      <c r="AI2403" s="22"/>
      <c r="AJ2403" s="22"/>
      <c r="AK2403" s="22"/>
      <c r="AL2403" s="22"/>
      <c r="AM2403" s="22"/>
      <c r="AN2403" s="22"/>
      <c r="AO2403" s="22"/>
      <c r="AP2403" s="22"/>
      <c r="AQ2403" s="22"/>
      <c r="AR2403" s="22"/>
      <c r="AS2403" s="22"/>
      <c r="AT2403" s="22"/>
      <c r="AU2403" s="22"/>
      <c r="AV2403" s="22"/>
      <c r="AW2403" s="22"/>
      <c r="AX2403" s="22"/>
      <c r="AY2403" s="22"/>
      <c r="AZ2403" s="22"/>
      <c r="BA2403" s="22"/>
      <c r="BB2403" s="22"/>
      <c r="BC2403" s="22"/>
      <c r="BD2403" s="22"/>
      <c r="BE2403" s="22"/>
      <c r="BF2403" s="22"/>
      <c r="BG2403" s="22"/>
      <c r="BH2403" s="22"/>
      <c r="BI2403" s="22"/>
      <c r="BJ2403" s="22"/>
      <c r="BK2403" s="22"/>
      <c r="BL2403" s="22"/>
      <c r="BM2403" s="22"/>
      <c r="BN2403" s="22"/>
      <c r="BO2403" s="22"/>
      <c r="BP2403" s="22"/>
      <c r="BQ2403" s="22"/>
      <c r="BR2403" s="22"/>
      <c r="BS2403" s="22"/>
      <c r="BT2403" s="22"/>
      <c r="BU2403" s="22"/>
      <c r="BV2403" s="22"/>
      <c r="BW2403" s="22"/>
      <c r="BX2403" s="22"/>
      <c r="BY2403" s="22"/>
      <c r="BZ2403" s="22"/>
      <c r="CA2403" s="22"/>
      <c r="CB2403" s="22"/>
      <c r="CC2403" s="22"/>
      <c r="CD2403" s="22"/>
      <c r="CE2403" s="22"/>
      <c r="CF2403" s="22"/>
      <c r="CG2403" s="22"/>
      <c r="CH2403" s="22"/>
      <c r="CI2403" s="22"/>
      <c r="CJ2403" s="22"/>
      <c r="CK2403" s="22"/>
      <c r="CL2403" s="22"/>
      <c r="CM2403" s="22"/>
      <c r="CN2403" s="22"/>
      <c r="CO2403" s="22"/>
      <c r="CP2403" s="22"/>
      <c r="CQ2403" s="22"/>
      <c r="CR2403" s="22"/>
      <c r="CS2403" s="22"/>
      <c r="CT2403" s="22"/>
      <c r="CU2403" s="22"/>
      <c r="CV2403" s="22"/>
      <c r="CW2403" s="22"/>
      <c r="CX2403" s="22"/>
      <c r="CY2403" s="22"/>
      <c r="CZ2403" s="22"/>
      <c r="DA2403" s="22"/>
      <c r="DB2403" s="22"/>
      <c r="DC2403" s="22"/>
      <c r="DD2403" s="22"/>
      <c r="DE2403" s="22"/>
      <c r="DF2403" s="22"/>
      <c r="DG2403" s="22"/>
      <c r="DH2403" s="22"/>
      <c r="DI2403" s="22"/>
      <c r="DJ2403" s="22"/>
      <c r="DK2403" s="22"/>
      <c r="DL2403" s="22"/>
      <c r="DM2403" s="22"/>
      <c r="DN2403" s="22"/>
      <c r="DO2403" s="22"/>
      <c r="DP2403" s="22"/>
    </row>
    <row r="2404" spans="22:120" x14ac:dyDescent="0.25">
      <c r="V2404" s="461"/>
      <c r="W2404" s="5"/>
      <c r="X2404" s="5"/>
      <c r="Y2404" s="5"/>
      <c r="Z2404" s="5"/>
      <c r="AA2404" s="5"/>
      <c r="AB2404" s="5"/>
      <c r="AC2404" s="5"/>
      <c r="AD2404" s="5"/>
      <c r="AE2404" s="22"/>
      <c r="AF2404" s="22"/>
      <c r="AG2404" s="22"/>
      <c r="AH2404" s="22"/>
      <c r="AI2404" s="22"/>
      <c r="AJ2404" s="22"/>
      <c r="AK2404" s="22"/>
      <c r="AL2404" s="22"/>
      <c r="AM2404" s="22"/>
      <c r="AN2404" s="22"/>
      <c r="AO2404" s="22"/>
      <c r="AP2404" s="22"/>
      <c r="AQ2404" s="22"/>
      <c r="AR2404" s="22"/>
      <c r="AS2404" s="22"/>
      <c r="AT2404" s="22"/>
      <c r="AU2404" s="22"/>
      <c r="AV2404" s="22"/>
      <c r="AW2404" s="22"/>
      <c r="AX2404" s="22"/>
      <c r="AY2404" s="22"/>
      <c r="AZ2404" s="22"/>
      <c r="BA2404" s="22"/>
      <c r="BB2404" s="22"/>
      <c r="BC2404" s="22"/>
      <c r="BD2404" s="22"/>
      <c r="BE2404" s="22"/>
      <c r="BF2404" s="22"/>
      <c r="BG2404" s="22"/>
      <c r="BH2404" s="22"/>
      <c r="BI2404" s="22"/>
      <c r="BJ2404" s="22"/>
      <c r="BK2404" s="22"/>
      <c r="BL2404" s="22"/>
      <c r="BM2404" s="22"/>
      <c r="BN2404" s="22"/>
      <c r="BO2404" s="22"/>
      <c r="BP2404" s="22"/>
      <c r="BQ2404" s="22"/>
      <c r="BR2404" s="22"/>
      <c r="BS2404" s="22"/>
      <c r="BT2404" s="22"/>
      <c r="BU2404" s="22"/>
      <c r="BV2404" s="22"/>
      <c r="BW2404" s="22"/>
      <c r="BX2404" s="22"/>
      <c r="BY2404" s="22"/>
      <c r="BZ2404" s="22"/>
      <c r="CA2404" s="22"/>
      <c r="CB2404" s="22"/>
      <c r="CC2404" s="22"/>
      <c r="CD2404" s="22"/>
      <c r="CE2404" s="22"/>
      <c r="CF2404" s="22"/>
      <c r="CG2404" s="22"/>
      <c r="CH2404" s="22"/>
      <c r="CI2404" s="22"/>
      <c r="CJ2404" s="22"/>
      <c r="CK2404" s="22"/>
      <c r="CL2404" s="22"/>
      <c r="CM2404" s="22"/>
      <c r="CN2404" s="22"/>
      <c r="CO2404" s="22"/>
      <c r="CP2404" s="22"/>
      <c r="CQ2404" s="22"/>
      <c r="CR2404" s="22"/>
      <c r="CS2404" s="22"/>
      <c r="CT2404" s="22"/>
      <c r="CU2404" s="22"/>
      <c r="CV2404" s="22"/>
      <c r="CW2404" s="22"/>
      <c r="CX2404" s="22"/>
      <c r="CY2404" s="22"/>
      <c r="CZ2404" s="22"/>
      <c r="DA2404" s="22"/>
      <c r="DB2404" s="22"/>
      <c r="DC2404" s="22"/>
      <c r="DD2404" s="22"/>
      <c r="DE2404" s="22"/>
      <c r="DF2404" s="22"/>
      <c r="DG2404" s="22"/>
      <c r="DH2404" s="22"/>
      <c r="DI2404" s="22"/>
      <c r="DJ2404" s="22"/>
      <c r="DK2404" s="22"/>
      <c r="DL2404" s="22"/>
      <c r="DM2404" s="22"/>
      <c r="DN2404" s="22"/>
      <c r="DO2404" s="22"/>
      <c r="DP2404" s="22"/>
    </row>
    <row r="2405" spans="22:120" x14ac:dyDescent="0.25">
      <c r="V2405" s="461"/>
      <c r="W2405" s="5"/>
      <c r="X2405" s="5"/>
      <c r="Y2405" s="5"/>
      <c r="Z2405" s="5"/>
      <c r="AA2405" s="5"/>
      <c r="AB2405" s="5"/>
      <c r="AC2405" s="5"/>
      <c r="AD2405" s="5"/>
      <c r="AE2405" s="22"/>
      <c r="AF2405" s="22"/>
      <c r="AG2405" s="22"/>
      <c r="AH2405" s="22"/>
      <c r="AI2405" s="22"/>
      <c r="AJ2405" s="22"/>
      <c r="AK2405" s="22"/>
      <c r="AL2405" s="22"/>
      <c r="AM2405" s="22"/>
      <c r="AN2405" s="22"/>
      <c r="AO2405" s="22"/>
      <c r="AP2405" s="22"/>
      <c r="AQ2405" s="22"/>
      <c r="AR2405" s="22"/>
      <c r="AS2405" s="22"/>
      <c r="AT2405" s="22"/>
      <c r="AU2405" s="22"/>
      <c r="AV2405" s="22"/>
      <c r="AW2405" s="22"/>
      <c r="AX2405" s="22"/>
      <c r="AY2405" s="22"/>
      <c r="AZ2405" s="22"/>
      <c r="BA2405" s="22"/>
      <c r="BB2405" s="22"/>
      <c r="BC2405" s="22"/>
      <c r="BD2405" s="22"/>
      <c r="BE2405" s="22"/>
      <c r="BF2405" s="22"/>
      <c r="BG2405" s="22"/>
      <c r="BH2405" s="22"/>
      <c r="BI2405" s="22"/>
      <c r="BJ2405" s="22"/>
      <c r="BK2405" s="22"/>
      <c r="BL2405" s="22"/>
      <c r="BM2405" s="22"/>
      <c r="BN2405" s="22"/>
      <c r="BO2405" s="22"/>
      <c r="BP2405" s="22"/>
      <c r="BQ2405" s="22"/>
      <c r="BR2405" s="22"/>
      <c r="BS2405" s="22"/>
      <c r="BT2405" s="22"/>
      <c r="BU2405" s="22"/>
      <c r="BV2405" s="22"/>
      <c r="BW2405" s="22"/>
      <c r="BX2405" s="22"/>
      <c r="BY2405" s="22"/>
      <c r="BZ2405" s="22"/>
      <c r="CA2405" s="22"/>
      <c r="CB2405" s="22"/>
      <c r="CC2405" s="22"/>
      <c r="CD2405" s="22"/>
      <c r="CE2405" s="22"/>
      <c r="CF2405" s="22"/>
      <c r="CG2405" s="22"/>
      <c r="CH2405" s="22"/>
      <c r="CI2405" s="22"/>
      <c r="CJ2405" s="22"/>
      <c r="CK2405" s="22"/>
      <c r="CL2405" s="22"/>
      <c r="CM2405" s="22"/>
      <c r="CN2405" s="22"/>
      <c r="CO2405" s="22"/>
      <c r="CP2405" s="22"/>
      <c r="CQ2405" s="22"/>
      <c r="CR2405" s="22"/>
      <c r="CS2405" s="22"/>
      <c r="CT2405" s="22"/>
      <c r="CU2405" s="22"/>
      <c r="CV2405" s="22"/>
      <c r="CW2405" s="22"/>
      <c r="CX2405" s="22"/>
      <c r="CY2405" s="22"/>
      <c r="CZ2405" s="22"/>
      <c r="DA2405" s="22"/>
      <c r="DB2405" s="22"/>
      <c r="DC2405" s="22"/>
      <c r="DD2405" s="22"/>
      <c r="DE2405" s="22"/>
      <c r="DF2405" s="22"/>
      <c r="DG2405" s="22"/>
      <c r="DH2405" s="22"/>
      <c r="DI2405" s="22"/>
      <c r="DJ2405" s="22"/>
      <c r="DK2405" s="22"/>
      <c r="DL2405" s="22"/>
      <c r="DM2405" s="22"/>
      <c r="DN2405" s="22"/>
      <c r="DO2405" s="22"/>
      <c r="DP2405" s="22"/>
    </row>
    <row r="2406" spans="22:120" x14ac:dyDescent="0.25">
      <c r="V2406" s="461"/>
      <c r="W2406" s="5"/>
      <c r="X2406" s="5"/>
      <c r="Y2406" s="5"/>
      <c r="Z2406" s="5"/>
      <c r="AA2406" s="5"/>
      <c r="AB2406" s="5"/>
      <c r="AC2406" s="5"/>
      <c r="AD2406" s="5"/>
      <c r="AE2406" s="22"/>
      <c r="AF2406" s="22"/>
      <c r="AG2406" s="22"/>
      <c r="AH2406" s="22"/>
      <c r="AI2406" s="22"/>
      <c r="AJ2406" s="22"/>
      <c r="AK2406" s="22"/>
      <c r="AL2406" s="22"/>
      <c r="AM2406" s="22"/>
      <c r="AN2406" s="22"/>
      <c r="AO2406" s="22"/>
      <c r="AP2406" s="22"/>
      <c r="AQ2406" s="22"/>
      <c r="AR2406" s="22"/>
      <c r="AS2406" s="22"/>
      <c r="AT2406" s="22"/>
      <c r="AU2406" s="22"/>
      <c r="AV2406" s="22"/>
      <c r="AW2406" s="22"/>
      <c r="AX2406" s="22"/>
      <c r="AY2406" s="22"/>
      <c r="AZ2406" s="22"/>
      <c r="BA2406" s="22"/>
      <c r="BB2406" s="22"/>
      <c r="BC2406" s="22"/>
      <c r="BD2406" s="22"/>
      <c r="BE2406" s="22"/>
      <c r="BF2406" s="22"/>
      <c r="BG2406" s="22"/>
      <c r="BH2406" s="22"/>
      <c r="BI2406" s="22"/>
      <c r="BJ2406" s="22"/>
      <c r="BK2406" s="22"/>
      <c r="BL2406" s="22"/>
      <c r="BM2406" s="22"/>
      <c r="BN2406" s="22"/>
      <c r="BO2406" s="22"/>
      <c r="BP2406" s="22"/>
      <c r="BQ2406" s="22"/>
      <c r="BR2406" s="22"/>
      <c r="BS2406" s="22"/>
      <c r="BT2406" s="22"/>
      <c r="BU2406" s="22"/>
      <c r="BV2406" s="22"/>
      <c r="BW2406" s="22"/>
      <c r="BX2406" s="22"/>
      <c r="BY2406" s="22"/>
      <c r="BZ2406" s="22"/>
      <c r="CA2406" s="22"/>
      <c r="CB2406" s="22"/>
      <c r="CC2406" s="22"/>
      <c r="CD2406" s="22"/>
      <c r="CE2406" s="22"/>
      <c r="CF2406" s="22"/>
      <c r="CG2406" s="22"/>
      <c r="CH2406" s="22"/>
      <c r="CI2406" s="22"/>
      <c r="CJ2406" s="22"/>
      <c r="CK2406" s="22"/>
      <c r="CL2406" s="22"/>
      <c r="CM2406" s="22"/>
      <c r="CN2406" s="22"/>
      <c r="CO2406" s="22"/>
      <c r="CP2406" s="22"/>
      <c r="CQ2406" s="22"/>
      <c r="CR2406" s="22"/>
      <c r="CS2406" s="22"/>
      <c r="CT2406" s="22"/>
      <c r="CU2406" s="22"/>
      <c r="CV2406" s="22"/>
      <c r="CW2406" s="22"/>
      <c r="CX2406" s="22"/>
      <c r="CY2406" s="22"/>
      <c r="CZ2406" s="22"/>
      <c r="DA2406" s="22"/>
      <c r="DB2406" s="22"/>
      <c r="DC2406" s="22"/>
      <c r="DD2406" s="22"/>
      <c r="DE2406" s="22"/>
      <c r="DF2406" s="22"/>
      <c r="DG2406" s="22"/>
      <c r="DH2406" s="22"/>
      <c r="DI2406" s="22"/>
      <c r="DJ2406" s="22"/>
      <c r="DK2406" s="22"/>
      <c r="DL2406" s="22"/>
      <c r="DM2406" s="22"/>
      <c r="DN2406" s="22"/>
      <c r="DO2406" s="22"/>
      <c r="DP2406" s="22"/>
    </row>
    <row r="2407" spans="22:120" x14ac:dyDescent="0.25">
      <c r="V2407" s="461"/>
      <c r="W2407" s="5"/>
      <c r="X2407" s="5"/>
      <c r="Y2407" s="5"/>
      <c r="Z2407" s="5"/>
      <c r="AA2407" s="5"/>
      <c r="AB2407" s="5"/>
      <c r="AC2407" s="5"/>
      <c r="AD2407" s="5"/>
      <c r="AE2407" s="22"/>
      <c r="AF2407" s="22"/>
      <c r="AG2407" s="22"/>
      <c r="AH2407" s="22"/>
      <c r="AI2407" s="22"/>
      <c r="AJ2407" s="22"/>
      <c r="AK2407" s="22"/>
      <c r="AL2407" s="22"/>
      <c r="AM2407" s="22"/>
      <c r="AN2407" s="22"/>
      <c r="AO2407" s="22"/>
      <c r="AP2407" s="22"/>
      <c r="AQ2407" s="22"/>
      <c r="AR2407" s="22"/>
      <c r="AS2407" s="22"/>
      <c r="AT2407" s="22"/>
      <c r="AU2407" s="22"/>
      <c r="AV2407" s="22"/>
      <c r="AW2407" s="22"/>
      <c r="AX2407" s="22"/>
      <c r="AY2407" s="22"/>
      <c r="AZ2407" s="22"/>
      <c r="BA2407" s="22"/>
      <c r="BB2407" s="22"/>
      <c r="BC2407" s="22"/>
      <c r="BD2407" s="22"/>
      <c r="BE2407" s="22"/>
      <c r="BF2407" s="22"/>
      <c r="BG2407" s="22"/>
      <c r="BH2407" s="22"/>
      <c r="BI2407" s="22"/>
      <c r="BJ2407" s="22"/>
      <c r="BK2407" s="22"/>
      <c r="BL2407" s="22"/>
      <c r="BM2407" s="22"/>
      <c r="BN2407" s="22"/>
      <c r="BO2407" s="22"/>
      <c r="BP2407" s="22"/>
      <c r="BQ2407" s="22"/>
      <c r="BR2407" s="22"/>
      <c r="BS2407" s="22"/>
      <c r="BT2407" s="22"/>
      <c r="BU2407" s="22"/>
      <c r="BV2407" s="22"/>
      <c r="BW2407" s="22"/>
      <c r="BX2407" s="22"/>
      <c r="BY2407" s="22"/>
      <c r="BZ2407" s="22"/>
      <c r="CA2407" s="22"/>
      <c r="CB2407" s="22"/>
      <c r="CC2407" s="22"/>
      <c r="CD2407" s="22"/>
      <c r="CE2407" s="22"/>
      <c r="CF2407" s="22"/>
      <c r="CG2407" s="22"/>
      <c r="CH2407" s="22"/>
      <c r="CI2407" s="22"/>
      <c r="CJ2407" s="22"/>
      <c r="CK2407" s="22"/>
      <c r="CL2407" s="22"/>
      <c r="CM2407" s="22"/>
      <c r="CN2407" s="22"/>
      <c r="CO2407" s="22"/>
      <c r="CP2407" s="22"/>
      <c r="CQ2407" s="22"/>
      <c r="CR2407" s="22"/>
      <c r="CS2407" s="22"/>
      <c r="CT2407" s="22"/>
      <c r="CU2407" s="22"/>
      <c r="CV2407" s="22"/>
      <c r="CW2407" s="22"/>
      <c r="CX2407" s="22"/>
      <c r="CY2407" s="22"/>
      <c r="CZ2407" s="22"/>
      <c r="DA2407" s="22"/>
      <c r="DB2407" s="22"/>
      <c r="DC2407" s="22"/>
      <c r="DD2407" s="22"/>
      <c r="DE2407" s="22"/>
      <c r="DF2407" s="22"/>
      <c r="DG2407" s="22"/>
      <c r="DH2407" s="22"/>
      <c r="DI2407" s="22"/>
      <c r="DJ2407" s="22"/>
      <c r="DK2407" s="22"/>
      <c r="DL2407" s="22"/>
      <c r="DM2407" s="22"/>
      <c r="DN2407" s="22"/>
      <c r="DO2407" s="22"/>
      <c r="DP2407" s="22"/>
    </row>
    <row r="2408" spans="22:120" x14ac:dyDescent="0.25">
      <c r="V2408" s="461"/>
      <c r="W2408" s="5"/>
      <c r="X2408" s="5"/>
      <c r="Y2408" s="5"/>
      <c r="Z2408" s="5"/>
      <c r="AA2408" s="5"/>
      <c r="AB2408" s="5"/>
      <c r="AC2408" s="5"/>
      <c r="AD2408" s="5"/>
      <c r="AE2408" s="22"/>
      <c r="AF2408" s="22"/>
      <c r="AG2408" s="22"/>
      <c r="AH2408" s="22"/>
      <c r="AI2408" s="22"/>
      <c r="AJ2408" s="22"/>
      <c r="AK2408" s="22"/>
      <c r="AL2408" s="22"/>
      <c r="AM2408" s="22"/>
      <c r="AN2408" s="22"/>
      <c r="AO2408" s="22"/>
      <c r="AP2408" s="22"/>
      <c r="AQ2408" s="22"/>
      <c r="AR2408" s="22"/>
      <c r="AS2408" s="22"/>
      <c r="AT2408" s="22"/>
      <c r="AU2408" s="22"/>
      <c r="AV2408" s="22"/>
      <c r="AW2408" s="22"/>
      <c r="AX2408" s="22"/>
      <c r="AY2408" s="22"/>
      <c r="AZ2408" s="22"/>
      <c r="BA2408" s="22"/>
      <c r="BB2408" s="22"/>
      <c r="BC2408" s="22"/>
      <c r="BD2408" s="22"/>
      <c r="BE2408" s="22"/>
      <c r="BF2408" s="22"/>
      <c r="BG2408" s="22"/>
      <c r="BH2408" s="22"/>
      <c r="BI2408" s="22"/>
      <c r="BJ2408" s="22"/>
      <c r="BK2408" s="22"/>
      <c r="BL2408" s="22"/>
      <c r="BM2408" s="22"/>
      <c r="BN2408" s="22"/>
      <c r="BO2408" s="22"/>
      <c r="BP2408" s="22"/>
      <c r="BQ2408" s="22"/>
      <c r="BR2408" s="22"/>
      <c r="BS2408" s="22"/>
      <c r="BT2408" s="22"/>
      <c r="BU2408" s="22"/>
      <c r="BV2408" s="22"/>
      <c r="BW2408" s="22"/>
      <c r="BX2408" s="22"/>
      <c r="BY2408" s="22"/>
      <c r="BZ2408" s="22"/>
      <c r="CA2408" s="22"/>
      <c r="CB2408" s="22"/>
      <c r="CC2408" s="22"/>
      <c r="CD2408" s="22"/>
      <c r="CE2408" s="22"/>
      <c r="CF2408" s="22"/>
      <c r="CG2408" s="22"/>
      <c r="CH2408" s="22"/>
      <c r="CI2408" s="22"/>
      <c r="CJ2408" s="22"/>
      <c r="CK2408" s="22"/>
      <c r="CL2408" s="22"/>
      <c r="CM2408" s="22"/>
      <c r="CN2408" s="22"/>
      <c r="CO2408" s="22"/>
      <c r="CP2408" s="22"/>
      <c r="CQ2408" s="22"/>
      <c r="CR2408" s="22"/>
      <c r="CS2408" s="22"/>
      <c r="CT2408" s="22"/>
      <c r="CU2408" s="22"/>
      <c r="CV2408" s="22"/>
      <c r="CW2408" s="22"/>
      <c r="CX2408" s="22"/>
      <c r="CY2408" s="22"/>
      <c r="CZ2408" s="22"/>
      <c r="DA2408" s="22"/>
      <c r="DB2408" s="22"/>
      <c r="DC2408" s="22"/>
      <c r="DD2408" s="22"/>
      <c r="DE2408" s="22"/>
      <c r="DF2408" s="22"/>
      <c r="DG2408" s="22"/>
      <c r="DH2408" s="22"/>
      <c r="DI2408" s="22"/>
      <c r="DJ2408" s="22"/>
      <c r="DK2408" s="22"/>
      <c r="DL2408" s="22"/>
      <c r="DM2408" s="22"/>
      <c r="DN2408" s="22"/>
      <c r="DO2408" s="22"/>
      <c r="DP2408" s="22"/>
    </row>
    <row r="2409" spans="22:120" x14ac:dyDescent="0.25">
      <c r="V2409" s="461"/>
      <c r="W2409" s="5"/>
      <c r="X2409" s="5"/>
      <c r="Y2409" s="5"/>
      <c r="Z2409" s="5"/>
      <c r="AA2409" s="5"/>
      <c r="AB2409" s="5"/>
      <c r="AC2409" s="5"/>
      <c r="AD2409" s="5"/>
      <c r="AE2409" s="22"/>
      <c r="AF2409" s="22"/>
      <c r="AG2409" s="22"/>
      <c r="AH2409" s="22"/>
      <c r="AI2409" s="22"/>
      <c r="AJ2409" s="22"/>
      <c r="AK2409" s="22"/>
      <c r="AL2409" s="22"/>
      <c r="AM2409" s="22"/>
      <c r="AN2409" s="22"/>
      <c r="AO2409" s="22"/>
      <c r="AP2409" s="22"/>
      <c r="AQ2409" s="22"/>
      <c r="AR2409" s="22"/>
      <c r="AS2409" s="22"/>
      <c r="AT2409" s="22"/>
      <c r="AU2409" s="22"/>
      <c r="AV2409" s="22"/>
      <c r="AW2409" s="22"/>
      <c r="AX2409" s="22"/>
      <c r="AY2409" s="22"/>
      <c r="AZ2409" s="22"/>
      <c r="BA2409" s="22"/>
      <c r="BB2409" s="22"/>
      <c r="BC2409" s="22"/>
      <c r="BD2409" s="22"/>
      <c r="BE2409" s="22"/>
      <c r="BF2409" s="22"/>
      <c r="BG2409" s="22"/>
      <c r="BH2409" s="22"/>
      <c r="BI2409" s="22"/>
      <c r="BJ2409" s="22"/>
      <c r="BK2409" s="22"/>
      <c r="BL2409" s="22"/>
      <c r="BM2409" s="22"/>
      <c r="BN2409" s="22"/>
      <c r="BO2409" s="22"/>
      <c r="BP2409" s="22"/>
      <c r="BQ2409" s="22"/>
      <c r="BR2409" s="22"/>
      <c r="BS2409" s="22"/>
      <c r="BT2409" s="22"/>
      <c r="BU2409" s="22"/>
      <c r="BV2409" s="22"/>
      <c r="BW2409" s="22"/>
      <c r="BX2409" s="22"/>
      <c r="BY2409" s="22"/>
      <c r="BZ2409" s="22"/>
      <c r="CA2409" s="22"/>
      <c r="CB2409" s="22"/>
      <c r="CC2409" s="22"/>
      <c r="CD2409" s="22"/>
      <c r="CE2409" s="22"/>
      <c r="CF2409" s="22"/>
      <c r="CG2409" s="22"/>
      <c r="CH2409" s="22"/>
      <c r="CI2409" s="22"/>
      <c r="CJ2409" s="22"/>
      <c r="CK2409" s="22"/>
      <c r="CL2409" s="22"/>
      <c r="CM2409" s="22"/>
      <c r="CN2409" s="22"/>
      <c r="CO2409" s="22"/>
      <c r="CP2409" s="22"/>
      <c r="CQ2409" s="22"/>
      <c r="CR2409" s="22"/>
      <c r="CS2409" s="22"/>
      <c r="CT2409" s="22"/>
      <c r="CU2409" s="22"/>
      <c r="CV2409" s="22"/>
      <c r="CW2409" s="22"/>
      <c r="CX2409" s="22"/>
      <c r="CY2409" s="22"/>
      <c r="CZ2409" s="22"/>
      <c r="DA2409" s="22"/>
      <c r="DB2409" s="22"/>
      <c r="DC2409" s="22"/>
      <c r="DD2409" s="22"/>
      <c r="DE2409" s="22"/>
      <c r="DF2409" s="22"/>
      <c r="DG2409" s="22"/>
      <c r="DH2409" s="22"/>
      <c r="DI2409" s="22"/>
      <c r="DJ2409" s="22"/>
      <c r="DK2409" s="22"/>
      <c r="DL2409" s="22"/>
      <c r="DM2409" s="22"/>
      <c r="DN2409" s="22"/>
      <c r="DO2409" s="22"/>
      <c r="DP2409" s="22"/>
    </row>
    <row r="2410" spans="22:120" x14ac:dyDescent="0.25">
      <c r="V2410" s="461"/>
      <c r="W2410" s="5"/>
      <c r="X2410" s="5"/>
      <c r="Y2410" s="5"/>
      <c r="Z2410" s="5"/>
      <c r="AA2410" s="5"/>
      <c r="AB2410" s="5"/>
      <c r="AC2410" s="5"/>
      <c r="AD2410" s="5"/>
      <c r="AE2410" s="22"/>
      <c r="AF2410" s="22"/>
      <c r="AG2410" s="22"/>
      <c r="AH2410" s="22"/>
      <c r="AI2410" s="22"/>
      <c r="AJ2410" s="22"/>
      <c r="AK2410" s="22"/>
      <c r="AL2410" s="22"/>
      <c r="AM2410" s="22"/>
      <c r="AN2410" s="22"/>
      <c r="AO2410" s="22"/>
      <c r="AP2410" s="22"/>
      <c r="AQ2410" s="22"/>
      <c r="AR2410" s="22"/>
      <c r="AS2410" s="22"/>
      <c r="AT2410" s="22"/>
      <c r="AU2410" s="22"/>
      <c r="AV2410" s="22"/>
      <c r="AW2410" s="22"/>
      <c r="AX2410" s="22"/>
      <c r="AY2410" s="22"/>
      <c r="AZ2410" s="22"/>
      <c r="BA2410" s="22"/>
      <c r="BB2410" s="22"/>
      <c r="BC2410" s="22"/>
      <c r="BD2410" s="22"/>
      <c r="BE2410" s="22"/>
      <c r="BF2410" s="22"/>
      <c r="BG2410" s="22"/>
      <c r="BH2410" s="22"/>
      <c r="BI2410" s="22"/>
      <c r="BJ2410" s="22"/>
      <c r="BK2410" s="22"/>
      <c r="BL2410" s="22"/>
      <c r="BM2410" s="22"/>
      <c r="BN2410" s="22"/>
      <c r="BO2410" s="22"/>
      <c r="BP2410" s="22"/>
      <c r="BQ2410" s="22"/>
      <c r="BR2410" s="22"/>
      <c r="BS2410" s="22"/>
      <c r="BT2410" s="22"/>
      <c r="BU2410" s="22"/>
      <c r="BV2410" s="22"/>
      <c r="BW2410" s="22"/>
      <c r="BX2410" s="22"/>
      <c r="BY2410" s="22"/>
      <c r="BZ2410" s="22"/>
      <c r="CA2410" s="22"/>
      <c r="CB2410" s="22"/>
      <c r="CC2410" s="22"/>
      <c r="CD2410" s="22"/>
      <c r="CE2410" s="22"/>
      <c r="CF2410" s="22"/>
      <c r="CG2410" s="22"/>
      <c r="CH2410" s="22"/>
      <c r="CI2410" s="22"/>
      <c r="CJ2410" s="22"/>
      <c r="CK2410" s="22"/>
      <c r="CL2410" s="22"/>
      <c r="CM2410" s="22"/>
      <c r="CN2410" s="22"/>
      <c r="CO2410" s="22"/>
      <c r="CP2410" s="22"/>
      <c r="CQ2410" s="22"/>
      <c r="CR2410" s="22"/>
      <c r="CS2410" s="22"/>
      <c r="CT2410" s="22"/>
      <c r="CU2410" s="22"/>
      <c r="CV2410" s="22"/>
      <c r="CW2410" s="22"/>
      <c r="CX2410" s="22"/>
      <c r="CY2410" s="22"/>
      <c r="CZ2410" s="22"/>
      <c r="DA2410" s="22"/>
      <c r="DB2410" s="22"/>
      <c r="DC2410" s="22"/>
      <c r="DD2410" s="22"/>
      <c r="DE2410" s="22"/>
      <c r="DF2410" s="22"/>
      <c r="DG2410" s="22"/>
      <c r="DH2410" s="22"/>
      <c r="DI2410" s="22"/>
      <c r="DJ2410" s="22"/>
      <c r="DK2410" s="22"/>
      <c r="DL2410" s="22"/>
      <c r="DM2410" s="22"/>
      <c r="DN2410" s="22"/>
      <c r="DO2410" s="22"/>
      <c r="DP2410" s="22"/>
    </row>
    <row r="2411" spans="22:120" x14ac:dyDescent="0.25">
      <c r="V2411" s="461"/>
      <c r="W2411" s="5"/>
      <c r="X2411" s="5"/>
      <c r="Y2411" s="5"/>
      <c r="Z2411" s="5"/>
      <c r="AA2411" s="5"/>
      <c r="AB2411" s="5"/>
      <c r="AC2411" s="5"/>
      <c r="AD2411" s="5"/>
      <c r="AE2411" s="22"/>
      <c r="AF2411" s="22"/>
      <c r="AG2411" s="22"/>
      <c r="AH2411" s="22"/>
      <c r="AI2411" s="22"/>
      <c r="AJ2411" s="22"/>
      <c r="AK2411" s="22"/>
      <c r="AL2411" s="22"/>
      <c r="AM2411" s="22"/>
      <c r="AN2411" s="22"/>
      <c r="AO2411" s="22"/>
      <c r="AP2411" s="22"/>
      <c r="AQ2411" s="22"/>
      <c r="AR2411" s="22"/>
      <c r="AS2411" s="22"/>
      <c r="AT2411" s="22"/>
      <c r="AU2411" s="22"/>
      <c r="AV2411" s="22"/>
      <c r="AW2411" s="22"/>
      <c r="AX2411" s="22"/>
      <c r="AY2411" s="22"/>
      <c r="AZ2411" s="22"/>
      <c r="BA2411" s="22"/>
      <c r="BB2411" s="22"/>
      <c r="BC2411" s="22"/>
      <c r="BD2411" s="22"/>
      <c r="BE2411" s="22"/>
      <c r="BF2411" s="22"/>
      <c r="BG2411" s="22"/>
      <c r="BH2411" s="22"/>
      <c r="BI2411" s="22"/>
      <c r="BJ2411" s="22"/>
      <c r="BK2411" s="22"/>
      <c r="BL2411" s="22"/>
      <c r="BM2411" s="22"/>
      <c r="BN2411" s="22"/>
      <c r="BO2411" s="22"/>
      <c r="BP2411" s="22"/>
      <c r="BQ2411" s="22"/>
      <c r="BR2411" s="22"/>
      <c r="BS2411" s="22"/>
      <c r="BT2411" s="22"/>
      <c r="BU2411" s="22"/>
      <c r="BV2411" s="22"/>
      <c r="BW2411" s="22"/>
      <c r="BX2411" s="22"/>
      <c r="BY2411" s="22"/>
      <c r="BZ2411" s="22"/>
      <c r="CA2411" s="22"/>
      <c r="CB2411" s="22"/>
      <c r="CC2411" s="22"/>
      <c r="CD2411" s="22"/>
      <c r="CE2411" s="22"/>
      <c r="CF2411" s="22"/>
      <c r="CG2411" s="22"/>
      <c r="CH2411" s="22"/>
      <c r="CI2411" s="22"/>
      <c r="CJ2411" s="22"/>
      <c r="CK2411" s="22"/>
      <c r="CL2411" s="22"/>
      <c r="CM2411" s="22"/>
      <c r="CN2411" s="22"/>
      <c r="CO2411" s="22"/>
      <c r="CP2411" s="22"/>
      <c r="CQ2411" s="22"/>
      <c r="CR2411" s="22"/>
      <c r="CS2411" s="22"/>
      <c r="CT2411" s="22"/>
      <c r="CU2411" s="22"/>
      <c r="CV2411" s="22"/>
      <c r="CW2411" s="22"/>
      <c r="CX2411" s="22"/>
      <c r="CY2411" s="22"/>
      <c r="CZ2411" s="22"/>
      <c r="DA2411" s="22"/>
      <c r="DB2411" s="22"/>
      <c r="DC2411" s="22"/>
      <c r="DD2411" s="22"/>
      <c r="DE2411" s="22"/>
      <c r="DF2411" s="22"/>
      <c r="DG2411" s="22"/>
      <c r="DH2411" s="22"/>
      <c r="DI2411" s="22"/>
      <c r="DJ2411" s="22"/>
      <c r="DK2411" s="22"/>
      <c r="DL2411" s="22"/>
      <c r="DM2411" s="22"/>
      <c r="DN2411" s="22"/>
      <c r="DO2411" s="22"/>
      <c r="DP2411" s="22"/>
    </row>
    <row r="2412" spans="22:120" x14ac:dyDescent="0.25">
      <c r="V2412" s="461"/>
      <c r="W2412" s="5"/>
      <c r="X2412" s="5"/>
      <c r="Y2412" s="5"/>
      <c r="Z2412" s="5"/>
      <c r="AA2412" s="5"/>
      <c r="AB2412" s="5"/>
      <c r="AC2412" s="5"/>
      <c r="AD2412" s="5"/>
      <c r="AE2412" s="22"/>
      <c r="AF2412" s="22"/>
      <c r="AG2412" s="22"/>
      <c r="AH2412" s="22"/>
      <c r="AI2412" s="22"/>
      <c r="AJ2412" s="22"/>
      <c r="AK2412" s="22"/>
      <c r="AL2412" s="22"/>
      <c r="AM2412" s="22"/>
      <c r="AN2412" s="22"/>
      <c r="AO2412" s="22"/>
      <c r="AP2412" s="22"/>
      <c r="AQ2412" s="22"/>
      <c r="AR2412" s="22"/>
      <c r="AS2412" s="22"/>
      <c r="AT2412" s="22"/>
      <c r="AU2412" s="22"/>
      <c r="AV2412" s="22"/>
      <c r="AW2412" s="22"/>
      <c r="AX2412" s="22"/>
      <c r="AY2412" s="22"/>
      <c r="AZ2412" s="22"/>
      <c r="BA2412" s="22"/>
      <c r="BB2412" s="22"/>
      <c r="BC2412" s="22"/>
      <c r="BD2412" s="22"/>
      <c r="BE2412" s="22"/>
      <c r="BF2412" s="22"/>
      <c r="BG2412" s="22"/>
      <c r="BH2412" s="22"/>
      <c r="BI2412" s="22"/>
      <c r="BJ2412" s="22"/>
      <c r="BK2412" s="22"/>
      <c r="BL2412" s="22"/>
      <c r="BM2412" s="22"/>
      <c r="BN2412" s="22"/>
      <c r="BO2412" s="22"/>
      <c r="BP2412" s="22"/>
      <c r="BQ2412" s="22"/>
      <c r="BR2412" s="22"/>
      <c r="BS2412" s="22"/>
      <c r="BT2412" s="22"/>
      <c r="BU2412" s="22"/>
      <c r="BV2412" s="22"/>
      <c r="BW2412" s="22"/>
      <c r="BX2412" s="22"/>
      <c r="BY2412" s="22"/>
      <c r="BZ2412" s="22"/>
      <c r="CA2412" s="22"/>
      <c r="CB2412" s="22"/>
      <c r="CC2412" s="22"/>
      <c r="CD2412" s="22"/>
      <c r="CE2412" s="22"/>
      <c r="CF2412" s="22"/>
      <c r="CG2412" s="22"/>
      <c r="CH2412" s="22"/>
      <c r="CI2412" s="22"/>
      <c r="CJ2412" s="22"/>
      <c r="CK2412" s="22"/>
      <c r="CL2412" s="22"/>
      <c r="CM2412" s="22"/>
      <c r="CN2412" s="22"/>
      <c r="CO2412" s="22"/>
      <c r="CP2412" s="22"/>
      <c r="CQ2412" s="22"/>
      <c r="CR2412" s="22"/>
      <c r="CS2412" s="22"/>
      <c r="CT2412" s="22"/>
      <c r="CU2412" s="22"/>
      <c r="CV2412" s="22"/>
      <c r="CW2412" s="22"/>
      <c r="CX2412" s="22"/>
      <c r="CY2412" s="22"/>
      <c r="CZ2412" s="22"/>
      <c r="DA2412" s="22"/>
      <c r="DB2412" s="22"/>
      <c r="DC2412" s="22"/>
      <c r="DD2412" s="22"/>
      <c r="DE2412" s="22"/>
      <c r="DF2412" s="22"/>
      <c r="DG2412" s="22"/>
      <c r="DH2412" s="22"/>
      <c r="DI2412" s="22"/>
      <c r="DJ2412" s="22"/>
      <c r="DK2412" s="22"/>
      <c r="DL2412" s="22"/>
      <c r="DM2412" s="22"/>
      <c r="DN2412" s="22"/>
      <c r="DO2412" s="22"/>
      <c r="DP2412" s="22"/>
    </row>
    <row r="2413" spans="22:120" x14ac:dyDescent="0.25">
      <c r="V2413" s="461"/>
      <c r="W2413" s="5"/>
      <c r="X2413" s="5"/>
      <c r="Y2413" s="5"/>
      <c r="Z2413" s="5"/>
      <c r="AA2413" s="5"/>
      <c r="AB2413" s="5"/>
      <c r="AC2413" s="5"/>
      <c r="AD2413" s="5"/>
      <c r="AE2413" s="22"/>
      <c r="AF2413" s="22"/>
      <c r="AG2413" s="22"/>
      <c r="AH2413" s="22"/>
      <c r="AI2413" s="22"/>
      <c r="AJ2413" s="22"/>
      <c r="AK2413" s="22"/>
      <c r="AL2413" s="22"/>
      <c r="AM2413" s="22"/>
      <c r="AN2413" s="22"/>
      <c r="AO2413" s="22"/>
      <c r="AP2413" s="22"/>
      <c r="AQ2413" s="22"/>
      <c r="AR2413" s="22"/>
      <c r="AS2413" s="22"/>
      <c r="AT2413" s="22"/>
      <c r="AU2413" s="22"/>
      <c r="AV2413" s="22"/>
      <c r="AW2413" s="22"/>
      <c r="AX2413" s="22"/>
      <c r="AY2413" s="22"/>
      <c r="AZ2413" s="22"/>
      <c r="BA2413" s="22"/>
      <c r="BB2413" s="22"/>
      <c r="BC2413" s="22"/>
      <c r="BD2413" s="22"/>
      <c r="BE2413" s="22"/>
      <c r="BF2413" s="22"/>
      <c r="BG2413" s="22"/>
      <c r="BH2413" s="22"/>
      <c r="BI2413" s="22"/>
      <c r="BJ2413" s="22"/>
      <c r="BK2413" s="22"/>
      <c r="BL2413" s="22"/>
      <c r="BM2413" s="22"/>
      <c r="BN2413" s="22"/>
      <c r="BO2413" s="22"/>
      <c r="BP2413" s="22"/>
      <c r="BQ2413" s="22"/>
      <c r="BR2413" s="22"/>
      <c r="BS2413" s="22"/>
      <c r="BT2413" s="22"/>
      <c r="BU2413" s="22"/>
      <c r="BV2413" s="22"/>
      <c r="BW2413" s="22"/>
      <c r="BX2413" s="22"/>
      <c r="BY2413" s="22"/>
      <c r="BZ2413" s="22"/>
      <c r="CA2413" s="22"/>
      <c r="CB2413" s="22"/>
      <c r="CC2413" s="22"/>
      <c r="CD2413" s="22"/>
      <c r="CE2413" s="22"/>
      <c r="CF2413" s="22"/>
      <c r="CG2413" s="22"/>
      <c r="CH2413" s="22"/>
      <c r="CI2413" s="22"/>
      <c r="CJ2413" s="22"/>
      <c r="CK2413" s="22"/>
      <c r="CL2413" s="22"/>
      <c r="CM2413" s="22"/>
      <c r="CN2413" s="22"/>
      <c r="CO2413" s="22"/>
      <c r="CP2413" s="22"/>
      <c r="CQ2413" s="22"/>
      <c r="CR2413" s="22"/>
      <c r="CS2413" s="22"/>
      <c r="CT2413" s="22"/>
      <c r="CU2413" s="22"/>
      <c r="CV2413" s="22"/>
      <c r="CW2413" s="22"/>
      <c r="CX2413" s="22"/>
      <c r="CY2413" s="22"/>
      <c r="CZ2413" s="22"/>
      <c r="DA2413" s="22"/>
      <c r="DB2413" s="22"/>
      <c r="DC2413" s="22"/>
      <c r="DD2413" s="22"/>
      <c r="DE2413" s="22"/>
      <c r="DF2413" s="22"/>
      <c r="DG2413" s="22"/>
      <c r="DH2413" s="22"/>
      <c r="DI2413" s="22"/>
      <c r="DJ2413" s="22"/>
      <c r="DK2413" s="22"/>
      <c r="DL2413" s="22"/>
      <c r="DM2413" s="22"/>
      <c r="DN2413" s="22"/>
      <c r="DO2413" s="22"/>
      <c r="DP2413" s="22"/>
    </row>
    <row r="2414" spans="22:120" x14ac:dyDescent="0.25">
      <c r="V2414" s="461"/>
      <c r="W2414" s="5"/>
      <c r="X2414" s="5"/>
      <c r="Y2414" s="5"/>
      <c r="Z2414" s="5"/>
      <c r="AA2414" s="5"/>
      <c r="AB2414" s="5"/>
      <c r="AC2414" s="5"/>
      <c r="AD2414" s="5"/>
      <c r="AE2414" s="22"/>
      <c r="AF2414" s="22"/>
      <c r="AG2414" s="22"/>
      <c r="AH2414" s="22"/>
      <c r="AI2414" s="22"/>
      <c r="AJ2414" s="22"/>
      <c r="AK2414" s="22"/>
      <c r="AL2414" s="22"/>
      <c r="AM2414" s="22"/>
      <c r="AN2414" s="22"/>
      <c r="AO2414" s="22"/>
      <c r="AP2414" s="22"/>
      <c r="AQ2414" s="22"/>
      <c r="AR2414" s="22"/>
      <c r="AS2414" s="22"/>
      <c r="AT2414" s="22"/>
      <c r="AU2414" s="22"/>
      <c r="AV2414" s="22"/>
      <c r="AW2414" s="22"/>
      <c r="AX2414" s="22"/>
      <c r="AY2414" s="22"/>
      <c r="AZ2414" s="22"/>
      <c r="BA2414" s="22"/>
      <c r="BB2414" s="22"/>
      <c r="BC2414" s="22"/>
      <c r="BD2414" s="22"/>
      <c r="BE2414" s="22"/>
      <c r="BF2414" s="22"/>
      <c r="BG2414" s="22"/>
      <c r="BH2414" s="22"/>
      <c r="BI2414" s="22"/>
      <c r="BJ2414" s="22"/>
      <c r="BK2414" s="22"/>
      <c r="BL2414" s="22"/>
      <c r="BM2414" s="22"/>
      <c r="BN2414" s="22"/>
      <c r="BO2414" s="22"/>
      <c r="BP2414" s="22"/>
      <c r="BQ2414" s="22"/>
      <c r="BR2414" s="22"/>
      <c r="BS2414" s="22"/>
      <c r="BT2414" s="22"/>
      <c r="BU2414" s="22"/>
      <c r="BV2414" s="22"/>
      <c r="BW2414" s="22"/>
      <c r="BX2414" s="22"/>
      <c r="BY2414" s="22"/>
      <c r="BZ2414" s="22"/>
      <c r="CA2414" s="22"/>
      <c r="CB2414" s="22"/>
      <c r="CC2414" s="22"/>
      <c r="CD2414" s="22"/>
      <c r="CE2414" s="22"/>
      <c r="CF2414" s="22"/>
      <c r="CG2414" s="22"/>
      <c r="CH2414" s="22"/>
      <c r="CI2414" s="22"/>
      <c r="CJ2414" s="22"/>
      <c r="CK2414" s="22"/>
      <c r="CL2414" s="22"/>
      <c r="CM2414" s="22"/>
      <c r="CN2414" s="22"/>
      <c r="CO2414" s="22"/>
      <c r="CP2414" s="22"/>
      <c r="CQ2414" s="22"/>
      <c r="CR2414" s="22"/>
      <c r="CS2414" s="22"/>
      <c r="CT2414" s="22"/>
      <c r="CU2414" s="22"/>
      <c r="CV2414" s="22"/>
      <c r="CW2414" s="22"/>
      <c r="CX2414" s="22"/>
      <c r="CY2414" s="22"/>
      <c r="CZ2414" s="22"/>
      <c r="DA2414" s="22"/>
      <c r="DB2414" s="22"/>
      <c r="DC2414" s="22"/>
      <c r="DD2414" s="22"/>
      <c r="DE2414" s="22"/>
      <c r="DF2414" s="22"/>
      <c r="DG2414" s="22"/>
      <c r="DH2414" s="22"/>
      <c r="DI2414" s="22"/>
      <c r="DJ2414" s="22"/>
      <c r="DK2414" s="22"/>
      <c r="DL2414" s="22"/>
      <c r="DM2414" s="22"/>
      <c r="DN2414" s="22"/>
      <c r="DO2414" s="22"/>
      <c r="DP2414" s="22"/>
    </row>
    <row r="2415" spans="22:120" x14ac:dyDescent="0.25">
      <c r="V2415" s="461"/>
      <c r="W2415" s="5"/>
      <c r="X2415" s="5"/>
      <c r="Y2415" s="5"/>
      <c r="Z2415" s="5"/>
      <c r="AA2415" s="5"/>
      <c r="AB2415" s="5"/>
      <c r="AC2415" s="5"/>
      <c r="AD2415" s="5"/>
      <c r="AE2415" s="22"/>
      <c r="AF2415" s="22"/>
      <c r="AG2415" s="22"/>
      <c r="AH2415" s="22"/>
      <c r="AI2415" s="22"/>
      <c r="AJ2415" s="22"/>
      <c r="AK2415" s="22"/>
      <c r="AL2415" s="22"/>
      <c r="AM2415" s="22"/>
      <c r="AN2415" s="22"/>
      <c r="AO2415" s="22"/>
      <c r="AP2415" s="22"/>
      <c r="AQ2415" s="22"/>
      <c r="AR2415" s="22"/>
      <c r="AS2415" s="22"/>
      <c r="AT2415" s="22"/>
      <c r="AU2415" s="22"/>
      <c r="AV2415" s="22"/>
      <c r="AW2415" s="22"/>
      <c r="AX2415" s="22"/>
      <c r="AY2415" s="22"/>
      <c r="AZ2415" s="22"/>
      <c r="BA2415" s="22"/>
      <c r="BB2415" s="22"/>
      <c r="BC2415" s="22"/>
      <c r="BD2415" s="22"/>
      <c r="BE2415" s="22"/>
      <c r="BF2415" s="22"/>
      <c r="BG2415" s="22"/>
      <c r="BH2415" s="22"/>
      <c r="BI2415" s="22"/>
      <c r="BJ2415" s="22"/>
      <c r="BK2415" s="22"/>
      <c r="BL2415" s="22"/>
      <c r="BM2415" s="22"/>
      <c r="BN2415" s="22"/>
      <c r="BO2415" s="22"/>
      <c r="BP2415" s="22"/>
      <c r="BQ2415" s="22"/>
      <c r="BR2415" s="22"/>
      <c r="BS2415" s="22"/>
      <c r="BT2415" s="22"/>
      <c r="BU2415" s="22"/>
      <c r="BV2415" s="22"/>
      <c r="BW2415" s="22"/>
      <c r="BX2415" s="22"/>
      <c r="BY2415" s="22"/>
      <c r="BZ2415" s="22"/>
      <c r="CA2415" s="22"/>
      <c r="CB2415" s="22"/>
      <c r="CC2415" s="22"/>
      <c r="CD2415" s="22"/>
      <c r="CE2415" s="22"/>
      <c r="CF2415" s="22"/>
      <c r="CG2415" s="22"/>
      <c r="CH2415" s="22"/>
      <c r="CI2415" s="22"/>
      <c r="CJ2415" s="22"/>
      <c r="CK2415" s="22"/>
      <c r="CL2415" s="22"/>
      <c r="CM2415" s="22"/>
      <c r="CN2415" s="22"/>
      <c r="CO2415" s="22"/>
      <c r="CP2415" s="22"/>
      <c r="CQ2415" s="22"/>
      <c r="CR2415" s="22"/>
      <c r="CS2415" s="22"/>
      <c r="CT2415" s="22"/>
      <c r="CU2415" s="22"/>
      <c r="CV2415" s="22"/>
      <c r="CW2415" s="22"/>
      <c r="CX2415" s="22"/>
      <c r="CY2415" s="22"/>
      <c r="CZ2415" s="22"/>
      <c r="DA2415" s="22"/>
      <c r="DB2415" s="22"/>
      <c r="DC2415" s="22"/>
      <c r="DD2415" s="22"/>
      <c r="DE2415" s="22"/>
      <c r="DF2415" s="22"/>
      <c r="DG2415" s="22"/>
      <c r="DH2415" s="22"/>
      <c r="DI2415" s="22"/>
      <c r="DJ2415" s="22"/>
      <c r="DK2415" s="22"/>
      <c r="DL2415" s="22"/>
      <c r="DM2415" s="22"/>
      <c r="DN2415" s="22"/>
      <c r="DO2415" s="22"/>
      <c r="DP2415" s="22"/>
    </row>
    <row r="2416" spans="22:120" x14ac:dyDescent="0.25">
      <c r="V2416" s="461"/>
      <c r="W2416" s="5"/>
      <c r="X2416" s="5"/>
      <c r="Y2416" s="5"/>
      <c r="Z2416" s="5"/>
      <c r="AA2416" s="5"/>
      <c r="AB2416" s="5"/>
      <c r="AC2416" s="5"/>
      <c r="AD2416" s="5"/>
      <c r="AE2416" s="22"/>
      <c r="AF2416" s="22"/>
      <c r="AG2416" s="22"/>
      <c r="AH2416" s="22"/>
      <c r="AI2416" s="22"/>
      <c r="AJ2416" s="22"/>
      <c r="AK2416" s="22"/>
      <c r="AL2416" s="22"/>
      <c r="AM2416" s="22"/>
      <c r="AN2416" s="22"/>
      <c r="AO2416" s="22"/>
      <c r="AP2416" s="22"/>
      <c r="AQ2416" s="22"/>
      <c r="AR2416" s="22"/>
      <c r="AS2416" s="22"/>
      <c r="AT2416" s="22"/>
      <c r="AU2416" s="22"/>
      <c r="AV2416" s="22"/>
      <c r="AW2416" s="22"/>
      <c r="AX2416" s="22"/>
      <c r="AY2416" s="22"/>
      <c r="AZ2416" s="22"/>
      <c r="BA2416" s="22"/>
      <c r="BB2416" s="22"/>
      <c r="BC2416" s="22"/>
      <c r="BD2416" s="22"/>
      <c r="BE2416" s="22"/>
      <c r="BF2416" s="22"/>
      <c r="BG2416" s="22"/>
      <c r="BH2416" s="22"/>
      <c r="BI2416" s="22"/>
      <c r="BJ2416" s="22"/>
      <c r="BK2416" s="22"/>
      <c r="BL2416" s="22"/>
      <c r="BM2416" s="22"/>
      <c r="BN2416" s="22"/>
      <c r="BO2416" s="22"/>
      <c r="BP2416" s="22"/>
      <c r="BQ2416" s="22"/>
      <c r="BR2416" s="22"/>
      <c r="BS2416" s="22"/>
      <c r="BT2416" s="22"/>
      <c r="BU2416" s="22"/>
      <c r="BV2416" s="22"/>
      <c r="BW2416" s="22"/>
      <c r="BX2416" s="22"/>
      <c r="BY2416" s="22"/>
      <c r="BZ2416" s="22"/>
      <c r="CA2416" s="22"/>
      <c r="CB2416" s="22"/>
      <c r="CC2416" s="22"/>
      <c r="CD2416" s="22"/>
      <c r="CE2416" s="22"/>
      <c r="CF2416" s="22"/>
      <c r="CG2416" s="22"/>
      <c r="CH2416" s="22"/>
      <c r="CI2416" s="22"/>
      <c r="CJ2416" s="22"/>
      <c r="CK2416" s="22"/>
      <c r="CL2416" s="22"/>
      <c r="CM2416" s="22"/>
      <c r="CN2416" s="22"/>
      <c r="CO2416" s="22"/>
      <c r="CP2416" s="22"/>
      <c r="CQ2416" s="22"/>
      <c r="CR2416" s="22"/>
      <c r="CS2416" s="22"/>
      <c r="CT2416" s="22"/>
      <c r="CU2416" s="22"/>
      <c r="CV2416" s="22"/>
      <c r="CW2416" s="22"/>
      <c r="CX2416" s="22"/>
      <c r="CY2416" s="22"/>
      <c r="CZ2416" s="22"/>
      <c r="DA2416" s="22"/>
      <c r="DB2416" s="22"/>
      <c r="DC2416" s="22"/>
      <c r="DD2416" s="22"/>
      <c r="DE2416" s="22"/>
      <c r="DF2416" s="22"/>
      <c r="DG2416" s="22"/>
      <c r="DH2416" s="22"/>
      <c r="DI2416" s="22"/>
      <c r="DJ2416" s="22"/>
      <c r="DK2416" s="22"/>
      <c r="DL2416" s="22"/>
      <c r="DM2416" s="22"/>
      <c r="DN2416" s="22"/>
      <c r="DO2416" s="22"/>
      <c r="DP2416" s="22"/>
    </row>
    <row r="2417" spans="22:120" x14ac:dyDescent="0.25">
      <c r="V2417" s="461"/>
      <c r="W2417" s="5"/>
      <c r="X2417" s="5"/>
      <c r="Y2417" s="5"/>
      <c r="Z2417" s="5"/>
      <c r="AA2417" s="5"/>
      <c r="AB2417" s="5"/>
      <c r="AC2417" s="5"/>
      <c r="AD2417" s="5"/>
      <c r="AE2417" s="22"/>
      <c r="AF2417" s="22"/>
      <c r="AG2417" s="22"/>
      <c r="AH2417" s="22"/>
      <c r="AI2417" s="22"/>
      <c r="AJ2417" s="22"/>
      <c r="AK2417" s="22"/>
      <c r="AL2417" s="22"/>
      <c r="AM2417" s="22"/>
      <c r="AN2417" s="22"/>
      <c r="AO2417" s="22"/>
      <c r="AP2417" s="22"/>
      <c r="AQ2417" s="22"/>
      <c r="AR2417" s="22"/>
      <c r="AS2417" s="22"/>
      <c r="AT2417" s="22"/>
      <c r="AU2417" s="22"/>
      <c r="AV2417" s="22"/>
      <c r="AW2417" s="22"/>
      <c r="AX2417" s="22"/>
      <c r="AY2417" s="22"/>
      <c r="AZ2417" s="22"/>
      <c r="BA2417" s="22"/>
      <c r="BB2417" s="22"/>
      <c r="BC2417" s="22"/>
      <c r="BD2417" s="22"/>
      <c r="BE2417" s="22"/>
      <c r="BF2417" s="22"/>
      <c r="BG2417" s="22"/>
      <c r="BH2417" s="22"/>
      <c r="BI2417" s="22"/>
      <c r="BJ2417" s="22"/>
      <c r="BK2417" s="22"/>
      <c r="BL2417" s="22"/>
      <c r="BM2417" s="22"/>
      <c r="BN2417" s="22"/>
      <c r="BO2417" s="22"/>
      <c r="BP2417" s="22"/>
      <c r="BQ2417" s="22"/>
      <c r="BR2417" s="22"/>
      <c r="BS2417" s="22"/>
      <c r="BT2417" s="22"/>
      <c r="BU2417" s="22"/>
      <c r="BV2417" s="22"/>
      <c r="BW2417" s="22"/>
      <c r="BX2417" s="22"/>
      <c r="BY2417" s="22"/>
      <c r="BZ2417" s="22"/>
      <c r="CA2417" s="22"/>
      <c r="CB2417" s="22"/>
      <c r="CC2417" s="22"/>
      <c r="CD2417" s="22"/>
      <c r="CE2417" s="22"/>
      <c r="CF2417" s="22"/>
      <c r="CG2417" s="22"/>
      <c r="CH2417" s="22"/>
      <c r="CI2417" s="22"/>
      <c r="CJ2417" s="22"/>
      <c r="CK2417" s="22"/>
      <c r="CL2417" s="22"/>
      <c r="CM2417" s="22"/>
      <c r="CN2417" s="22"/>
      <c r="CO2417" s="22"/>
      <c r="CP2417" s="22"/>
      <c r="CQ2417" s="22"/>
      <c r="CR2417" s="22"/>
      <c r="CS2417" s="22"/>
      <c r="CT2417" s="22"/>
      <c r="CU2417" s="22"/>
      <c r="CV2417" s="22"/>
      <c r="CW2417" s="22"/>
      <c r="CX2417" s="22"/>
      <c r="CY2417" s="22"/>
      <c r="CZ2417" s="22"/>
      <c r="DA2417" s="22"/>
      <c r="DB2417" s="22"/>
      <c r="DC2417" s="22"/>
      <c r="DD2417" s="22"/>
      <c r="DE2417" s="22"/>
      <c r="DF2417" s="22"/>
      <c r="DG2417" s="22"/>
      <c r="DH2417" s="22"/>
      <c r="DI2417" s="22"/>
      <c r="DJ2417" s="22"/>
      <c r="DK2417" s="22"/>
      <c r="DL2417" s="22"/>
      <c r="DM2417" s="22"/>
      <c r="DN2417" s="22"/>
      <c r="DO2417" s="22"/>
      <c r="DP2417" s="22"/>
    </row>
    <row r="2418" spans="22:120" x14ac:dyDescent="0.25">
      <c r="V2418" s="461"/>
      <c r="W2418" s="5"/>
      <c r="X2418" s="5"/>
      <c r="Y2418" s="5"/>
      <c r="Z2418" s="5"/>
      <c r="AA2418" s="5"/>
      <c r="AB2418" s="5"/>
      <c r="AC2418" s="5"/>
      <c r="AD2418" s="5"/>
      <c r="AE2418" s="22"/>
      <c r="AF2418" s="22"/>
      <c r="AG2418" s="22"/>
      <c r="AH2418" s="22"/>
      <c r="AI2418" s="22"/>
      <c r="AJ2418" s="22"/>
      <c r="AK2418" s="22"/>
      <c r="AL2418" s="22"/>
      <c r="AM2418" s="22"/>
      <c r="AN2418" s="22"/>
      <c r="AO2418" s="22"/>
      <c r="AP2418" s="22"/>
      <c r="AQ2418" s="22"/>
      <c r="AR2418" s="22"/>
      <c r="AS2418" s="22"/>
      <c r="AT2418" s="22"/>
      <c r="AU2418" s="22"/>
      <c r="AV2418" s="22"/>
      <c r="AW2418" s="22"/>
      <c r="AX2418" s="22"/>
      <c r="AY2418" s="22"/>
      <c r="AZ2418" s="22"/>
      <c r="BA2418" s="22"/>
      <c r="BB2418" s="22"/>
      <c r="BC2418" s="22"/>
      <c r="BD2418" s="22"/>
      <c r="BE2418" s="22"/>
      <c r="BF2418" s="22"/>
      <c r="BG2418" s="22"/>
      <c r="BH2418" s="22"/>
      <c r="BI2418" s="22"/>
      <c r="BJ2418" s="22"/>
      <c r="BK2418" s="22"/>
      <c r="BL2418" s="22"/>
      <c r="BM2418" s="22"/>
      <c r="BN2418" s="22"/>
      <c r="BO2418" s="22"/>
      <c r="BP2418" s="22"/>
      <c r="BQ2418" s="22"/>
      <c r="BR2418" s="22"/>
      <c r="BS2418" s="22"/>
      <c r="BT2418" s="22"/>
      <c r="BU2418" s="22"/>
      <c r="BV2418" s="22"/>
      <c r="BW2418" s="22"/>
      <c r="BX2418" s="22"/>
      <c r="BY2418" s="22"/>
      <c r="BZ2418" s="22"/>
      <c r="CA2418" s="22"/>
      <c r="CB2418" s="22"/>
      <c r="CC2418" s="22"/>
      <c r="CD2418" s="22"/>
      <c r="CE2418" s="22"/>
      <c r="CF2418" s="22"/>
      <c r="CG2418" s="22"/>
      <c r="CH2418" s="22"/>
      <c r="CI2418" s="22"/>
      <c r="CJ2418" s="22"/>
      <c r="CK2418" s="22"/>
      <c r="CL2418" s="22"/>
      <c r="CM2418" s="22"/>
      <c r="CN2418" s="22"/>
      <c r="CO2418" s="22"/>
      <c r="CP2418" s="22"/>
      <c r="CQ2418" s="22"/>
      <c r="CR2418" s="22"/>
      <c r="CS2418" s="22"/>
      <c r="CT2418" s="22"/>
      <c r="CU2418" s="22"/>
      <c r="CV2418" s="22"/>
      <c r="CW2418" s="22"/>
      <c r="CX2418" s="22"/>
      <c r="CY2418" s="22"/>
      <c r="CZ2418" s="22"/>
      <c r="DA2418" s="22"/>
      <c r="DB2418" s="22"/>
      <c r="DC2418" s="22"/>
      <c r="DD2418" s="22"/>
      <c r="DE2418" s="22"/>
      <c r="DF2418" s="22"/>
      <c r="DG2418" s="22"/>
      <c r="DH2418" s="22"/>
      <c r="DI2418" s="22"/>
      <c r="DJ2418" s="22"/>
      <c r="DK2418" s="22"/>
      <c r="DL2418" s="22"/>
      <c r="DM2418" s="22"/>
      <c r="DN2418" s="22"/>
      <c r="DO2418" s="22"/>
      <c r="DP2418" s="22"/>
    </row>
    <row r="2419" spans="22:120" x14ac:dyDescent="0.25">
      <c r="V2419" s="461"/>
      <c r="W2419" s="5"/>
      <c r="X2419" s="5"/>
      <c r="Y2419" s="5"/>
      <c r="Z2419" s="5"/>
      <c r="AA2419" s="5"/>
      <c r="AB2419" s="5"/>
      <c r="AC2419" s="5"/>
      <c r="AD2419" s="5"/>
      <c r="AE2419" s="22"/>
      <c r="AF2419" s="22"/>
      <c r="AG2419" s="22"/>
      <c r="AH2419" s="22"/>
      <c r="AI2419" s="22"/>
      <c r="AJ2419" s="22"/>
      <c r="AK2419" s="22"/>
      <c r="AL2419" s="22"/>
      <c r="AM2419" s="22"/>
      <c r="AN2419" s="22"/>
      <c r="AO2419" s="22"/>
      <c r="AP2419" s="22"/>
      <c r="AQ2419" s="22"/>
      <c r="AR2419" s="22"/>
      <c r="AS2419" s="22"/>
      <c r="AT2419" s="22"/>
      <c r="AU2419" s="22"/>
      <c r="AV2419" s="22"/>
      <c r="AW2419" s="22"/>
      <c r="AX2419" s="22"/>
      <c r="AY2419" s="22"/>
      <c r="AZ2419" s="22"/>
      <c r="BA2419" s="22"/>
      <c r="BB2419" s="22"/>
      <c r="BC2419" s="22"/>
      <c r="BD2419" s="22"/>
      <c r="BE2419" s="22"/>
      <c r="BF2419" s="22"/>
      <c r="BG2419" s="22"/>
      <c r="BH2419" s="22"/>
      <c r="BI2419" s="22"/>
      <c r="BJ2419" s="22"/>
      <c r="BK2419" s="22"/>
      <c r="BL2419" s="22"/>
      <c r="BM2419" s="22"/>
      <c r="BN2419" s="22"/>
      <c r="BO2419" s="22"/>
      <c r="BP2419" s="22"/>
      <c r="BQ2419" s="22"/>
      <c r="BR2419" s="22"/>
      <c r="BS2419" s="22"/>
      <c r="BT2419" s="22"/>
      <c r="BU2419" s="22"/>
      <c r="BV2419" s="22"/>
      <c r="BW2419" s="22"/>
      <c r="BX2419" s="22"/>
      <c r="BY2419" s="22"/>
      <c r="BZ2419" s="22"/>
      <c r="CA2419" s="22"/>
      <c r="CB2419" s="22"/>
      <c r="CC2419" s="22"/>
      <c r="CD2419" s="22"/>
      <c r="CE2419" s="22"/>
      <c r="CF2419" s="22"/>
      <c r="CG2419" s="22"/>
      <c r="CH2419" s="22"/>
      <c r="CI2419" s="22"/>
      <c r="CJ2419" s="22"/>
      <c r="CK2419" s="22"/>
      <c r="CL2419" s="22"/>
      <c r="CM2419" s="22"/>
      <c r="CN2419" s="22"/>
      <c r="CO2419" s="22"/>
      <c r="CP2419" s="22"/>
      <c r="CQ2419" s="22"/>
      <c r="CR2419" s="22"/>
      <c r="CS2419" s="22"/>
      <c r="CT2419" s="22"/>
      <c r="CU2419" s="22"/>
      <c r="CV2419" s="22"/>
      <c r="CW2419" s="22"/>
      <c r="CX2419" s="22"/>
      <c r="CY2419" s="22"/>
      <c r="CZ2419" s="22"/>
      <c r="DA2419" s="22"/>
      <c r="DB2419" s="22"/>
      <c r="DC2419" s="22"/>
      <c r="DD2419" s="22"/>
      <c r="DE2419" s="22"/>
      <c r="DF2419" s="22"/>
      <c r="DG2419" s="22"/>
      <c r="DH2419" s="22"/>
      <c r="DI2419" s="22"/>
      <c r="DJ2419" s="22"/>
      <c r="DK2419" s="22"/>
      <c r="DL2419" s="22"/>
      <c r="DM2419" s="22"/>
      <c r="DN2419" s="22"/>
      <c r="DO2419" s="22"/>
      <c r="DP2419" s="22"/>
    </row>
    <row r="2420" spans="22:120" x14ac:dyDescent="0.25">
      <c r="V2420" s="461"/>
      <c r="W2420" s="5"/>
      <c r="X2420" s="5"/>
      <c r="Y2420" s="5"/>
      <c r="Z2420" s="5"/>
      <c r="AA2420" s="5"/>
      <c r="AB2420" s="5"/>
      <c r="AC2420" s="5"/>
      <c r="AD2420" s="5"/>
      <c r="AE2420" s="22"/>
      <c r="AF2420" s="22"/>
      <c r="AG2420" s="22"/>
      <c r="AH2420" s="22"/>
      <c r="AI2420" s="22"/>
      <c r="AJ2420" s="22"/>
      <c r="AK2420" s="22"/>
      <c r="AL2420" s="22"/>
      <c r="AM2420" s="22"/>
      <c r="AN2420" s="22"/>
      <c r="AO2420" s="22"/>
      <c r="AP2420" s="22"/>
      <c r="AQ2420" s="22"/>
      <c r="AR2420" s="22"/>
      <c r="AS2420" s="22"/>
      <c r="AT2420" s="22"/>
      <c r="AU2420" s="22"/>
      <c r="AV2420" s="22"/>
      <c r="AW2420" s="22"/>
      <c r="AX2420" s="22"/>
      <c r="AY2420" s="22"/>
      <c r="AZ2420" s="22"/>
      <c r="BA2420" s="22"/>
      <c r="BB2420" s="22"/>
      <c r="BC2420" s="22"/>
      <c r="BD2420" s="22"/>
      <c r="BE2420" s="22"/>
      <c r="BF2420" s="22"/>
      <c r="BG2420" s="22"/>
      <c r="BH2420" s="22"/>
      <c r="BI2420" s="22"/>
      <c r="BJ2420" s="22"/>
      <c r="BK2420" s="22"/>
      <c r="BL2420" s="22"/>
      <c r="BM2420" s="22"/>
      <c r="BN2420" s="22"/>
      <c r="BO2420" s="22"/>
      <c r="BP2420" s="22"/>
      <c r="BQ2420" s="22"/>
      <c r="BR2420" s="22"/>
      <c r="BS2420" s="22"/>
      <c r="BT2420" s="22"/>
      <c r="BU2420" s="22"/>
      <c r="BV2420" s="22"/>
      <c r="BW2420" s="22"/>
      <c r="BX2420" s="22"/>
      <c r="BY2420" s="22"/>
      <c r="BZ2420" s="22"/>
      <c r="CA2420" s="22"/>
      <c r="CB2420" s="22"/>
      <c r="CC2420" s="22"/>
      <c r="CD2420" s="22"/>
      <c r="CE2420" s="22"/>
      <c r="CF2420" s="22"/>
      <c r="CG2420" s="22"/>
      <c r="CH2420" s="22"/>
      <c r="CI2420" s="22"/>
      <c r="CJ2420" s="22"/>
      <c r="CK2420" s="22"/>
      <c r="CL2420" s="22"/>
      <c r="CM2420" s="22"/>
      <c r="CN2420" s="22"/>
      <c r="CO2420" s="22"/>
      <c r="CP2420" s="22"/>
      <c r="CQ2420" s="22"/>
      <c r="CR2420" s="22"/>
      <c r="CS2420" s="22"/>
      <c r="CT2420" s="22"/>
      <c r="CU2420" s="22"/>
      <c r="CV2420" s="22"/>
      <c r="CW2420" s="22"/>
      <c r="CX2420" s="22"/>
      <c r="CY2420" s="22"/>
      <c r="CZ2420" s="22"/>
      <c r="DA2420" s="22"/>
      <c r="DB2420" s="22"/>
      <c r="DC2420" s="22"/>
      <c r="DD2420" s="22"/>
      <c r="DE2420" s="22"/>
      <c r="DF2420" s="22"/>
      <c r="DG2420" s="22"/>
      <c r="DH2420" s="22"/>
      <c r="DI2420" s="22"/>
      <c r="DJ2420" s="22"/>
      <c r="DK2420" s="22"/>
      <c r="DL2420" s="22"/>
      <c r="DM2420" s="22"/>
      <c r="DN2420" s="22"/>
      <c r="DO2420" s="22"/>
      <c r="DP2420" s="22"/>
    </row>
    <row r="2421" spans="22:120" x14ac:dyDescent="0.25">
      <c r="V2421" s="461"/>
      <c r="W2421" s="5"/>
      <c r="X2421" s="5"/>
      <c r="Y2421" s="5"/>
      <c r="Z2421" s="5"/>
      <c r="AA2421" s="5"/>
      <c r="AB2421" s="5"/>
      <c r="AC2421" s="5"/>
      <c r="AD2421" s="5"/>
      <c r="AE2421" s="22"/>
      <c r="AF2421" s="22"/>
      <c r="AG2421" s="22"/>
      <c r="AH2421" s="22"/>
      <c r="AI2421" s="22"/>
      <c r="AJ2421" s="22"/>
      <c r="AK2421" s="22"/>
      <c r="AL2421" s="22"/>
      <c r="AM2421" s="22"/>
      <c r="AN2421" s="22"/>
      <c r="AO2421" s="22"/>
      <c r="AP2421" s="22"/>
      <c r="AQ2421" s="22"/>
      <c r="AR2421" s="22"/>
      <c r="AS2421" s="22"/>
      <c r="AT2421" s="22"/>
      <c r="AU2421" s="22"/>
      <c r="AV2421" s="22"/>
      <c r="AW2421" s="22"/>
      <c r="AX2421" s="22"/>
      <c r="AY2421" s="22"/>
      <c r="AZ2421" s="22"/>
      <c r="BA2421" s="22"/>
      <c r="BB2421" s="22"/>
      <c r="BC2421" s="22"/>
      <c r="BD2421" s="22"/>
      <c r="BE2421" s="22"/>
      <c r="BF2421" s="22"/>
      <c r="BG2421" s="22"/>
      <c r="BH2421" s="22"/>
      <c r="BI2421" s="22"/>
      <c r="BJ2421" s="22"/>
      <c r="BK2421" s="22"/>
      <c r="BL2421" s="22"/>
      <c r="BM2421" s="22"/>
      <c r="BN2421" s="22"/>
      <c r="BO2421" s="22"/>
      <c r="BP2421" s="22"/>
      <c r="BQ2421" s="22"/>
      <c r="BR2421" s="22"/>
      <c r="BS2421" s="22"/>
      <c r="BT2421" s="22"/>
      <c r="BU2421" s="22"/>
      <c r="BV2421" s="22"/>
      <c r="BW2421" s="22"/>
      <c r="BX2421" s="22"/>
      <c r="BY2421" s="22"/>
      <c r="BZ2421" s="22"/>
      <c r="CA2421" s="22"/>
      <c r="CB2421" s="22"/>
      <c r="CC2421" s="22"/>
      <c r="CD2421" s="22"/>
      <c r="CE2421" s="22"/>
      <c r="CF2421" s="22"/>
      <c r="CG2421" s="22"/>
      <c r="CH2421" s="22"/>
      <c r="CI2421" s="22"/>
      <c r="CJ2421" s="22"/>
      <c r="CK2421" s="22"/>
      <c r="CL2421" s="22"/>
      <c r="CM2421" s="22"/>
      <c r="CN2421" s="22"/>
      <c r="CO2421" s="22"/>
      <c r="CP2421" s="22"/>
      <c r="CQ2421" s="22"/>
      <c r="CR2421" s="22"/>
      <c r="CS2421" s="22"/>
      <c r="CT2421" s="22"/>
      <c r="CU2421" s="22"/>
      <c r="CV2421" s="22"/>
      <c r="CW2421" s="22"/>
      <c r="CX2421" s="22"/>
      <c r="CY2421" s="22"/>
      <c r="CZ2421" s="22"/>
      <c r="DA2421" s="22"/>
      <c r="DB2421" s="22"/>
      <c r="DC2421" s="22"/>
      <c r="DD2421" s="22"/>
      <c r="DE2421" s="22"/>
      <c r="DF2421" s="22"/>
      <c r="DG2421" s="22"/>
      <c r="DH2421" s="22"/>
      <c r="DI2421" s="22"/>
      <c r="DJ2421" s="22"/>
      <c r="DK2421" s="22"/>
      <c r="DL2421" s="22"/>
      <c r="DM2421" s="22"/>
      <c r="DN2421" s="22"/>
      <c r="DO2421" s="22"/>
      <c r="DP2421" s="22"/>
    </row>
    <row r="2422" spans="22:120" x14ac:dyDescent="0.25">
      <c r="V2422" s="461"/>
      <c r="W2422" s="5"/>
      <c r="X2422" s="5"/>
      <c r="Y2422" s="5"/>
      <c r="Z2422" s="5"/>
      <c r="AA2422" s="5"/>
      <c r="AB2422" s="5"/>
      <c r="AC2422" s="5"/>
      <c r="AD2422" s="5"/>
      <c r="AE2422" s="22"/>
      <c r="AF2422" s="22"/>
      <c r="AG2422" s="22"/>
      <c r="AH2422" s="22"/>
      <c r="AI2422" s="22"/>
      <c r="AJ2422" s="22"/>
      <c r="AK2422" s="22"/>
      <c r="AL2422" s="22"/>
      <c r="AM2422" s="22"/>
      <c r="AN2422" s="22"/>
      <c r="AO2422" s="22"/>
      <c r="AP2422" s="22"/>
      <c r="AQ2422" s="22"/>
      <c r="AR2422" s="22"/>
      <c r="AS2422" s="22"/>
      <c r="AT2422" s="22"/>
      <c r="AU2422" s="22"/>
      <c r="AV2422" s="22"/>
      <c r="AW2422" s="22"/>
      <c r="AX2422" s="22"/>
      <c r="AY2422" s="22"/>
      <c r="AZ2422" s="22"/>
      <c r="BA2422" s="22"/>
      <c r="BB2422" s="22"/>
      <c r="BC2422" s="22"/>
      <c r="BD2422" s="22"/>
      <c r="BE2422" s="22"/>
      <c r="BF2422" s="22"/>
      <c r="BG2422" s="22"/>
      <c r="BH2422" s="22"/>
      <c r="BI2422" s="22"/>
      <c r="BJ2422" s="22"/>
      <c r="BK2422" s="22"/>
      <c r="BL2422" s="22"/>
      <c r="BM2422" s="22"/>
      <c r="BN2422" s="22"/>
      <c r="BO2422" s="22"/>
      <c r="BP2422" s="22"/>
      <c r="BQ2422" s="22"/>
      <c r="BR2422" s="22"/>
      <c r="BS2422" s="22"/>
      <c r="BT2422" s="22"/>
      <c r="BU2422" s="22"/>
      <c r="BV2422" s="22"/>
      <c r="BW2422" s="22"/>
      <c r="BX2422" s="22"/>
      <c r="BY2422" s="22"/>
      <c r="BZ2422" s="22"/>
      <c r="CA2422" s="22"/>
      <c r="CB2422" s="22"/>
      <c r="CC2422" s="22"/>
      <c r="CD2422" s="22"/>
      <c r="CE2422" s="22"/>
      <c r="CF2422" s="22"/>
      <c r="CG2422" s="22"/>
      <c r="CH2422" s="22"/>
      <c r="CI2422" s="22"/>
      <c r="CJ2422" s="22"/>
      <c r="CK2422" s="22"/>
      <c r="CL2422" s="22"/>
      <c r="CM2422" s="22"/>
      <c r="CN2422" s="22"/>
      <c r="CO2422" s="22"/>
      <c r="CP2422" s="22"/>
      <c r="CQ2422" s="22"/>
      <c r="CR2422" s="22"/>
      <c r="CS2422" s="22"/>
      <c r="CT2422" s="22"/>
      <c r="CU2422" s="22"/>
      <c r="CV2422" s="22"/>
      <c r="CW2422" s="22"/>
      <c r="CX2422" s="22"/>
      <c r="CY2422" s="22"/>
      <c r="CZ2422" s="22"/>
      <c r="DA2422" s="22"/>
      <c r="DB2422" s="22"/>
      <c r="DC2422" s="22"/>
      <c r="DD2422" s="22"/>
      <c r="DE2422" s="22"/>
      <c r="DF2422" s="22"/>
      <c r="DG2422" s="22"/>
      <c r="DH2422" s="22"/>
      <c r="DI2422" s="22"/>
      <c r="DJ2422" s="22"/>
      <c r="DK2422" s="22"/>
      <c r="DL2422" s="22"/>
      <c r="DM2422" s="22"/>
      <c r="DN2422" s="22"/>
      <c r="DO2422" s="22"/>
      <c r="DP2422" s="22"/>
    </row>
    <row r="2423" spans="22:120" x14ac:dyDescent="0.25">
      <c r="V2423" s="461"/>
      <c r="W2423" s="5"/>
      <c r="X2423" s="5"/>
      <c r="Y2423" s="5"/>
      <c r="Z2423" s="5"/>
      <c r="AA2423" s="5"/>
      <c r="AB2423" s="5"/>
      <c r="AC2423" s="5"/>
      <c r="AD2423" s="5"/>
      <c r="AE2423" s="22"/>
      <c r="AF2423" s="22"/>
      <c r="AG2423" s="22"/>
      <c r="AH2423" s="22"/>
      <c r="AI2423" s="22"/>
      <c r="AJ2423" s="22"/>
      <c r="AK2423" s="22"/>
      <c r="AL2423" s="22"/>
      <c r="AM2423" s="22"/>
      <c r="AN2423" s="22"/>
      <c r="AO2423" s="22"/>
      <c r="AP2423" s="22"/>
      <c r="AQ2423" s="22"/>
      <c r="AR2423" s="22"/>
      <c r="AS2423" s="22"/>
      <c r="AT2423" s="22"/>
      <c r="AU2423" s="22"/>
      <c r="AV2423" s="22"/>
      <c r="AW2423" s="22"/>
      <c r="AX2423" s="22"/>
      <c r="AY2423" s="22"/>
      <c r="AZ2423" s="22"/>
      <c r="BA2423" s="22"/>
      <c r="BB2423" s="22"/>
      <c r="BC2423" s="22"/>
      <c r="BD2423" s="22"/>
      <c r="BE2423" s="22"/>
      <c r="BF2423" s="22"/>
      <c r="BG2423" s="22"/>
      <c r="BH2423" s="22"/>
      <c r="BI2423" s="22"/>
      <c r="BJ2423" s="22"/>
      <c r="BK2423" s="22"/>
      <c r="BL2423" s="22"/>
      <c r="BM2423" s="22"/>
      <c r="BN2423" s="22"/>
      <c r="BO2423" s="22"/>
      <c r="BP2423" s="22"/>
      <c r="BQ2423" s="22"/>
      <c r="BR2423" s="22"/>
      <c r="BS2423" s="22"/>
      <c r="BT2423" s="22"/>
      <c r="BU2423" s="22"/>
      <c r="BV2423" s="22"/>
      <c r="BW2423" s="22"/>
      <c r="BX2423" s="22"/>
      <c r="BY2423" s="22"/>
      <c r="BZ2423" s="22"/>
      <c r="CA2423" s="22"/>
      <c r="CB2423" s="22"/>
      <c r="CC2423" s="22"/>
      <c r="CD2423" s="22"/>
      <c r="CE2423" s="22"/>
      <c r="CF2423" s="22"/>
      <c r="CG2423" s="22"/>
      <c r="CH2423" s="22"/>
      <c r="CI2423" s="22"/>
      <c r="CJ2423" s="22"/>
      <c r="CK2423" s="22"/>
      <c r="CL2423" s="22"/>
      <c r="CM2423" s="22"/>
      <c r="CN2423" s="22"/>
      <c r="CO2423" s="22"/>
      <c r="CP2423" s="22"/>
      <c r="CQ2423" s="22"/>
      <c r="CR2423" s="22"/>
      <c r="CS2423" s="22"/>
      <c r="CT2423" s="22"/>
      <c r="CU2423" s="22"/>
      <c r="CV2423" s="22"/>
      <c r="CW2423" s="22"/>
      <c r="CX2423" s="22"/>
      <c r="CY2423" s="22"/>
      <c r="CZ2423" s="22"/>
      <c r="DA2423" s="22"/>
      <c r="DB2423" s="22"/>
      <c r="DC2423" s="22"/>
      <c r="DD2423" s="22"/>
      <c r="DE2423" s="22"/>
      <c r="DF2423" s="22"/>
      <c r="DG2423" s="22"/>
      <c r="DH2423" s="22"/>
      <c r="DI2423" s="22"/>
      <c r="DJ2423" s="22"/>
      <c r="DK2423" s="22"/>
      <c r="DL2423" s="22"/>
      <c r="DM2423" s="22"/>
      <c r="DN2423" s="22"/>
      <c r="DO2423" s="22"/>
      <c r="DP2423" s="22"/>
    </row>
    <row r="2424" spans="22:120" x14ac:dyDescent="0.25">
      <c r="V2424" s="461"/>
      <c r="W2424" s="5"/>
      <c r="X2424" s="5"/>
      <c r="Y2424" s="5"/>
      <c r="Z2424" s="5"/>
      <c r="AA2424" s="5"/>
      <c r="AB2424" s="5"/>
      <c r="AC2424" s="5"/>
      <c r="AD2424" s="5"/>
      <c r="AE2424" s="22"/>
      <c r="AF2424" s="22"/>
      <c r="AG2424" s="22"/>
      <c r="AH2424" s="22"/>
      <c r="AI2424" s="22"/>
      <c r="AJ2424" s="22"/>
      <c r="AK2424" s="22"/>
      <c r="AL2424" s="22"/>
      <c r="AM2424" s="22"/>
      <c r="AN2424" s="22"/>
      <c r="AO2424" s="22"/>
      <c r="AP2424" s="22"/>
      <c r="AQ2424" s="22"/>
      <c r="AR2424" s="22"/>
      <c r="AS2424" s="22"/>
      <c r="AT2424" s="22"/>
      <c r="AU2424" s="22"/>
      <c r="AV2424" s="22"/>
      <c r="AW2424" s="22"/>
      <c r="AX2424" s="22"/>
      <c r="AY2424" s="22"/>
      <c r="AZ2424" s="22"/>
      <c r="BA2424" s="22"/>
      <c r="BB2424" s="22"/>
      <c r="BC2424" s="22"/>
      <c r="BD2424" s="22"/>
      <c r="BE2424" s="22"/>
      <c r="BF2424" s="22"/>
      <c r="BG2424" s="22"/>
      <c r="BH2424" s="22"/>
      <c r="BI2424" s="22"/>
      <c r="BJ2424" s="22"/>
      <c r="BK2424" s="22"/>
      <c r="BL2424" s="22"/>
      <c r="BM2424" s="22"/>
      <c r="BN2424" s="22"/>
      <c r="BO2424" s="22"/>
      <c r="BP2424" s="22"/>
      <c r="BQ2424" s="22"/>
      <c r="BR2424" s="22"/>
      <c r="BS2424" s="22"/>
      <c r="BT2424" s="22"/>
      <c r="BU2424" s="22"/>
      <c r="BV2424" s="22"/>
      <c r="BW2424" s="22"/>
      <c r="BX2424" s="22"/>
      <c r="BY2424" s="22"/>
      <c r="BZ2424" s="22"/>
      <c r="CA2424" s="22"/>
      <c r="CB2424" s="22"/>
      <c r="CC2424" s="22"/>
      <c r="CD2424" s="22"/>
      <c r="CE2424" s="22"/>
      <c r="CF2424" s="22"/>
      <c r="CG2424" s="22"/>
      <c r="CH2424" s="22"/>
      <c r="CI2424" s="22"/>
      <c r="CJ2424" s="22"/>
      <c r="CK2424" s="22"/>
      <c r="CL2424" s="22"/>
      <c r="CM2424" s="22"/>
      <c r="CN2424" s="22"/>
      <c r="CO2424" s="22"/>
      <c r="CP2424" s="22"/>
      <c r="CQ2424" s="22"/>
      <c r="CR2424" s="22"/>
      <c r="CS2424" s="22"/>
      <c r="CT2424" s="22"/>
      <c r="CU2424" s="22"/>
      <c r="CV2424" s="22"/>
      <c r="CW2424" s="22"/>
      <c r="CX2424" s="22"/>
      <c r="CY2424" s="22"/>
      <c r="CZ2424" s="22"/>
      <c r="DA2424" s="22"/>
      <c r="DB2424" s="22"/>
      <c r="DC2424" s="22"/>
      <c r="DD2424" s="22"/>
      <c r="DE2424" s="22"/>
      <c r="DF2424" s="22"/>
      <c r="DG2424" s="22"/>
      <c r="DH2424" s="22"/>
      <c r="DI2424" s="22"/>
      <c r="DJ2424" s="22"/>
      <c r="DK2424" s="22"/>
      <c r="DL2424" s="22"/>
      <c r="DM2424" s="22"/>
      <c r="DN2424" s="22"/>
      <c r="DO2424" s="22"/>
      <c r="DP2424" s="22"/>
    </row>
    <row r="2425" spans="22:120" x14ac:dyDescent="0.25">
      <c r="V2425" s="461"/>
      <c r="W2425" s="5"/>
      <c r="X2425" s="5"/>
      <c r="Y2425" s="5"/>
      <c r="Z2425" s="5"/>
      <c r="AA2425" s="5"/>
      <c r="AB2425" s="5"/>
      <c r="AC2425" s="5"/>
      <c r="AD2425" s="5"/>
      <c r="AE2425" s="22"/>
      <c r="AF2425" s="22"/>
      <c r="AG2425" s="22"/>
      <c r="AH2425" s="22"/>
      <c r="AI2425" s="22"/>
      <c r="AJ2425" s="22"/>
      <c r="AK2425" s="22"/>
      <c r="AL2425" s="22"/>
      <c r="AM2425" s="22"/>
      <c r="AN2425" s="22"/>
      <c r="AO2425" s="22"/>
      <c r="AP2425" s="22"/>
      <c r="AQ2425" s="22"/>
      <c r="AR2425" s="22"/>
      <c r="AS2425" s="22"/>
      <c r="AT2425" s="22"/>
      <c r="AU2425" s="22"/>
      <c r="AV2425" s="22"/>
      <c r="AW2425" s="22"/>
      <c r="AX2425" s="22"/>
      <c r="AY2425" s="22"/>
      <c r="AZ2425" s="22"/>
      <c r="BA2425" s="22"/>
      <c r="BB2425" s="22"/>
      <c r="BC2425" s="22"/>
      <c r="BD2425" s="22"/>
      <c r="BE2425" s="22"/>
      <c r="BF2425" s="22"/>
      <c r="BG2425" s="22"/>
      <c r="BH2425" s="22"/>
      <c r="BI2425" s="22"/>
      <c r="BJ2425" s="22"/>
      <c r="BK2425" s="22"/>
      <c r="BL2425" s="22"/>
      <c r="BM2425" s="22"/>
      <c r="BN2425" s="22"/>
      <c r="BO2425" s="22"/>
      <c r="BP2425" s="22"/>
      <c r="BQ2425" s="22"/>
      <c r="BR2425" s="22"/>
      <c r="BS2425" s="22"/>
      <c r="BT2425" s="22"/>
      <c r="BU2425" s="22"/>
      <c r="BV2425" s="22"/>
      <c r="BW2425" s="22"/>
      <c r="BX2425" s="22"/>
      <c r="BY2425" s="22"/>
      <c r="BZ2425" s="22"/>
      <c r="CA2425" s="22"/>
      <c r="CB2425" s="22"/>
      <c r="CC2425" s="22"/>
      <c r="CD2425" s="22"/>
      <c r="CE2425" s="22"/>
      <c r="CF2425" s="22"/>
      <c r="CG2425" s="22"/>
      <c r="CH2425" s="22"/>
      <c r="CI2425" s="22"/>
      <c r="CJ2425" s="22"/>
      <c r="CK2425" s="22"/>
      <c r="CL2425" s="22"/>
      <c r="CM2425" s="22"/>
      <c r="CN2425" s="22"/>
      <c r="CO2425" s="22"/>
      <c r="CP2425" s="22"/>
      <c r="CQ2425" s="22"/>
      <c r="CR2425" s="22"/>
      <c r="CS2425" s="22"/>
      <c r="CT2425" s="22"/>
      <c r="CU2425" s="22"/>
      <c r="CV2425" s="22"/>
      <c r="CW2425" s="22"/>
      <c r="CX2425" s="22"/>
      <c r="CY2425" s="22"/>
      <c r="CZ2425" s="22"/>
      <c r="DA2425" s="22"/>
      <c r="DB2425" s="22"/>
      <c r="DC2425" s="22"/>
      <c r="DD2425" s="22"/>
      <c r="DE2425" s="22"/>
      <c r="DF2425" s="22"/>
      <c r="DG2425" s="22"/>
      <c r="DH2425" s="22"/>
      <c r="DI2425" s="22"/>
      <c r="DJ2425" s="22"/>
      <c r="DK2425" s="22"/>
      <c r="DL2425" s="22"/>
      <c r="DM2425" s="22"/>
      <c r="DN2425" s="22"/>
      <c r="DO2425" s="22"/>
      <c r="DP2425" s="22"/>
    </row>
    <row r="2426" spans="22:120" x14ac:dyDescent="0.25">
      <c r="V2426" s="461"/>
      <c r="W2426" s="5"/>
      <c r="X2426" s="5"/>
      <c r="Y2426" s="5"/>
      <c r="Z2426" s="5"/>
      <c r="AA2426" s="5"/>
      <c r="AB2426" s="5"/>
      <c r="AC2426" s="5"/>
      <c r="AD2426" s="5"/>
      <c r="AE2426" s="22"/>
      <c r="AF2426" s="22"/>
      <c r="AG2426" s="22"/>
      <c r="AH2426" s="22"/>
      <c r="AI2426" s="22"/>
      <c r="AJ2426" s="22"/>
      <c r="AK2426" s="22"/>
      <c r="AL2426" s="22"/>
      <c r="AM2426" s="22"/>
      <c r="AN2426" s="22"/>
      <c r="AO2426" s="22"/>
      <c r="AP2426" s="22"/>
      <c r="AQ2426" s="22"/>
      <c r="AR2426" s="22"/>
      <c r="AS2426" s="22"/>
      <c r="AT2426" s="22"/>
      <c r="AU2426" s="22"/>
      <c r="AV2426" s="22"/>
      <c r="AW2426" s="22"/>
      <c r="AX2426" s="22"/>
      <c r="AY2426" s="22"/>
      <c r="AZ2426" s="22"/>
      <c r="BA2426" s="22"/>
      <c r="BB2426" s="22"/>
      <c r="BC2426" s="22"/>
      <c r="BD2426" s="22"/>
      <c r="BE2426" s="22"/>
      <c r="BF2426" s="22"/>
      <c r="BG2426" s="22"/>
      <c r="BH2426" s="22"/>
      <c r="BI2426" s="22"/>
      <c r="BJ2426" s="22"/>
      <c r="BK2426" s="22"/>
      <c r="BL2426" s="22"/>
      <c r="BM2426" s="22"/>
      <c r="BN2426" s="22"/>
      <c r="BO2426" s="22"/>
      <c r="BP2426" s="22"/>
      <c r="BQ2426" s="22"/>
      <c r="BR2426" s="22"/>
      <c r="BS2426" s="22"/>
      <c r="BT2426" s="22"/>
      <c r="BU2426" s="22"/>
      <c r="BV2426" s="22"/>
      <c r="BW2426" s="22"/>
      <c r="BX2426" s="22"/>
      <c r="BY2426" s="22"/>
      <c r="BZ2426" s="22"/>
      <c r="CA2426" s="22"/>
      <c r="CB2426" s="22"/>
      <c r="CC2426" s="22"/>
      <c r="CD2426" s="22"/>
      <c r="CE2426" s="22"/>
      <c r="CF2426" s="22"/>
      <c r="CG2426" s="22"/>
      <c r="CH2426" s="22"/>
      <c r="CI2426" s="22"/>
      <c r="CJ2426" s="22"/>
      <c r="CK2426" s="22"/>
      <c r="CL2426" s="22"/>
      <c r="CM2426" s="22"/>
      <c r="CN2426" s="22"/>
      <c r="CO2426" s="22"/>
      <c r="CP2426" s="22"/>
      <c r="CQ2426" s="22"/>
      <c r="CR2426" s="22"/>
      <c r="CS2426" s="22"/>
      <c r="CT2426" s="22"/>
      <c r="CU2426" s="22"/>
      <c r="CV2426" s="22"/>
      <c r="CW2426" s="22"/>
      <c r="CX2426" s="22"/>
      <c r="CY2426" s="22"/>
      <c r="CZ2426" s="22"/>
      <c r="DA2426" s="22"/>
      <c r="DB2426" s="22"/>
      <c r="DC2426" s="22"/>
      <c r="DD2426" s="22"/>
      <c r="DE2426" s="22"/>
      <c r="DF2426" s="22"/>
      <c r="DG2426" s="22"/>
      <c r="DH2426" s="22"/>
      <c r="DI2426" s="22"/>
      <c r="DJ2426" s="22"/>
      <c r="DK2426" s="22"/>
      <c r="DL2426" s="22"/>
      <c r="DM2426" s="22"/>
      <c r="DN2426" s="22"/>
      <c r="DO2426" s="22"/>
      <c r="DP2426" s="22"/>
    </row>
    <row r="2427" spans="22:120" x14ac:dyDescent="0.25">
      <c r="V2427" s="461"/>
      <c r="W2427" s="5"/>
      <c r="X2427" s="5"/>
      <c r="Y2427" s="5"/>
      <c r="Z2427" s="5"/>
      <c r="AA2427" s="5"/>
      <c r="AB2427" s="5"/>
      <c r="AC2427" s="5"/>
      <c r="AD2427" s="5"/>
      <c r="AE2427" s="22"/>
      <c r="AF2427" s="22"/>
      <c r="AG2427" s="22"/>
      <c r="AH2427" s="22"/>
      <c r="AI2427" s="22"/>
      <c r="AJ2427" s="22"/>
      <c r="AK2427" s="22"/>
      <c r="AL2427" s="22"/>
      <c r="AM2427" s="22"/>
      <c r="AN2427" s="22"/>
      <c r="AO2427" s="22"/>
      <c r="AP2427" s="22"/>
      <c r="AQ2427" s="22"/>
      <c r="AR2427" s="22"/>
      <c r="AS2427" s="22"/>
      <c r="AT2427" s="22"/>
      <c r="AU2427" s="22"/>
      <c r="AV2427" s="22"/>
      <c r="AW2427" s="22"/>
      <c r="AX2427" s="22"/>
      <c r="AY2427" s="22"/>
      <c r="AZ2427" s="22"/>
      <c r="BA2427" s="22"/>
      <c r="BB2427" s="22"/>
      <c r="BC2427" s="22"/>
      <c r="BD2427" s="22"/>
      <c r="BE2427" s="22"/>
      <c r="BF2427" s="22"/>
      <c r="BG2427" s="22"/>
      <c r="BH2427" s="22"/>
      <c r="BI2427" s="22"/>
      <c r="BJ2427" s="22"/>
      <c r="BK2427" s="22"/>
      <c r="BL2427" s="22"/>
      <c r="BM2427" s="22"/>
      <c r="BN2427" s="22"/>
      <c r="BO2427" s="22"/>
      <c r="BP2427" s="22"/>
      <c r="BQ2427" s="22"/>
      <c r="BR2427" s="22"/>
      <c r="BS2427" s="22"/>
      <c r="BT2427" s="22"/>
      <c r="BU2427" s="22"/>
      <c r="BV2427" s="22"/>
      <c r="BW2427" s="22"/>
      <c r="BX2427" s="22"/>
      <c r="BY2427" s="22"/>
      <c r="BZ2427" s="22"/>
      <c r="CA2427" s="22"/>
      <c r="CB2427" s="22"/>
      <c r="CC2427" s="22"/>
      <c r="CD2427" s="22"/>
      <c r="CE2427" s="22"/>
      <c r="CF2427" s="22"/>
      <c r="CG2427" s="22"/>
      <c r="CH2427" s="22"/>
      <c r="CI2427" s="22"/>
      <c r="CJ2427" s="22"/>
      <c r="CK2427" s="22"/>
      <c r="CL2427" s="22"/>
      <c r="CM2427" s="22"/>
      <c r="CN2427" s="22"/>
      <c r="CO2427" s="22"/>
      <c r="CP2427" s="22"/>
      <c r="CQ2427" s="22"/>
      <c r="CR2427" s="22"/>
      <c r="CS2427" s="22"/>
      <c r="CT2427" s="22"/>
      <c r="CU2427" s="22"/>
      <c r="CV2427" s="22"/>
      <c r="CW2427" s="22"/>
      <c r="CX2427" s="22"/>
      <c r="CY2427" s="22"/>
      <c r="CZ2427" s="22"/>
      <c r="DA2427" s="22"/>
      <c r="DB2427" s="22"/>
      <c r="DC2427" s="22"/>
      <c r="DD2427" s="22"/>
      <c r="DE2427" s="22"/>
      <c r="DF2427" s="22"/>
      <c r="DG2427" s="22"/>
      <c r="DH2427" s="22"/>
      <c r="DI2427" s="22"/>
      <c r="DJ2427" s="22"/>
      <c r="DK2427" s="22"/>
      <c r="DL2427" s="22"/>
      <c r="DM2427" s="22"/>
      <c r="DN2427" s="22"/>
      <c r="DO2427" s="22"/>
      <c r="DP2427" s="22"/>
    </row>
    <row r="2428" spans="22:120" x14ac:dyDescent="0.25">
      <c r="V2428" s="461"/>
      <c r="W2428" s="5"/>
      <c r="X2428" s="5"/>
      <c r="Y2428" s="5"/>
      <c r="Z2428" s="5"/>
      <c r="AA2428" s="5"/>
      <c r="AB2428" s="5"/>
      <c r="AC2428" s="5"/>
      <c r="AD2428" s="5"/>
      <c r="AE2428" s="22"/>
      <c r="AF2428" s="22"/>
      <c r="AG2428" s="22"/>
      <c r="AH2428" s="22"/>
      <c r="AI2428" s="22"/>
      <c r="AJ2428" s="22"/>
      <c r="AK2428" s="22"/>
      <c r="AL2428" s="22"/>
      <c r="AM2428" s="22"/>
      <c r="AN2428" s="22"/>
      <c r="AO2428" s="22"/>
      <c r="AP2428" s="22"/>
      <c r="AQ2428" s="22"/>
      <c r="AR2428" s="22"/>
      <c r="AS2428" s="22"/>
      <c r="AT2428" s="22"/>
      <c r="AU2428" s="22"/>
      <c r="AV2428" s="22"/>
      <c r="AW2428" s="22"/>
      <c r="AX2428" s="22"/>
      <c r="AY2428" s="22"/>
      <c r="AZ2428" s="22"/>
      <c r="BA2428" s="22"/>
      <c r="BB2428" s="22"/>
      <c r="BC2428" s="22"/>
      <c r="BD2428" s="22"/>
      <c r="BE2428" s="22"/>
      <c r="BF2428" s="22"/>
      <c r="BG2428" s="22"/>
      <c r="BH2428" s="22"/>
      <c r="BI2428" s="22"/>
      <c r="BJ2428" s="22"/>
      <c r="BK2428" s="22"/>
      <c r="BL2428" s="22"/>
      <c r="BM2428" s="22"/>
      <c r="BN2428" s="22"/>
      <c r="BO2428" s="22"/>
      <c r="BP2428" s="22"/>
      <c r="BQ2428" s="22"/>
      <c r="BR2428" s="22"/>
      <c r="BS2428" s="22"/>
      <c r="BT2428" s="22"/>
      <c r="BU2428" s="22"/>
      <c r="BV2428" s="22"/>
      <c r="BW2428" s="22"/>
      <c r="BX2428" s="22"/>
      <c r="BY2428" s="22"/>
      <c r="BZ2428" s="22"/>
      <c r="CA2428" s="22"/>
      <c r="CB2428" s="22"/>
      <c r="CC2428" s="22"/>
      <c r="CD2428" s="22"/>
      <c r="CE2428" s="22"/>
      <c r="CF2428" s="22"/>
      <c r="CG2428" s="22"/>
      <c r="CH2428" s="22"/>
      <c r="CI2428" s="22"/>
      <c r="CJ2428" s="22"/>
      <c r="CK2428" s="22"/>
      <c r="CL2428" s="22"/>
      <c r="CM2428" s="22"/>
      <c r="CN2428" s="22"/>
      <c r="CO2428" s="22"/>
      <c r="CP2428" s="22"/>
      <c r="CQ2428" s="22"/>
      <c r="CR2428" s="22"/>
      <c r="CS2428" s="22"/>
      <c r="CT2428" s="22"/>
      <c r="CU2428" s="22"/>
      <c r="CV2428" s="22"/>
      <c r="CW2428" s="22"/>
      <c r="CX2428" s="22"/>
      <c r="CY2428" s="22"/>
      <c r="CZ2428" s="22"/>
      <c r="DA2428" s="22"/>
      <c r="DB2428" s="22"/>
      <c r="DC2428" s="22"/>
      <c r="DD2428" s="22"/>
      <c r="DE2428" s="22"/>
      <c r="DF2428" s="22"/>
      <c r="DG2428" s="22"/>
      <c r="DH2428" s="22"/>
      <c r="DI2428" s="22"/>
      <c r="DJ2428" s="22"/>
      <c r="DK2428" s="22"/>
      <c r="DL2428" s="22"/>
      <c r="DM2428" s="22"/>
      <c r="DN2428" s="22"/>
      <c r="DO2428" s="22"/>
      <c r="DP2428" s="22"/>
    </row>
    <row r="2429" spans="22:120" x14ac:dyDescent="0.25">
      <c r="V2429" s="461"/>
      <c r="W2429" s="5"/>
      <c r="X2429" s="5"/>
      <c r="Y2429" s="5"/>
      <c r="Z2429" s="5"/>
      <c r="AA2429" s="5"/>
      <c r="AB2429" s="5"/>
      <c r="AC2429" s="5"/>
      <c r="AD2429" s="5"/>
      <c r="AE2429" s="22"/>
      <c r="AF2429" s="22"/>
      <c r="AG2429" s="22"/>
      <c r="AH2429" s="22"/>
      <c r="AI2429" s="22"/>
      <c r="AJ2429" s="22"/>
      <c r="AK2429" s="22"/>
      <c r="AL2429" s="22"/>
      <c r="AM2429" s="22"/>
      <c r="AN2429" s="22"/>
      <c r="AO2429" s="22"/>
      <c r="AP2429" s="22"/>
      <c r="AQ2429" s="22"/>
      <c r="AR2429" s="22"/>
      <c r="AS2429" s="22"/>
      <c r="AT2429" s="22"/>
      <c r="AU2429" s="22"/>
      <c r="AV2429" s="22"/>
      <c r="AW2429" s="22"/>
      <c r="AX2429" s="22"/>
      <c r="AY2429" s="22"/>
      <c r="AZ2429" s="22"/>
      <c r="BA2429" s="22"/>
      <c r="BB2429" s="22"/>
      <c r="BC2429" s="22"/>
      <c r="BD2429" s="22"/>
      <c r="BE2429" s="22"/>
      <c r="BF2429" s="22"/>
      <c r="BG2429" s="22"/>
      <c r="BH2429" s="22"/>
      <c r="BI2429" s="22"/>
      <c r="BJ2429" s="22"/>
      <c r="BK2429" s="22"/>
      <c r="BL2429" s="22"/>
      <c r="BM2429" s="22"/>
      <c r="BN2429" s="22"/>
      <c r="BO2429" s="22"/>
      <c r="BP2429" s="22"/>
      <c r="BQ2429" s="22"/>
      <c r="BR2429" s="22"/>
      <c r="BS2429" s="22"/>
      <c r="BT2429" s="22"/>
      <c r="BU2429" s="22"/>
      <c r="BV2429" s="22"/>
      <c r="BW2429" s="22"/>
      <c r="BX2429" s="22"/>
      <c r="BY2429" s="22"/>
      <c r="BZ2429" s="22"/>
      <c r="CA2429" s="22"/>
      <c r="CB2429" s="22"/>
      <c r="CC2429" s="22"/>
      <c r="CD2429" s="22"/>
      <c r="CE2429" s="22"/>
      <c r="CF2429" s="22"/>
      <c r="CG2429" s="22"/>
      <c r="CH2429" s="22"/>
      <c r="CI2429" s="22"/>
      <c r="CJ2429" s="22"/>
      <c r="CK2429" s="22"/>
      <c r="CL2429" s="22"/>
      <c r="CM2429" s="22"/>
      <c r="CN2429" s="22"/>
      <c r="CO2429" s="22"/>
      <c r="CP2429" s="22"/>
      <c r="CQ2429" s="22"/>
      <c r="CR2429" s="22"/>
      <c r="CS2429" s="22"/>
      <c r="CT2429" s="22"/>
      <c r="CU2429" s="22"/>
      <c r="CV2429" s="22"/>
      <c r="CW2429" s="22"/>
      <c r="CX2429" s="22"/>
      <c r="CY2429" s="22"/>
      <c r="CZ2429" s="22"/>
      <c r="DA2429" s="22"/>
      <c r="DB2429" s="22"/>
      <c r="DC2429" s="22"/>
      <c r="DD2429" s="22"/>
      <c r="DE2429" s="22"/>
      <c r="DF2429" s="22"/>
      <c r="DG2429" s="22"/>
      <c r="DH2429" s="22"/>
      <c r="DI2429" s="22"/>
      <c r="DJ2429" s="22"/>
      <c r="DK2429" s="22"/>
      <c r="DL2429" s="22"/>
      <c r="DM2429" s="22"/>
      <c r="DN2429" s="22"/>
      <c r="DO2429" s="22"/>
      <c r="DP2429" s="22"/>
    </row>
    <row r="2430" spans="22:120" x14ac:dyDescent="0.25">
      <c r="V2430" s="461"/>
      <c r="W2430" s="5"/>
      <c r="X2430" s="5"/>
      <c r="Y2430" s="5"/>
      <c r="Z2430" s="5"/>
      <c r="AA2430" s="5"/>
      <c r="AB2430" s="5"/>
      <c r="AC2430" s="5"/>
      <c r="AD2430" s="5"/>
      <c r="AE2430" s="22"/>
      <c r="AF2430" s="22"/>
      <c r="AG2430" s="22"/>
      <c r="AH2430" s="22"/>
      <c r="AI2430" s="22"/>
      <c r="AJ2430" s="22"/>
      <c r="AK2430" s="22"/>
      <c r="AL2430" s="22"/>
      <c r="AM2430" s="22"/>
      <c r="AN2430" s="22"/>
      <c r="AO2430" s="22"/>
      <c r="AP2430" s="22"/>
      <c r="AQ2430" s="22"/>
      <c r="AR2430" s="22"/>
      <c r="AS2430" s="22"/>
      <c r="AT2430" s="22"/>
      <c r="AU2430" s="22"/>
      <c r="AV2430" s="22"/>
      <c r="AW2430" s="22"/>
      <c r="AX2430" s="22"/>
      <c r="AY2430" s="22"/>
      <c r="AZ2430" s="22"/>
      <c r="BA2430" s="22"/>
      <c r="BB2430" s="22"/>
      <c r="BC2430" s="22"/>
      <c r="BD2430" s="22"/>
      <c r="BE2430" s="22"/>
      <c r="BF2430" s="22"/>
      <c r="BG2430" s="22"/>
      <c r="BH2430" s="22"/>
      <c r="BI2430" s="22"/>
      <c r="BJ2430" s="22"/>
      <c r="BK2430" s="22"/>
      <c r="BL2430" s="22"/>
      <c r="BM2430" s="22"/>
      <c r="BN2430" s="22"/>
      <c r="BO2430" s="22"/>
      <c r="BP2430" s="22"/>
      <c r="BQ2430" s="22"/>
      <c r="BR2430" s="22"/>
      <c r="BS2430" s="22"/>
      <c r="BT2430" s="22"/>
      <c r="BU2430" s="22"/>
      <c r="BV2430" s="22"/>
      <c r="BW2430" s="22"/>
      <c r="BX2430" s="22"/>
      <c r="BY2430" s="22"/>
      <c r="BZ2430" s="22"/>
      <c r="CA2430" s="22"/>
      <c r="CB2430" s="22"/>
      <c r="CC2430" s="22"/>
      <c r="CD2430" s="22"/>
      <c r="CE2430" s="22"/>
      <c r="CF2430" s="22"/>
      <c r="CG2430" s="22"/>
      <c r="CH2430" s="22"/>
      <c r="CI2430" s="22"/>
      <c r="CJ2430" s="22"/>
      <c r="CK2430" s="22"/>
      <c r="CL2430" s="22"/>
      <c r="CM2430" s="22"/>
      <c r="CN2430" s="22"/>
      <c r="CO2430" s="22"/>
      <c r="CP2430" s="22"/>
      <c r="CQ2430" s="22"/>
      <c r="CR2430" s="22"/>
      <c r="CS2430" s="22"/>
      <c r="CT2430" s="22"/>
      <c r="CU2430" s="22"/>
      <c r="CV2430" s="22"/>
      <c r="CW2430" s="22"/>
      <c r="CX2430" s="22"/>
      <c r="CY2430" s="22"/>
      <c r="CZ2430" s="22"/>
      <c r="DA2430" s="22"/>
      <c r="DB2430" s="22"/>
      <c r="DC2430" s="22"/>
      <c r="DD2430" s="22"/>
      <c r="DE2430" s="22"/>
      <c r="DF2430" s="22"/>
      <c r="DG2430" s="22"/>
      <c r="DH2430" s="22"/>
      <c r="DI2430" s="22"/>
      <c r="DJ2430" s="22"/>
      <c r="DK2430" s="22"/>
      <c r="DL2430" s="22"/>
      <c r="DM2430" s="22"/>
      <c r="DN2430" s="22"/>
      <c r="DO2430" s="22"/>
      <c r="DP2430" s="22"/>
    </row>
    <row r="2431" spans="22:120" x14ac:dyDescent="0.25">
      <c r="V2431" s="461"/>
      <c r="W2431" s="5"/>
      <c r="X2431" s="5"/>
      <c r="Y2431" s="5"/>
      <c r="Z2431" s="5"/>
      <c r="AA2431" s="5"/>
      <c r="AB2431" s="5"/>
      <c r="AC2431" s="5"/>
      <c r="AD2431" s="5"/>
      <c r="AE2431" s="22"/>
      <c r="AF2431" s="22"/>
      <c r="AG2431" s="22"/>
      <c r="AH2431" s="22"/>
      <c r="AI2431" s="22"/>
      <c r="AJ2431" s="22"/>
      <c r="AK2431" s="22"/>
      <c r="AL2431" s="22"/>
      <c r="AM2431" s="22"/>
      <c r="AN2431" s="22"/>
      <c r="AO2431" s="22"/>
      <c r="AP2431" s="22"/>
      <c r="AQ2431" s="22"/>
      <c r="AR2431" s="22"/>
      <c r="AS2431" s="22"/>
      <c r="AT2431" s="22"/>
      <c r="AU2431" s="22"/>
      <c r="AV2431" s="22"/>
      <c r="AW2431" s="22"/>
      <c r="AX2431" s="22"/>
      <c r="AY2431" s="22"/>
      <c r="AZ2431" s="22"/>
      <c r="BA2431" s="22"/>
      <c r="BB2431" s="22"/>
      <c r="BC2431" s="22"/>
      <c r="BD2431" s="22"/>
      <c r="BE2431" s="22"/>
      <c r="BF2431" s="22"/>
      <c r="BG2431" s="22"/>
      <c r="BH2431" s="22"/>
      <c r="BI2431" s="22"/>
      <c r="BJ2431" s="22"/>
      <c r="BK2431" s="22"/>
      <c r="BL2431" s="22"/>
      <c r="BM2431" s="22"/>
      <c r="BN2431" s="22"/>
      <c r="BO2431" s="22"/>
      <c r="BP2431" s="22"/>
      <c r="BQ2431" s="22"/>
      <c r="BR2431" s="22"/>
      <c r="BS2431" s="22"/>
      <c r="BT2431" s="22"/>
      <c r="BU2431" s="22"/>
      <c r="BV2431" s="22"/>
      <c r="BW2431" s="22"/>
      <c r="BX2431" s="22"/>
      <c r="BY2431" s="22"/>
      <c r="BZ2431" s="22"/>
      <c r="CA2431" s="22"/>
      <c r="CB2431" s="22"/>
      <c r="CC2431" s="22"/>
      <c r="CD2431" s="22"/>
      <c r="CE2431" s="22"/>
      <c r="CF2431" s="22"/>
      <c r="CG2431" s="22"/>
      <c r="CH2431" s="22"/>
      <c r="CI2431" s="22"/>
      <c r="CJ2431" s="22"/>
      <c r="CK2431" s="22"/>
      <c r="CL2431" s="22"/>
      <c r="CM2431" s="22"/>
      <c r="CN2431" s="22"/>
      <c r="CO2431" s="22"/>
      <c r="CP2431" s="22"/>
      <c r="CQ2431" s="22"/>
      <c r="CR2431" s="22"/>
      <c r="CS2431" s="22"/>
      <c r="CT2431" s="22"/>
      <c r="CU2431" s="22"/>
      <c r="CV2431" s="22"/>
      <c r="CW2431" s="22"/>
      <c r="CX2431" s="22"/>
      <c r="CY2431" s="22"/>
      <c r="CZ2431" s="22"/>
      <c r="DA2431" s="22"/>
      <c r="DB2431" s="22"/>
      <c r="DC2431" s="22"/>
      <c r="DD2431" s="22"/>
      <c r="DE2431" s="22"/>
      <c r="DF2431" s="22"/>
      <c r="DG2431" s="22"/>
      <c r="DH2431" s="22"/>
      <c r="DI2431" s="22"/>
      <c r="DJ2431" s="22"/>
      <c r="DK2431" s="22"/>
      <c r="DL2431" s="22"/>
      <c r="DM2431" s="22"/>
      <c r="DN2431" s="22"/>
      <c r="DO2431" s="22"/>
      <c r="DP2431" s="22"/>
    </row>
    <row r="2432" spans="22:120" x14ac:dyDescent="0.25">
      <c r="V2432" s="461"/>
      <c r="W2432" s="5"/>
      <c r="X2432" s="5"/>
      <c r="Y2432" s="5"/>
      <c r="Z2432" s="5"/>
      <c r="AA2432" s="5"/>
      <c r="AB2432" s="5"/>
      <c r="AC2432" s="5"/>
      <c r="AD2432" s="5"/>
      <c r="AE2432" s="22"/>
      <c r="AF2432" s="22"/>
      <c r="AG2432" s="22"/>
      <c r="AH2432" s="22"/>
      <c r="AI2432" s="22"/>
      <c r="AJ2432" s="22"/>
      <c r="AK2432" s="22"/>
      <c r="AL2432" s="22"/>
      <c r="AM2432" s="22"/>
      <c r="AN2432" s="22"/>
      <c r="AO2432" s="22"/>
      <c r="AP2432" s="22"/>
      <c r="AQ2432" s="22"/>
      <c r="AR2432" s="22"/>
      <c r="AS2432" s="22"/>
      <c r="AT2432" s="22"/>
      <c r="AU2432" s="22"/>
      <c r="AV2432" s="22"/>
      <c r="AW2432" s="22"/>
      <c r="AX2432" s="22"/>
      <c r="AY2432" s="22"/>
      <c r="AZ2432" s="22"/>
      <c r="BA2432" s="22"/>
      <c r="BB2432" s="22"/>
      <c r="BC2432" s="22"/>
      <c r="BD2432" s="22"/>
      <c r="BE2432" s="22"/>
      <c r="BF2432" s="22"/>
      <c r="BG2432" s="22"/>
      <c r="BH2432" s="22"/>
      <c r="BI2432" s="22"/>
      <c r="BJ2432" s="22"/>
      <c r="BK2432" s="22"/>
      <c r="BL2432" s="22"/>
      <c r="BM2432" s="22"/>
      <c r="BN2432" s="22"/>
      <c r="BO2432" s="22"/>
      <c r="BP2432" s="22"/>
      <c r="BQ2432" s="22"/>
      <c r="BR2432" s="22"/>
      <c r="BS2432" s="22"/>
      <c r="BT2432" s="22"/>
      <c r="BU2432" s="22"/>
      <c r="BV2432" s="22"/>
      <c r="BW2432" s="22"/>
      <c r="BX2432" s="22"/>
      <c r="BY2432" s="22"/>
      <c r="BZ2432" s="22"/>
      <c r="CA2432" s="22"/>
      <c r="CB2432" s="22"/>
      <c r="CC2432" s="22"/>
      <c r="CD2432" s="22"/>
      <c r="CE2432" s="22"/>
      <c r="CF2432" s="22"/>
      <c r="CG2432" s="22"/>
      <c r="CH2432" s="22"/>
      <c r="CI2432" s="22"/>
      <c r="CJ2432" s="22"/>
      <c r="CK2432" s="22"/>
      <c r="CL2432" s="22"/>
      <c r="CM2432" s="22"/>
      <c r="CN2432" s="22"/>
      <c r="CO2432" s="22"/>
      <c r="CP2432" s="22"/>
      <c r="CQ2432" s="22"/>
      <c r="CR2432" s="22"/>
      <c r="CS2432" s="22"/>
      <c r="CT2432" s="22"/>
      <c r="CU2432" s="22"/>
      <c r="CV2432" s="22"/>
      <c r="CW2432" s="22"/>
      <c r="CX2432" s="22"/>
      <c r="CY2432" s="22"/>
      <c r="CZ2432" s="22"/>
      <c r="DA2432" s="22"/>
      <c r="DB2432" s="22"/>
      <c r="DC2432" s="22"/>
      <c r="DD2432" s="22"/>
      <c r="DE2432" s="22"/>
      <c r="DF2432" s="22"/>
      <c r="DG2432" s="22"/>
      <c r="DH2432" s="22"/>
      <c r="DI2432" s="22"/>
      <c r="DJ2432" s="22"/>
      <c r="DK2432" s="22"/>
      <c r="DL2432" s="22"/>
      <c r="DM2432" s="22"/>
      <c r="DN2432" s="22"/>
      <c r="DO2432" s="22"/>
      <c r="DP2432" s="22"/>
    </row>
    <row r="2433" spans="22:120" x14ac:dyDescent="0.25">
      <c r="V2433" s="461"/>
      <c r="W2433" s="5"/>
      <c r="X2433" s="5"/>
      <c r="Y2433" s="5"/>
      <c r="Z2433" s="5"/>
      <c r="AA2433" s="5"/>
      <c r="AB2433" s="5"/>
      <c r="AC2433" s="5"/>
      <c r="AD2433" s="5"/>
      <c r="AE2433" s="22"/>
      <c r="AF2433" s="22"/>
      <c r="AG2433" s="22"/>
      <c r="AH2433" s="22"/>
      <c r="AI2433" s="22"/>
      <c r="AJ2433" s="22"/>
      <c r="AK2433" s="22"/>
      <c r="AL2433" s="22"/>
      <c r="AM2433" s="22"/>
      <c r="AN2433" s="22"/>
      <c r="AO2433" s="22"/>
      <c r="AP2433" s="22"/>
      <c r="AQ2433" s="22"/>
      <c r="AR2433" s="22"/>
      <c r="AS2433" s="22"/>
      <c r="AT2433" s="22"/>
      <c r="AU2433" s="22"/>
      <c r="AV2433" s="22"/>
      <c r="AW2433" s="22"/>
      <c r="AX2433" s="22"/>
      <c r="AY2433" s="22"/>
      <c r="AZ2433" s="22"/>
      <c r="BA2433" s="22"/>
      <c r="BB2433" s="22"/>
      <c r="BC2433" s="22"/>
      <c r="BD2433" s="22"/>
      <c r="BE2433" s="22"/>
      <c r="BF2433" s="22"/>
      <c r="BG2433" s="22"/>
      <c r="BH2433" s="22"/>
      <c r="BI2433" s="22"/>
      <c r="BJ2433" s="22"/>
      <c r="BK2433" s="22"/>
      <c r="BL2433" s="22"/>
      <c r="BM2433" s="22"/>
      <c r="BN2433" s="22"/>
      <c r="BO2433" s="22"/>
      <c r="BP2433" s="22"/>
      <c r="BQ2433" s="22"/>
      <c r="BR2433" s="22"/>
      <c r="BS2433" s="22"/>
      <c r="BT2433" s="22"/>
      <c r="BU2433" s="22"/>
      <c r="BV2433" s="22"/>
      <c r="BW2433" s="22"/>
      <c r="BX2433" s="22"/>
      <c r="BY2433" s="22"/>
      <c r="BZ2433" s="22"/>
      <c r="CA2433" s="22"/>
      <c r="CB2433" s="22"/>
      <c r="CC2433" s="22"/>
      <c r="CD2433" s="22"/>
      <c r="CE2433" s="22"/>
      <c r="CF2433" s="22"/>
      <c r="CG2433" s="22"/>
      <c r="CH2433" s="22"/>
      <c r="CI2433" s="22"/>
      <c r="CJ2433" s="22"/>
      <c r="CK2433" s="22"/>
      <c r="CL2433" s="22"/>
      <c r="CM2433" s="22"/>
      <c r="CN2433" s="22"/>
      <c r="CO2433" s="22"/>
      <c r="CP2433" s="22"/>
      <c r="CQ2433" s="22"/>
      <c r="CR2433" s="22"/>
      <c r="CS2433" s="22"/>
      <c r="CT2433" s="22"/>
      <c r="CU2433" s="22"/>
      <c r="CV2433" s="22"/>
      <c r="CW2433" s="22"/>
      <c r="CX2433" s="22"/>
      <c r="CY2433" s="22"/>
      <c r="CZ2433" s="22"/>
      <c r="DA2433" s="22"/>
      <c r="DB2433" s="22"/>
      <c r="DC2433" s="22"/>
      <c r="DD2433" s="22"/>
      <c r="DE2433" s="22"/>
      <c r="DF2433" s="22"/>
      <c r="DG2433" s="22"/>
      <c r="DH2433" s="22"/>
      <c r="DI2433" s="22"/>
      <c r="DJ2433" s="22"/>
      <c r="DK2433" s="22"/>
      <c r="DL2433" s="22"/>
      <c r="DM2433" s="22"/>
      <c r="DN2433" s="22"/>
      <c r="DO2433" s="22"/>
      <c r="DP2433" s="22"/>
    </row>
    <row r="2434" spans="22:120" x14ac:dyDescent="0.25">
      <c r="V2434" s="461"/>
      <c r="W2434" s="5"/>
      <c r="X2434" s="5"/>
      <c r="Y2434" s="5"/>
      <c r="Z2434" s="5"/>
      <c r="AA2434" s="5"/>
      <c r="AB2434" s="5"/>
      <c r="AC2434" s="5"/>
      <c r="AD2434" s="5"/>
      <c r="AE2434" s="22"/>
      <c r="AF2434" s="22"/>
      <c r="AG2434" s="22"/>
      <c r="AH2434" s="22"/>
      <c r="AI2434" s="22"/>
      <c r="AJ2434" s="22"/>
      <c r="AK2434" s="22"/>
      <c r="AL2434" s="22"/>
      <c r="AM2434" s="22"/>
      <c r="AN2434" s="22"/>
      <c r="AO2434" s="22"/>
      <c r="AP2434" s="22"/>
      <c r="AQ2434" s="22"/>
      <c r="AR2434" s="22"/>
      <c r="AS2434" s="22"/>
      <c r="AT2434" s="22"/>
      <c r="AU2434" s="22"/>
      <c r="AV2434" s="22"/>
      <c r="AW2434" s="22"/>
      <c r="AX2434" s="22"/>
      <c r="AY2434" s="22"/>
      <c r="AZ2434" s="22"/>
      <c r="BA2434" s="22"/>
      <c r="BB2434" s="22"/>
      <c r="BC2434" s="22"/>
      <c r="BD2434" s="22"/>
      <c r="BE2434" s="22"/>
      <c r="BF2434" s="22"/>
      <c r="BG2434" s="22"/>
      <c r="BH2434" s="22"/>
      <c r="BI2434" s="22"/>
      <c r="BJ2434" s="22"/>
      <c r="BK2434" s="22"/>
      <c r="BL2434" s="22"/>
      <c r="BM2434" s="22"/>
      <c r="BN2434" s="22"/>
      <c r="BO2434" s="22"/>
      <c r="BP2434" s="22"/>
      <c r="BQ2434" s="22"/>
      <c r="BR2434" s="22"/>
      <c r="BS2434" s="22"/>
      <c r="BT2434" s="22"/>
      <c r="BU2434" s="22"/>
      <c r="BV2434" s="22"/>
      <c r="BW2434" s="22"/>
      <c r="BX2434" s="22"/>
      <c r="BY2434" s="22"/>
      <c r="BZ2434" s="22"/>
      <c r="CA2434" s="22"/>
      <c r="CB2434" s="22"/>
      <c r="CC2434" s="22"/>
      <c r="CD2434" s="22"/>
      <c r="CE2434" s="22"/>
      <c r="CF2434" s="22"/>
      <c r="CG2434" s="22"/>
      <c r="CH2434" s="22"/>
      <c r="CI2434" s="22"/>
      <c r="CJ2434" s="22"/>
      <c r="CK2434" s="22"/>
      <c r="CL2434" s="22"/>
      <c r="CM2434" s="22"/>
      <c r="CN2434" s="22"/>
      <c r="CO2434" s="22"/>
      <c r="CP2434" s="22"/>
      <c r="CQ2434" s="22"/>
      <c r="CR2434" s="22"/>
      <c r="CS2434" s="22"/>
      <c r="CT2434" s="22"/>
      <c r="CU2434" s="22"/>
      <c r="CV2434" s="22"/>
      <c r="CW2434" s="22"/>
      <c r="CX2434" s="22"/>
      <c r="CY2434" s="22"/>
      <c r="CZ2434" s="22"/>
      <c r="DA2434" s="22"/>
      <c r="DB2434" s="22"/>
      <c r="DC2434" s="22"/>
      <c r="DD2434" s="22"/>
      <c r="DE2434" s="22"/>
      <c r="DF2434" s="22"/>
      <c r="DG2434" s="22"/>
      <c r="DH2434" s="22"/>
      <c r="DI2434" s="22"/>
      <c r="DJ2434" s="22"/>
      <c r="DK2434" s="22"/>
      <c r="DL2434" s="22"/>
      <c r="DM2434" s="22"/>
      <c r="DN2434" s="22"/>
      <c r="DO2434" s="22"/>
      <c r="DP2434" s="22"/>
    </row>
    <row r="2435" spans="22:120" x14ac:dyDescent="0.25">
      <c r="V2435" s="461"/>
      <c r="W2435" s="5"/>
      <c r="X2435" s="5"/>
      <c r="Y2435" s="5"/>
      <c r="Z2435" s="5"/>
      <c r="AA2435" s="5"/>
      <c r="AB2435" s="5"/>
      <c r="AC2435" s="5"/>
      <c r="AD2435" s="5"/>
      <c r="AE2435" s="22"/>
      <c r="AF2435" s="22"/>
      <c r="AG2435" s="22"/>
      <c r="AH2435" s="22"/>
      <c r="AI2435" s="22"/>
      <c r="AJ2435" s="22"/>
      <c r="AK2435" s="22"/>
      <c r="AL2435" s="22"/>
      <c r="AM2435" s="22"/>
      <c r="AN2435" s="22"/>
      <c r="AO2435" s="22"/>
      <c r="AP2435" s="22"/>
      <c r="AQ2435" s="22"/>
      <c r="AR2435" s="22"/>
      <c r="AS2435" s="22"/>
      <c r="AT2435" s="22"/>
      <c r="AU2435" s="22"/>
      <c r="AV2435" s="22"/>
      <c r="AW2435" s="22"/>
      <c r="AX2435" s="22"/>
      <c r="AY2435" s="22"/>
      <c r="AZ2435" s="22"/>
      <c r="BA2435" s="22"/>
      <c r="BB2435" s="22"/>
      <c r="BC2435" s="22"/>
      <c r="BD2435" s="22"/>
      <c r="BE2435" s="22"/>
      <c r="BF2435" s="22"/>
      <c r="BG2435" s="22"/>
      <c r="BH2435" s="22"/>
      <c r="BI2435" s="22"/>
      <c r="BJ2435" s="22"/>
      <c r="BK2435" s="22"/>
      <c r="BL2435" s="22"/>
      <c r="BM2435" s="22"/>
      <c r="BN2435" s="22"/>
      <c r="BO2435" s="22"/>
      <c r="BP2435" s="22"/>
      <c r="BQ2435" s="22"/>
      <c r="BR2435" s="22"/>
      <c r="BS2435" s="22"/>
      <c r="BT2435" s="22"/>
      <c r="BU2435" s="22"/>
      <c r="BV2435" s="22"/>
      <c r="BW2435" s="22"/>
      <c r="BX2435" s="22"/>
      <c r="BY2435" s="22"/>
      <c r="BZ2435" s="22"/>
      <c r="CA2435" s="22"/>
      <c r="CB2435" s="22"/>
      <c r="CC2435" s="22"/>
      <c r="CD2435" s="22"/>
      <c r="CE2435" s="22"/>
      <c r="CF2435" s="22"/>
      <c r="CG2435" s="22"/>
      <c r="CH2435" s="22"/>
      <c r="CI2435" s="22"/>
      <c r="CJ2435" s="22"/>
      <c r="CK2435" s="22"/>
      <c r="CL2435" s="22"/>
      <c r="CM2435" s="22"/>
      <c r="CN2435" s="22"/>
      <c r="CO2435" s="22"/>
      <c r="CP2435" s="22"/>
      <c r="CQ2435" s="22"/>
      <c r="CR2435" s="22"/>
      <c r="CS2435" s="22"/>
      <c r="CT2435" s="22"/>
      <c r="CU2435" s="22"/>
      <c r="CV2435" s="22"/>
      <c r="CW2435" s="22"/>
      <c r="CX2435" s="22"/>
      <c r="CY2435" s="22"/>
      <c r="CZ2435" s="22"/>
      <c r="DA2435" s="22"/>
      <c r="DB2435" s="22"/>
      <c r="DC2435" s="22"/>
      <c r="DD2435" s="22"/>
      <c r="DE2435" s="22"/>
      <c r="DF2435" s="22"/>
      <c r="DG2435" s="22"/>
      <c r="DH2435" s="22"/>
      <c r="DI2435" s="22"/>
      <c r="DJ2435" s="22"/>
      <c r="DK2435" s="22"/>
      <c r="DL2435" s="22"/>
      <c r="DM2435" s="22"/>
      <c r="DN2435" s="22"/>
      <c r="DO2435" s="22"/>
      <c r="DP2435" s="22"/>
    </row>
    <row r="2436" spans="22:120" x14ac:dyDescent="0.25">
      <c r="V2436" s="461"/>
      <c r="W2436" s="5"/>
      <c r="X2436" s="5"/>
      <c r="Y2436" s="5"/>
      <c r="Z2436" s="5"/>
      <c r="AA2436" s="5"/>
      <c r="AB2436" s="5"/>
      <c r="AC2436" s="5"/>
      <c r="AD2436" s="5"/>
      <c r="AE2436" s="22"/>
      <c r="AF2436" s="22"/>
      <c r="AG2436" s="22"/>
      <c r="AH2436" s="22"/>
      <c r="AI2436" s="22"/>
      <c r="AJ2436" s="22"/>
      <c r="AK2436" s="22"/>
      <c r="AL2436" s="22"/>
      <c r="AM2436" s="22"/>
      <c r="AN2436" s="22"/>
      <c r="AO2436" s="22"/>
      <c r="AP2436" s="22"/>
      <c r="AQ2436" s="22"/>
      <c r="AR2436" s="22"/>
      <c r="AS2436" s="22"/>
      <c r="AT2436" s="22"/>
      <c r="AU2436" s="22"/>
      <c r="AV2436" s="22"/>
      <c r="AW2436" s="22"/>
      <c r="AX2436" s="22"/>
      <c r="AY2436" s="22"/>
      <c r="AZ2436" s="22"/>
      <c r="BA2436" s="22"/>
      <c r="BB2436" s="22"/>
      <c r="BC2436" s="22"/>
      <c r="BD2436" s="22"/>
      <c r="BE2436" s="22"/>
      <c r="BF2436" s="22"/>
      <c r="BG2436" s="22"/>
      <c r="BH2436" s="22"/>
      <c r="BI2436" s="22"/>
      <c r="BJ2436" s="22"/>
      <c r="BK2436" s="22"/>
      <c r="BL2436" s="22"/>
      <c r="BM2436" s="22"/>
      <c r="BN2436" s="22"/>
      <c r="BO2436" s="22"/>
      <c r="BP2436" s="22"/>
      <c r="BQ2436" s="22"/>
      <c r="BR2436" s="22"/>
      <c r="BS2436" s="22"/>
      <c r="BT2436" s="22"/>
      <c r="BU2436" s="22"/>
      <c r="BV2436" s="22"/>
      <c r="BW2436" s="22"/>
      <c r="BX2436" s="22"/>
      <c r="BY2436" s="22"/>
      <c r="BZ2436" s="22"/>
      <c r="CA2436" s="22"/>
      <c r="CB2436" s="22"/>
      <c r="CC2436" s="22"/>
      <c r="CD2436" s="22"/>
      <c r="CE2436" s="22"/>
      <c r="CF2436" s="22"/>
      <c r="CG2436" s="22"/>
      <c r="CH2436" s="22"/>
      <c r="CI2436" s="22"/>
      <c r="CJ2436" s="22"/>
      <c r="CK2436" s="22"/>
      <c r="CL2436" s="22"/>
      <c r="CM2436" s="22"/>
      <c r="CN2436" s="22"/>
      <c r="CO2436" s="22"/>
      <c r="CP2436" s="22"/>
      <c r="CQ2436" s="22"/>
      <c r="CR2436" s="22"/>
      <c r="CS2436" s="22"/>
      <c r="CT2436" s="22"/>
      <c r="CU2436" s="22"/>
      <c r="CV2436" s="22"/>
      <c r="CW2436" s="22"/>
      <c r="CX2436" s="22"/>
      <c r="CY2436" s="22"/>
      <c r="CZ2436" s="22"/>
      <c r="DA2436" s="22"/>
      <c r="DB2436" s="22"/>
      <c r="DC2436" s="22"/>
      <c r="DD2436" s="22"/>
      <c r="DE2436" s="22"/>
      <c r="DF2436" s="22"/>
      <c r="DG2436" s="22"/>
      <c r="DH2436" s="22"/>
      <c r="DI2436" s="22"/>
      <c r="DJ2436" s="22"/>
      <c r="DK2436" s="22"/>
      <c r="DL2436" s="22"/>
      <c r="DM2436" s="22"/>
      <c r="DN2436" s="22"/>
      <c r="DO2436" s="22"/>
      <c r="DP2436" s="22"/>
    </row>
    <row r="2437" spans="22:120" x14ac:dyDescent="0.25">
      <c r="V2437" s="461"/>
      <c r="W2437" s="5"/>
      <c r="X2437" s="5"/>
      <c r="Y2437" s="5"/>
      <c r="Z2437" s="5"/>
      <c r="AA2437" s="5"/>
      <c r="AB2437" s="5"/>
      <c r="AC2437" s="5"/>
      <c r="AD2437" s="5"/>
      <c r="AE2437" s="22"/>
      <c r="AF2437" s="22"/>
      <c r="AG2437" s="22"/>
      <c r="AH2437" s="22"/>
      <c r="AI2437" s="22"/>
      <c r="AJ2437" s="22"/>
      <c r="AK2437" s="22"/>
      <c r="AL2437" s="22"/>
      <c r="AM2437" s="22"/>
      <c r="AN2437" s="22"/>
      <c r="AO2437" s="22"/>
      <c r="AP2437" s="22"/>
      <c r="AQ2437" s="22"/>
      <c r="AR2437" s="22"/>
      <c r="AS2437" s="22"/>
      <c r="AT2437" s="22"/>
      <c r="AU2437" s="22"/>
      <c r="AV2437" s="22"/>
      <c r="AW2437" s="22"/>
      <c r="AX2437" s="22"/>
      <c r="AY2437" s="22"/>
      <c r="AZ2437" s="22"/>
      <c r="BA2437" s="22"/>
      <c r="BB2437" s="22"/>
      <c r="BC2437" s="22"/>
      <c r="BD2437" s="22"/>
      <c r="BE2437" s="22"/>
      <c r="BF2437" s="22"/>
      <c r="BG2437" s="22"/>
      <c r="BH2437" s="22"/>
      <c r="BI2437" s="22"/>
      <c r="BJ2437" s="22"/>
      <c r="BK2437" s="22"/>
      <c r="BL2437" s="22"/>
      <c r="BM2437" s="22"/>
      <c r="BN2437" s="22"/>
      <c r="BO2437" s="22"/>
      <c r="BP2437" s="22"/>
      <c r="BQ2437" s="22"/>
      <c r="BR2437" s="22"/>
      <c r="BS2437" s="22"/>
      <c r="BT2437" s="22"/>
      <c r="BU2437" s="22"/>
      <c r="BV2437" s="22"/>
      <c r="BW2437" s="22"/>
      <c r="BX2437" s="22"/>
      <c r="BY2437" s="22"/>
      <c r="BZ2437" s="22"/>
      <c r="CA2437" s="22"/>
      <c r="CB2437" s="22"/>
      <c r="CC2437" s="22"/>
      <c r="CD2437" s="22"/>
      <c r="CE2437" s="22"/>
      <c r="CF2437" s="22"/>
      <c r="CG2437" s="22"/>
      <c r="CH2437" s="22"/>
      <c r="CI2437" s="22"/>
      <c r="CJ2437" s="22"/>
      <c r="CK2437" s="22"/>
      <c r="CL2437" s="22"/>
      <c r="CM2437" s="22"/>
      <c r="CN2437" s="22"/>
      <c r="CO2437" s="22"/>
      <c r="CP2437" s="22"/>
      <c r="CQ2437" s="22"/>
      <c r="CR2437" s="22"/>
      <c r="CS2437" s="22"/>
      <c r="CT2437" s="22"/>
      <c r="CU2437" s="22"/>
      <c r="CV2437" s="22"/>
      <c r="CW2437" s="22"/>
      <c r="CX2437" s="22"/>
      <c r="CY2437" s="22"/>
      <c r="CZ2437" s="22"/>
      <c r="DA2437" s="22"/>
      <c r="DB2437" s="22"/>
      <c r="DC2437" s="22"/>
      <c r="DD2437" s="22"/>
      <c r="DE2437" s="22"/>
      <c r="DF2437" s="22"/>
      <c r="DG2437" s="22"/>
      <c r="DH2437" s="22"/>
      <c r="DI2437" s="22"/>
      <c r="DJ2437" s="22"/>
      <c r="DK2437" s="22"/>
      <c r="DL2437" s="22"/>
      <c r="DM2437" s="22"/>
      <c r="DN2437" s="22"/>
      <c r="DO2437" s="22"/>
      <c r="DP2437" s="22"/>
    </row>
    <row r="2438" spans="22:120" x14ac:dyDescent="0.25">
      <c r="V2438" s="461"/>
      <c r="W2438" s="5"/>
      <c r="X2438" s="5"/>
      <c r="Y2438" s="5"/>
      <c r="Z2438" s="5"/>
      <c r="AA2438" s="5"/>
      <c r="AB2438" s="5"/>
      <c r="AC2438" s="5"/>
      <c r="AD2438" s="5"/>
      <c r="AE2438" s="22"/>
      <c r="AF2438" s="22"/>
      <c r="AG2438" s="22"/>
      <c r="AH2438" s="22"/>
      <c r="AI2438" s="22"/>
      <c r="AJ2438" s="22"/>
      <c r="AK2438" s="22"/>
      <c r="AL2438" s="22"/>
      <c r="AM2438" s="22"/>
      <c r="AN2438" s="22"/>
      <c r="AO2438" s="22"/>
      <c r="AP2438" s="22"/>
      <c r="AQ2438" s="22"/>
      <c r="AR2438" s="22"/>
      <c r="AS2438" s="22"/>
      <c r="AT2438" s="22"/>
      <c r="AU2438" s="22"/>
      <c r="AV2438" s="22"/>
      <c r="AW2438" s="22"/>
      <c r="AX2438" s="22"/>
      <c r="AY2438" s="22"/>
      <c r="AZ2438" s="22"/>
      <c r="BA2438" s="22"/>
      <c r="BB2438" s="22"/>
      <c r="BC2438" s="22"/>
      <c r="BD2438" s="22"/>
      <c r="BE2438" s="22"/>
      <c r="BF2438" s="22"/>
      <c r="BG2438" s="22"/>
      <c r="BH2438" s="22"/>
      <c r="BI2438" s="22"/>
      <c r="BJ2438" s="22"/>
      <c r="BK2438" s="22"/>
      <c r="BL2438" s="22"/>
      <c r="BM2438" s="22"/>
      <c r="BN2438" s="22"/>
      <c r="BO2438" s="22"/>
      <c r="BP2438" s="22"/>
      <c r="BQ2438" s="22"/>
      <c r="BR2438" s="22"/>
      <c r="BS2438" s="22"/>
      <c r="BT2438" s="22"/>
      <c r="BU2438" s="22"/>
      <c r="BV2438" s="22"/>
      <c r="BW2438" s="22"/>
      <c r="BX2438" s="22"/>
      <c r="BY2438" s="22"/>
      <c r="BZ2438" s="22"/>
      <c r="CA2438" s="22"/>
      <c r="CB2438" s="22"/>
      <c r="CC2438" s="22"/>
      <c r="CD2438" s="22"/>
      <c r="CE2438" s="22"/>
      <c r="CF2438" s="22"/>
      <c r="CG2438" s="22"/>
      <c r="CH2438" s="22"/>
      <c r="CI2438" s="22"/>
      <c r="CJ2438" s="22"/>
      <c r="CK2438" s="22"/>
      <c r="CL2438" s="22"/>
      <c r="CM2438" s="22"/>
      <c r="CN2438" s="22"/>
      <c r="CO2438" s="22"/>
      <c r="CP2438" s="22"/>
      <c r="CQ2438" s="22"/>
      <c r="CR2438" s="22"/>
      <c r="CS2438" s="22"/>
      <c r="CT2438" s="22"/>
      <c r="CU2438" s="22"/>
      <c r="CV2438" s="22"/>
      <c r="CW2438" s="22"/>
      <c r="CX2438" s="22"/>
      <c r="CY2438" s="22"/>
      <c r="CZ2438" s="22"/>
      <c r="DA2438" s="22"/>
      <c r="DB2438" s="22"/>
      <c r="DC2438" s="22"/>
      <c r="DD2438" s="22"/>
      <c r="DE2438" s="22"/>
      <c r="DF2438" s="22"/>
      <c r="DG2438" s="22"/>
      <c r="DH2438" s="22"/>
      <c r="DI2438" s="22"/>
      <c r="DJ2438" s="22"/>
      <c r="DK2438" s="22"/>
      <c r="DL2438" s="22"/>
      <c r="DM2438" s="22"/>
      <c r="DN2438" s="22"/>
      <c r="DO2438" s="22"/>
      <c r="DP2438" s="22"/>
    </row>
    <row r="2439" spans="22:120" x14ac:dyDescent="0.25">
      <c r="V2439" s="461"/>
      <c r="W2439" s="5"/>
      <c r="X2439" s="5"/>
      <c r="Y2439" s="5"/>
      <c r="Z2439" s="5"/>
      <c r="AA2439" s="5"/>
      <c r="AB2439" s="5"/>
      <c r="AC2439" s="5"/>
      <c r="AD2439" s="5"/>
      <c r="AE2439" s="22"/>
      <c r="AF2439" s="22"/>
      <c r="AG2439" s="22"/>
      <c r="AH2439" s="22"/>
      <c r="AI2439" s="22"/>
      <c r="AJ2439" s="22"/>
      <c r="AK2439" s="22"/>
      <c r="AL2439" s="22"/>
      <c r="AM2439" s="22"/>
      <c r="AN2439" s="22"/>
      <c r="AO2439" s="22"/>
      <c r="AP2439" s="22"/>
      <c r="AQ2439" s="22"/>
      <c r="AR2439" s="22"/>
      <c r="AS2439" s="22"/>
      <c r="AT2439" s="22"/>
      <c r="AU2439" s="22"/>
      <c r="AV2439" s="22"/>
      <c r="AW2439" s="22"/>
      <c r="AX2439" s="22"/>
      <c r="AY2439" s="22"/>
      <c r="AZ2439" s="22"/>
      <c r="BA2439" s="22"/>
      <c r="BB2439" s="22"/>
      <c r="BC2439" s="22"/>
      <c r="BD2439" s="22"/>
      <c r="BE2439" s="22"/>
      <c r="BF2439" s="22"/>
      <c r="BG2439" s="22"/>
      <c r="BH2439" s="22"/>
      <c r="BI2439" s="22"/>
      <c r="BJ2439" s="22"/>
      <c r="BK2439" s="22"/>
      <c r="BL2439" s="22"/>
      <c r="BM2439" s="22"/>
      <c r="BN2439" s="22"/>
      <c r="BO2439" s="22"/>
      <c r="BP2439" s="22"/>
      <c r="BQ2439" s="22"/>
      <c r="BR2439" s="22"/>
      <c r="BS2439" s="22"/>
      <c r="BT2439" s="22"/>
      <c r="BU2439" s="22"/>
      <c r="BV2439" s="22"/>
      <c r="BW2439" s="22"/>
      <c r="BX2439" s="22"/>
      <c r="BY2439" s="22"/>
      <c r="BZ2439" s="22"/>
      <c r="CA2439" s="22"/>
      <c r="CB2439" s="22"/>
      <c r="CC2439" s="22"/>
      <c r="CD2439" s="22"/>
      <c r="CE2439" s="22"/>
      <c r="CF2439" s="22"/>
      <c r="CG2439" s="22"/>
      <c r="CH2439" s="22"/>
      <c r="CI2439" s="22"/>
      <c r="CJ2439" s="22"/>
      <c r="CK2439" s="22"/>
      <c r="CL2439" s="22"/>
      <c r="CM2439" s="22"/>
      <c r="CN2439" s="22"/>
      <c r="CO2439" s="22"/>
      <c r="CP2439" s="22"/>
      <c r="CQ2439" s="22"/>
      <c r="CR2439" s="22"/>
      <c r="CS2439" s="22"/>
      <c r="CT2439" s="22"/>
      <c r="CU2439" s="22"/>
      <c r="CV2439" s="22"/>
      <c r="CW2439" s="22"/>
      <c r="CX2439" s="22"/>
      <c r="CY2439" s="22"/>
      <c r="CZ2439" s="22"/>
      <c r="DA2439" s="22"/>
      <c r="DB2439" s="22"/>
      <c r="DC2439" s="22"/>
      <c r="DD2439" s="22"/>
      <c r="DE2439" s="22"/>
      <c r="DF2439" s="22"/>
      <c r="DG2439" s="22"/>
      <c r="DH2439" s="22"/>
      <c r="DI2439" s="22"/>
      <c r="DJ2439" s="22"/>
      <c r="DK2439" s="22"/>
      <c r="DL2439" s="22"/>
      <c r="DM2439" s="22"/>
      <c r="DN2439" s="22"/>
      <c r="DO2439" s="22"/>
      <c r="DP2439" s="22"/>
    </row>
    <row r="2440" spans="22:120" x14ac:dyDescent="0.25">
      <c r="V2440" s="461"/>
      <c r="W2440" s="5"/>
      <c r="X2440" s="5"/>
      <c r="Y2440" s="5"/>
      <c r="Z2440" s="5"/>
      <c r="AA2440" s="5"/>
      <c r="AB2440" s="5"/>
      <c r="AC2440" s="5"/>
      <c r="AD2440" s="5"/>
      <c r="AE2440" s="22"/>
      <c r="AF2440" s="22"/>
      <c r="AG2440" s="22"/>
      <c r="AH2440" s="22"/>
      <c r="AI2440" s="22"/>
      <c r="AJ2440" s="22"/>
      <c r="AK2440" s="22"/>
      <c r="AL2440" s="22"/>
      <c r="AM2440" s="22"/>
      <c r="AN2440" s="22"/>
      <c r="AO2440" s="22"/>
      <c r="AP2440" s="22"/>
      <c r="AQ2440" s="22"/>
      <c r="AR2440" s="22"/>
      <c r="AS2440" s="22"/>
      <c r="AT2440" s="22"/>
      <c r="AU2440" s="22"/>
      <c r="AV2440" s="22"/>
      <c r="AW2440" s="22"/>
      <c r="AX2440" s="22"/>
      <c r="AY2440" s="22"/>
      <c r="AZ2440" s="22"/>
      <c r="BA2440" s="22"/>
      <c r="BB2440" s="22"/>
      <c r="BC2440" s="22"/>
      <c r="BD2440" s="22"/>
      <c r="BE2440" s="22"/>
      <c r="BF2440" s="22"/>
      <c r="BG2440" s="22"/>
      <c r="BH2440" s="22"/>
      <c r="BI2440" s="22"/>
      <c r="BJ2440" s="22"/>
      <c r="BK2440" s="22"/>
      <c r="BL2440" s="22"/>
      <c r="BM2440" s="22"/>
      <c r="BN2440" s="22"/>
      <c r="BO2440" s="22"/>
      <c r="BP2440" s="22"/>
      <c r="BQ2440" s="22"/>
      <c r="BR2440" s="22"/>
      <c r="BS2440" s="22"/>
      <c r="BT2440" s="22"/>
      <c r="BU2440" s="22"/>
      <c r="BV2440" s="22"/>
      <c r="BW2440" s="22"/>
      <c r="BX2440" s="22"/>
      <c r="BY2440" s="22"/>
      <c r="BZ2440" s="22"/>
      <c r="CA2440" s="22"/>
      <c r="CB2440" s="22"/>
      <c r="CC2440" s="22"/>
      <c r="CD2440" s="22"/>
      <c r="CE2440" s="22"/>
      <c r="CF2440" s="22"/>
      <c r="CG2440" s="22"/>
      <c r="CH2440" s="22"/>
      <c r="CI2440" s="22"/>
      <c r="CJ2440" s="22"/>
      <c r="CK2440" s="22"/>
      <c r="CL2440" s="22"/>
      <c r="CM2440" s="22"/>
      <c r="CN2440" s="22"/>
      <c r="CO2440" s="22"/>
      <c r="CP2440" s="22"/>
      <c r="CQ2440" s="22"/>
      <c r="CR2440" s="22"/>
      <c r="CS2440" s="22"/>
      <c r="CT2440" s="22"/>
      <c r="CU2440" s="22"/>
      <c r="CV2440" s="22"/>
      <c r="CW2440" s="22"/>
      <c r="CX2440" s="22"/>
      <c r="CY2440" s="22"/>
      <c r="CZ2440" s="22"/>
      <c r="DA2440" s="22"/>
      <c r="DB2440" s="22"/>
      <c r="DC2440" s="22"/>
      <c r="DD2440" s="22"/>
      <c r="DE2440" s="22"/>
      <c r="DF2440" s="22"/>
      <c r="DG2440" s="22"/>
      <c r="DH2440" s="22"/>
      <c r="DI2440" s="22"/>
      <c r="DJ2440" s="22"/>
      <c r="DK2440" s="22"/>
      <c r="DL2440" s="22"/>
      <c r="DM2440" s="22"/>
      <c r="DN2440" s="22"/>
      <c r="DO2440" s="22"/>
      <c r="DP2440" s="22"/>
    </row>
    <row r="2441" spans="22:120" x14ac:dyDescent="0.25">
      <c r="V2441" s="461"/>
      <c r="W2441" s="5"/>
      <c r="X2441" s="5"/>
      <c r="Y2441" s="5"/>
      <c r="Z2441" s="5"/>
      <c r="AA2441" s="5"/>
      <c r="AB2441" s="5"/>
      <c r="AC2441" s="5"/>
      <c r="AD2441" s="5"/>
      <c r="AE2441" s="22"/>
      <c r="AF2441" s="22"/>
      <c r="AG2441" s="22"/>
      <c r="AH2441" s="22"/>
      <c r="AI2441" s="22"/>
      <c r="AJ2441" s="22"/>
      <c r="AK2441" s="22"/>
      <c r="AL2441" s="22"/>
      <c r="AM2441" s="22"/>
      <c r="AN2441" s="22"/>
      <c r="AO2441" s="22"/>
      <c r="AP2441" s="22"/>
      <c r="AQ2441" s="22"/>
      <c r="AR2441" s="22"/>
      <c r="AS2441" s="22"/>
      <c r="AT2441" s="22"/>
      <c r="AU2441" s="22"/>
      <c r="AV2441" s="22"/>
      <c r="AW2441" s="22"/>
      <c r="AX2441" s="22"/>
      <c r="AY2441" s="22"/>
      <c r="AZ2441" s="22"/>
      <c r="BA2441" s="22"/>
      <c r="BB2441" s="22"/>
      <c r="BC2441" s="22"/>
      <c r="BD2441" s="22"/>
      <c r="BE2441" s="22"/>
      <c r="BF2441" s="22"/>
      <c r="BG2441" s="22"/>
      <c r="BH2441" s="22"/>
      <c r="BI2441" s="22"/>
      <c r="BJ2441" s="22"/>
      <c r="BK2441" s="22"/>
      <c r="BL2441" s="22"/>
      <c r="BM2441" s="22"/>
      <c r="BN2441" s="22"/>
      <c r="BO2441" s="22"/>
      <c r="BP2441" s="22"/>
      <c r="BQ2441" s="22"/>
      <c r="BR2441" s="22"/>
      <c r="BS2441" s="22"/>
      <c r="BT2441" s="22"/>
      <c r="BU2441" s="22"/>
      <c r="BV2441" s="22"/>
      <c r="BW2441" s="22"/>
      <c r="BX2441" s="22"/>
      <c r="BY2441" s="22"/>
      <c r="BZ2441" s="22"/>
      <c r="CA2441" s="22"/>
      <c r="CB2441" s="22"/>
      <c r="CC2441" s="22"/>
      <c r="CD2441" s="22"/>
      <c r="CE2441" s="22"/>
      <c r="CF2441" s="22"/>
      <c r="CG2441" s="22"/>
      <c r="CH2441" s="22"/>
      <c r="CI2441" s="22"/>
      <c r="CJ2441" s="22"/>
      <c r="CK2441" s="22"/>
      <c r="CL2441" s="22"/>
      <c r="CM2441" s="22"/>
      <c r="CN2441" s="22"/>
      <c r="CO2441" s="22"/>
      <c r="CP2441" s="22"/>
      <c r="CQ2441" s="22"/>
      <c r="CR2441" s="22"/>
      <c r="CS2441" s="22"/>
      <c r="CT2441" s="22"/>
      <c r="CU2441" s="22"/>
      <c r="CV2441" s="22"/>
      <c r="CW2441" s="22"/>
      <c r="CX2441" s="22"/>
      <c r="CY2441" s="22"/>
      <c r="CZ2441" s="22"/>
      <c r="DA2441" s="22"/>
      <c r="DB2441" s="22"/>
      <c r="DC2441" s="22"/>
      <c r="DD2441" s="22"/>
      <c r="DE2441" s="22"/>
      <c r="DF2441" s="22"/>
      <c r="DG2441" s="22"/>
      <c r="DH2441" s="22"/>
      <c r="DI2441" s="22"/>
      <c r="DJ2441" s="22"/>
      <c r="DK2441" s="22"/>
      <c r="DL2441" s="22"/>
      <c r="DM2441" s="22"/>
      <c r="DN2441" s="22"/>
      <c r="DO2441" s="22"/>
      <c r="DP2441" s="22"/>
    </row>
    <row r="2442" spans="22:120" x14ac:dyDescent="0.25">
      <c r="V2442" s="461"/>
      <c r="W2442" s="5"/>
      <c r="X2442" s="5"/>
      <c r="Y2442" s="5"/>
      <c r="Z2442" s="5"/>
      <c r="AA2442" s="5"/>
      <c r="AB2442" s="5"/>
      <c r="AC2442" s="5"/>
      <c r="AD2442" s="5"/>
      <c r="AE2442" s="22"/>
      <c r="AF2442" s="22"/>
      <c r="AG2442" s="22"/>
      <c r="AH2442" s="22"/>
      <c r="AI2442" s="22"/>
      <c r="AJ2442" s="22"/>
      <c r="AK2442" s="22"/>
      <c r="AL2442" s="22"/>
      <c r="AM2442" s="22"/>
      <c r="AN2442" s="22"/>
      <c r="AO2442" s="22"/>
      <c r="AP2442" s="22"/>
      <c r="AQ2442" s="22"/>
      <c r="AR2442" s="22"/>
      <c r="AS2442" s="22"/>
      <c r="AT2442" s="22"/>
      <c r="AU2442" s="22"/>
      <c r="AV2442" s="22"/>
      <c r="AW2442" s="22"/>
      <c r="AX2442" s="22"/>
      <c r="AY2442" s="22"/>
      <c r="AZ2442" s="22"/>
      <c r="BA2442" s="22"/>
      <c r="BB2442" s="22"/>
      <c r="BC2442" s="22"/>
      <c r="BD2442" s="22"/>
      <c r="BE2442" s="22"/>
      <c r="BF2442" s="22"/>
      <c r="BG2442" s="22"/>
      <c r="BH2442" s="22"/>
      <c r="BI2442" s="22"/>
      <c r="BJ2442" s="22"/>
      <c r="BK2442" s="22"/>
      <c r="BL2442" s="22"/>
      <c r="BM2442" s="22"/>
      <c r="BN2442" s="22"/>
      <c r="BO2442" s="22"/>
      <c r="BP2442" s="22"/>
      <c r="BQ2442" s="22"/>
      <c r="BR2442" s="22"/>
      <c r="BS2442" s="22"/>
      <c r="BT2442" s="22"/>
      <c r="BU2442" s="22"/>
      <c r="BV2442" s="22"/>
      <c r="BW2442" s="22"/>
      <c r="BX2442" s="22"/>
      <c r="BY2442" s="22"/>
      <c r="BZ2442" s="22"/>
      <c r="CA2442" s="22"/>
      <c r="CB2442" s="22"/>
      <c r="CC2442" s="22"/>
      <c r="CD2442" s="22"/>
      <c r="CE2442" s="22"/>
      <c r="CF2442" s="22"/>
      <c r="CG2442" s="22"/>
      <c r="CH2442" s="22"/>
      <c r="CI2442" s="22"/>
      <c r="CJ2442" s="22"/>
      <c r="CK2442" s="22"/>
      <c r="CL2442" s="22"/>
      <c r="CM2442" s="22"/>
      <c r="CN2442" s="22"/>
      <c r="CO2442" s="22"/>
      <c r="CP2442" s="22"/>
      <c r="CQ2442" s="22"/>
      <c r="CR2442" s="22"/>
      <c r="CS2442" s="22"/>
      <c r="CT2442" s="22"/>
      <c r="CU2442" s="22"/>
      <c r="CV2442" s="22"/>
      <c r="CW2442" s="22"/>
      <c r="CX2442" s="22"/>
      <c r="CY2442" s="22"/>
      <c r="CZ2442" s="22"/>
      <c r="DA2442" s="22"/>
      <c r="DB2442" s="22"/>
      <c r="DC2442" s="22"/>
      <c r="DD2442" s="22"/>
      <c r="DE2442" s="22"/>
      <c r="DF2442" s="22"/>
      <c r="DG2442" s="22"/>
      <c r="DH2442" s="22"/>
      <c r="DI2442" s="22"/>
      <c r="DJ2442" s="22"/>
      <c r="DK2442" s="22"/>
      <c r="DL2442" s="22"/>
      <c r="DM2442" s="22"/>
      <c r="DN2442" s="22"/>
      <c r="DO2442" s="22"/>
      <c r="DP2442" s="22"/>
    </row>
    <row r="2443" spans="22:120" x14ac:dyDescent="0.25">
      <c r="V2443" s="461"/>
      <c r="W2443" s="5"/>
      <c r="X2443" s="5"/>
      <c r="Y2443" s="5"/>
      <c r="Z2443" s="5"/>
      <c r="AA2443" s="5"/>
      <c r="AB2443" s="5"/>
      <c r="AC2443" s="5"/>
      <c r="AD2443" s="5"/>
      <c r="AE2443" s="22"/>
      <c r="AF2443" s="22"/>
      <c r="AG2443" s="22"/>
      <c r="AH2443" s="22"/>
      <c r="AI2443" s="22"/>
      <c r="AJ2443" s="22"/>
      <c r="AK2443" s="22"/>
      <c r="AL2443" s="22"/>
      <c r="AM2443" s="22"/>
      <c r="AN2443" s="22"/>
      <c r="AO2443" s="22"/>
      <c r="AP2443" s="22"/>
      <c r="AQ2443" s="22"/>
      <c r="AR2443" s="22"/>
      <c r="AS2443" s="22"/>
      <c r="AT2443" s="22"/>
      <c r="AU2443" s="22"/>
      <c r="AV2443" s="22"/>
      <c r="AW2443" s="22"/>
      <c r="AX2443" s="22"/>
      <c r="AY2443" s="22"/>
      <c r="AZ2443" s="22"/>
      <c r="BA2443" s="22"/>
      <c r="BB2443" s="22"/>
      <c r="BC2443" s="22"/>
      <c r="BD2443" s="22"/>
      <c r="BE2443" s="22"/>
      <c r="BF2443" s="22"/>
      <c r="BG2443" s="22"/>
      <c r="BH2443" s="22"/>
      <c r="BI2443" s="22"/>
      <c r="BJ2443" s="22"/>
      <c r="BK2443" s="22"/>
      <c r="BL2443" s="22"/>
      <c r="BM2443" s="22"/>
      <c r="BN2443" s="22"/>
      <c r="BO2443" s="22"/>
      <c r="BP2443" s="22"/>
      <c r="BQ2443" s="22"/>
      <c r="BR2443" s="22"/>
      <c r="BS2443" s="22"/>
      <c r="BT2443" s="22"/>
      <c r="BU2443" s="22"/>
      <c r="BV2443" s="22"/>
      <c r="BW2443" s="22"/>
      <c r="BX2443" s="22"/>
      <c r="BY2443" s="22"/>
      <c r="BZ2443" s="22"/>
      <c r="CA2443" s="22"/>
      <c r="CB2443" s="22"/>
      <c r="CC2443" s="22"/>
      <c r="CD2443" s="22"/>
      <c r="CE2443" s="22"/>
      <c r="CF2443" s="22"/>
      <c r="CG2443" s="22"/>
      <c r="CH2443" s="22"/>
      <c r="CI2443" s="22"/>
      <c r="CJ2443" s="22"/>
      <c r="CK2443" s="22"/>
      <c r="CL2443" s="22"/>
      <c r="CM2443" s="22"/>
      <c r="CN2443" s="22"/>
      <c r="CO2443" s="22"/>
      <c r="CP2443" s="22"/>
      <c r="CQ2443" s="22"/>
      <c r="CR2443" s="22"/>
      <c r="CS2443" s="22"/>
      <c r="CT2443" s="22"/>
      <c r="CU2443" s="22"/>
      <c r="CV2443" s="22"/>
      <c r="CW2443" s="22"/>
      <c r="CX2443" s="22"/>
      <c r="CY2443" s="22"/>
      <c r="CZ2443" s="22"/>
      <c r="DA2443" s="22"/>
      <c r="DB2443" s="22"/>
      <c r="DC2443" s="22"/>
      <c r="DD2443" s="22"/>
      <c r="DE2443" s="22"/>
      <c r="DF2443" s="22"/>
      <c r="DG2443" s="22"/>
      <c r="DH2443" s="22"/>
      <c r="DI2443" s="22"/>
      <c r="DJ2443" s="22"/>
      <c r="DK2443" s="22"/>
      <c r="DL2443" s="22"/>
      <c r="DM2443" s="22"/>
      <c r="DN2443" s="22"/>
      <c r="DO2443" s="22"/>
      <c r="DP2443" s="22"/>
    </row>
  </sheetData>
  <mergeCells count="544">
    <mergeCell ref="A10:A11"/>
    <mergeCell ref="B10:B11"/>
    <mergeCell ref="C10:C11"/>
    <mergeCell ref="D10:D11"/>
    <mergeCell ref="E10:E11"/>
    <mergeCell ref="F10:F11"/>
    <mergeCell ref="R1:T1"/>
    <mergeCell ref="S3:T4"/>
    <mergeCell ref="S5:T5"/>
    <mergeCell ref="C6:S6"/>
    <mergeCell ref="C8:T8"/>
    <mergeCell ref="A9:H9"/>
    <mergeCell ref="I9:U9"/>
    <mergeCell ref="E239:E250"/>
    <mergeCell ref="F239:F244"/>
    <mergeCell ref="W10:Z10"/>
    <mergeCell ref="D12:H12"/>
    <mergeCell ref="J12:M12"/>
    <mergeCell ref="N12:Q12"/>
    <mergeCell ref="R12:U12"/>
    <mergeCell ref="W12:Z12"/>
    <mergeCell ref="G10:G11"/>
    <mergeCell ref="H10:H11"/>
    <mergeCell ref="I10:I11"/>
    <mergeCell ref="J10:M10"/>
    <mergeCell ref="N10:Q10"/>
    <mergeCell ref="R10:U10"/>
    <mergeCell ref="E1210:E1228"/>
    <mergeCell ref="F1210:F1222"/>
    <mergeCell ref="G1210:G1215"/>
    <mergeCell ref="G1216:G1218"/>
    <mergeCell ref="F1223:F1228"/>
    <mergeCell ref="A1229:B1229"/>
    <mergeCell ref="F245:F250"/>
    <mergeCell ref="C251:C1228"/>
    <mergeCell ref="D251:D1228"/>
    <mergeCell ref="E251:E1209"/>
    <mergeCell ref="F251:F617"/>
    <mergeCell ref="G251:G445"/>
    <mergeCell ref="G446:G617"/>
    <mergeCell ref="F618:F1209"/>
    <mergeCell ref="G618:G1005"/>
    <mergeCell ref="G1006:G1205"/>
    <mergeCell ref="C13:C250"/>
    <mergeCell ref="D13:D250"/>
    <mergeCell ref="E13:E238"/>
    <mergeCell ref="F13:F232"/>
    <mergeCell ref="G13:G153"/>
    <mergeCell ref="G154:G230"/>
    <mergeCell ref="G231:G232"/>
    <mergeCell ref="F233:F238"/>
    <mergeCell ref="A1230:T1230"/>
    <mergeCell ref="A1231:U1231"/>
    <mergeCell ref="V1231:V1232"/>
    <mergeCell ref="W1231:Z1232"/>
    <mergeCell ref="AA1231:AA1232"/>
    <mergeCell ref="AB1231:AB1232"/>
    <mergeCell ref="J1232:M1232"/>
    <mergeCell ref="N1232:Q1232"/>
    <mergeCell ref="R1232:U1232"/>
    <mergeCell ref="AC1231:AC1232"/>
    <mergeCell ref="A1232:A1233"/>
    <mergeCell ref="B1232:B1233"/>
    <mergeCell ref="C1232:C1233"/>
    <mergeCell ref="D1232:D1233"/>
    <mergeCell ref="E1232:E1233"/>
    <mergeCell ref="F1232:F1233"/>
    <mergeCell ref="G1232:G1233"/>
    <mergeCell ref="H1232:H1233"/>
    <mergeCell ref="I1232:I1233"/>
    <mergeCell ref="D1234:H1234"/>
    <mergeCell ref="J1234:M1234"/>
    <mergeCell ref="N1234:Q1234"/>
    <mergeCell ref="R1234:U1234"/>
    <mergeCell ref="C1235:C1300"/>
    <mergeCell ref="D1235:D1300"/>
    <mergeCell ref="E1235:E1281"/>
    <mergeCell ref="F1235:F1275"/>
    <mergeCell ref="G1235:G1249"/>
    <mergeCell ref="G1250:G1271"/>
    <mergeCell ref="G1272:G1273"/>
    <mergeCell ref="G1274:G1275"/>
    <mergeCell ref="F1276:F1281"/>
    <mergeCell ref="E1282:E1300"/>
    <mergeCell ref="F1282:F1292"/>
    <mergeCell ref="G1282:G1286"/>
    <mergeCell ref="G1287:G1288"/>
    <mergeCell ref="F1293:F1300"/>
    <mergeCell ref="G1293:G1295"/>
    <mergeCell ref="F1424:F1451"/>
    <mergeCell ref="G1424:G1437"/>
    <mergeCell ref="G1438:G1449"/>
    <mergeCell ref="G1450:G1451"/>
    <mergeCell ref="F1452:F1463"/>
    <mergeCell ref="G1452:G1460"/>
    <mergeCell ref="G1461:G1462"/>
    <mergeCell ref="C1301:C1463"/>
    <mergeCell ref="D1301:D1463"/>
    <mergeCell ref="E1301:E1420"/>
    <mergeCell ref="F1301:F1398"/>
    <mergeCell ref="G1301:G1316"/>
    <mergeCell ref="G1317:G1398"/>
    <mergeCell ref="F1399:F1420"/>
    <mergeCell ref="G1399:G1405"/>
    <mergeCell ref="G1406:G1418"/>
    <mergeCell ref="E1424:E1463"/>
    <mergeCell ref="A1467:B1467"/>
    <mergeCell ref="A1469:U1469"/>
    <mergeCell ref="A1470:A1471"/>
    <mergeCell ref="B1470:B1471"/>
    <mergeCell ref="C1470:C1471"/>
    <mergeCell ref="D1470:D1471"/>
    <mergeCell ref="E1470:E1471"/>
    <mergeCell ref="F1470:F1471"/>
    <mergeCell ref="G1470:G1471"/>
    <mergeCell ref="H1470:H1471"/>
    <mergeCell ref="I1470:I1471"/>
    <mergeCell ref="J1470:M1470"/>
    <mergeCell ref="N1470:Q1470"/>
    <mergeCell ref="R1470:U1470"/>
    <mergeCell ref="W1470:Z1470"/>
    <mergeCell ref="D1472:H1472"/>
    <mergeCell ref="J1472:M1472"/>
    <mergeCell ref="N1472:Q1472"/>
    <mergeCell ref="R1472:U1472"/>
    <mergeCell ref="C1485:C1496"/>
    <mergeCell ref="D1485:D1496"/>
    <mergeCell ref="E1485:E1490"/>
    <mergeCell ref="F1485:F1487"/>
    <mergeCell ref="F1488:F1490"/>
    <mergeCell ref="E1491:E1496"/>
    <mergeCell ref="F1491:F1493"/>
    <mergeCell ref="F1494:F1496"/>
    <mergeCell ref="C1473:C1484"/>
    <mergeCell ref="D1473:D1484"/>
    <mergeCell ref="E1473:E1478"/>
    <mergeCell ref="F1473:F1475"/>
    <mergeCell ref="F1476:F1478"/>
    <mergeCell ref="E1479:E1484"/>
    <mergeCell ref="F1479:F1481"/>
    <mergeCell ref="F1482:F1484"/>
    <mergeCell ref="A1499:U1499"/>
    <mergeCell ref="V1499:V1500"/>
    <mergeCell ref="W1499:Z1500"/>
    <mergeCell ref="AA1499:AA1500"/>
    <mergeCell ref="AB1499:AB1500"/>
    <mergeCell ref="AC1499:AC1500"/>
    <mergeCell ref="A1500:A1501"/>
    <mergeCell ref="B1500:B1501"/>
    <mergeCell ref="C1500:C1501"/>
    <mergeCell ref="D1500:D1501"/>
    <mergeCell ref="N1500:Q1500"/>
    <mergeCell ref="R1500:U1500"/>
    <mergeCell ref="D1502:H1502"/>
    <mergeCell ref="J1502:M1502"/>
    <mergeCell ref="N1502:Q1502"/>
    <mergeCell ref="R1502:U1502"/>
    <mergeCell ref="E1500:E1501"/>
    <mergeCell ref="F1500:F1501"/>
    <mergeCell ref="G1500:G1501"/>
    <mergeCell ref="H1500:H1501"/>
    <mergeCell ref="I1500:I1501"/>
    <mergeCell ref="J1500:M1500"/>
    <mergeCell ref="G1510:G1511"/>
    <mergeCell ref="F1513:F1515"/>
    <mergeCell ref="C1516:C1527"/>
    <mergeCell ref="D1516:D1527"/>
    <mergeCell ref="E1516:E1521"/>
    <mergeCell ref="F1516:F1518"/>
    <mergeCell ref="F1519:F1521"/>
    <mergeCell ref="E1522:E1527"/>
    <mergeCell ref="F1522:F1524"/>
    <mergeCell ref="F1525:F1527"/>
    <mergeCell ref="C1503:C1515"/>
    <mergeCell ref="D1503:D1515"/>
    <mergeCell ref="E1503:E1508"/>
    <mergeCell ref="F1503:F1505"/>
    <mergeCell ref="F1506:F1508"/>
    <mergeCell ref="E1509:E1515"/>
    <mergeCell ref="F1509:F1512"/>
    <mergeCell ref="A1528:B1528"/>
    <mergeCell ref="I1529:U1529"/>
    <mergeCell ref="A1530:U1530"/>
    <mergeCell ref="V1530:V1531"/>
    <mergeCell ref="W1530:Z1531"/>
    <mergeCell ref="AA1530:AA1531"/>
    <mergeCell ref="J1531:M1531"/>
    <mergeCell ref="N1531:Q1531"/>
    <mergeCell ref="R1531:U1531"/>
    <mergeCell ref="AB1530:AB1531"/>
    <mergeCell ref="AC1530:AC1531"/>
    <mergeCell ref="A1531:A1532"/>
    <mergeCell ref="B1531:B1532"/>
    <mergeCell ref="C1531:C1532"/>
    <mergeCell ref="D1531:D1532"/>
    <mergeCell ref="E1531:E1532"/>
    <mergeCell ref="F1531:F1532"/>
    <mergeCell ref="G1531:G1532"/>
    <mergeCell ref="I1531:I1532"/>
    <mergeCell ref="J1533:M1533"/>
    <mergeCell ref="N1533:Q1533"/>
    <mergeCell ref="R1533:U1533"/>
    <mergeCell ref="C1534:C1611"/>
    <mergeCell ref="D1534:D1557"/>
    <mergeCell ref="E1534:E1545"/>
    <mergeCell ref="F1534:F1539"/>
    <mergeCell ref="F1540:F1545"/>
    <mergeCell ref="E1546:E1557"/>
    <mergeCell ref="F1546:F1551"/>
    <mergeCell ref="F1552:F1557"/>
    <mergeCell ref="D1558:D1575"/>
    <mergeCell ref="E1558:E1563"/>
    <mergeCell ref="F1558:F1563"/>
    <mergeCell ref="E1564:E1575"/>
    <mergeCell ref="F1564:F1569"/>
    <mergeCell ref="F1570:F1575"/>
    <mergeCell ref="D1533:H1533"/>
    <mergeCell ref="D1594:D1611"/>
    <mergeCell ref="E1594:E1599"/>
    <mergeCell ref="F1594:F1599"/>
    <mergeCell ref="E1600:E1611"/>
    <mergeCell ref="F1600:F1605"/>
    <mergeCell ref="F1606:F1611"/>
    <mergeCell ref="D1576:D1581"/>
    <mergeCell ref="E1576:E1581"/>
    <mergeCell ref="F1576:F1581"/>
    <mergeCell ref="D1582:D1593"/>
    <mergeCell ref="E1582:E1587"/>
    <mergeCell ref="F1582:F1587"/>
    <mergeCell ref="E1588:E1593"/>
    <mergeCell ref="F1588:F1593"/>
    <mergeCell ref="G1626:G1627"/>
    <mergeCell ref="F1628:F1630"/>
    <mergeCell ref="A1631:B1631"/>
    <mergeCell ref="A1633:U1633"/>
    <mergeCell ref="V1633:V1634"/>
    <mergeCell ref="W1633:Z1634"/>
    <mergeCell ref="I1634:I1635"/>
    <mergeCell ref="J1634:M1634"/>
    <mergeCell ref="N1634:Q1634"/>
    <mergeCell ref="R1634:U1634"/>
    <mergeCell ref="C1612:C1630"/>
    <mergeCell ref="D1612:D1630"/>
    <mergeCell ref="E1612:E1623"/>
    <mergeCell ref="F1612:F1617"/>
    <mergeCell ref="F1618:F1623"/>
    <mergeCell ref="E1624:E1630"/>
    <mergeCell ref="F1624:F1627"/>
    <mergeCell ref="AA1633:AA1634"/>
    <mergeCell ref="AB1633:AB1634"/>
    <mergeCell ref="AC1633:AC1634"/>
    <mergeCell ref="A1634:A1635"/>
    <mergeCell ref="B1634:B1635"/>
    <mergeCell ref="C1634:C1635"/>
    <mergeCell ref="D1634:D1635"/>
    <mergeCell ref="E1634:E1635"/>
    <mergeCell ref="F1634:F1635"/>
    <mergeCell ref="G1634:G1635"/>
    <mergeCell ref="J1636:M1636"/>
    <mergeCell ref="N1636:Q1636"/>
    <mergeCell ref="R1636:U1636"/>
    <mergeCell ref="C1637:C1729"/>
    <mergeCell ref="D1637:D1671"/>
    <mergeCell ref="E1637:E1651"/>
    <mergeCell ref="F1637:F1645"/>
    <mergeCell ref="G1637:G1638"/>
    <mergeCell ref="G1640:G1641"/>
    <mergeCell ref="G1642:G1643"/>
    <mergeCell ref="F1646:F1651"/>
    <mergeCell ref="E1652:E1671"/>
    <mergeCell ref="F1652:F1664"/>
    <mergeCell ref="G1653:G1658"/>
    <mergeCell ref="G1659:G1661"/>
    <mergeCell ref="F1665:F1671"/>
    <mergeCell ref="G1667:G1668"/>
    <mergeCell ref="D1636:H1636"/>
    <mergeCell ref="D1690:D1695"/>
    <mergeCell ref="E1690:E1695"/>
    <mergeCell ref="F1690:F1695"/>
    <mergeCell ref="D1696:D1707"/>
    <mergeCell ref="E1696:E1701"/>
    <mergeCell ref="F1696:F1701"/>
    <mergeCell ref="E1702:E1707"/>
    <mergeCell ref="F1702:F1707"/>
    <mergeCell ref="D1672:D1689"/>
    <mergeCell ref="E1672:E1677"/>
    <mergeCell ref="F1672:F1677"/>
    <mergeCell ref="E1678:E1689"/>
    <mergeCell ref="F1678:F1683"/>
    <mergeCell ref="F1684:F1689"/>
    <mergeCell ref="D1708:D1729"/>
    <mergeCell ref="E1708:E1715"/>
    <mergeCell ref="F1708:F1715"/>
    <mergeCell ref="G1708:G1709"/>
    <mergeCell ref="G1710:G1711"/>
    <mergeCell ref="E1716:E1729"/>
    <mergeCell ref="F1716:F1723"/>
    <mergeCell ref="G1717:G1719"/>
    <mergeCell ref="F1724:F1729"/>
    <mergeCell ref="F1755:F1760"/>
    <mergeCell ref="G1755:G1758"/>
    <mergeCell ref="G1759:G1760"/>
    <mergeCell ref="F1761:F1764"/>
    <mergeCell ref="G1763:G1764"/>
    <mergeCell ref="A1765:B1765"/>
    <mergeCell ref="C1730:C1763"/>
    <mergeCell ref="D1730:D1763"/>
    <mergeCell ref="E1730:E1754"/>
    <mergeCell ref="F1730:F1744"/>
    <mergeCell ref="G1736:G1738"/>
    <mergeCell ref="G1739:G1741"/>
    <mergeCell ref="G1742:G1744"/>
    <mergeCell ref="F1745:F1754"/>
    <mergeCell ref="G1753:G1754"/>
    <mergeCell ref="E1755:E1764"/>
    <mergeCell ref="R1769:U1769"/>
    <mergeCell ref="W1769:Z1769"/>
    <mergeCell ref="D1771:H1771"/>
    <mergeCell ref="J1771:M1771"/>
    <mergeCell ref="N1771:Q1771"/>
    <mergeCell ref="R1771:U1771"/>
    <mergeCell ref="A1768:U1768"/>
    <mergeCell ref="A1769:A1770"/>
    <mergeCell ref="C1769:C1770"/>
    <mergeCell ref="D1769:D1770"/>
    <mergeCell ref="E1769:E1770"/>
    <mergeCell ref="F1769:F1770"/>
    <mergeCell ref="G1769:G1770"/>
    <mergeCell ref="I1769:I1770"/>
    <mergeCell ref="J1769:M1769"/>
    <mergeCell ref="N1769:Q1769"/>
    <mergeCell ref="F1796:F1801"/>
    <mergeCell ref="E1802:E1813"/>
    <mergeCell ref="F1802:F1807"/>
    <mergeCell ref="F1808:F1813"/>
    <mergeCell ref="D1814:D1819"/>
    <mergeCell ref="E1814:E1819"/>
    <mergeCell ref="F1814:F1819"/>
    <mergeCell ref="C1772:C1849"/>
    <mergeCell ref="D1772:D1795"/>
    <mergeCell ref="E1772:E1783"/>
    <mergeCell ref="F1772:F1777"/>
    <mergeCell ref="F1778:F1783"/>
    <mergeCell ref="E1784:E1795"/>
    <mergeCell ref="F1784:F1789"/>
    <mergeCell ref="F1790:F1795"/>
    <mergeCell ref="D1796:D1813"/>
    <mergeCell ref="E1796:E1801"/>
    <mergeCell ref="D1820:D1831"/>
    <mergeCell ref="E1820:E1825"/>
    <mergeCell ref="F1820:F1825"/>
    <mergeCell ref="E1826:E1831"/>
    <mergeCell ref="F1826:F1831"/>
    <mergeCell ref="D1832:D1849"/>
    <mergeCell ref="E1832:E1837"/>
    <mergeCell ref="F1832:F1837"/>
    <mergeCell ref="E1838:E1849"/>
    <mergeCell ref="F1838:F1843"/>
    <mergeCell ref="F1844:F1849"/>
    <mergeCell ref="C1850:C1873"/>
    <mergeCell ref="D1850:D1873"/>
    <mergeCell ref="E1850:E1861"/>
    <mergeCell ref="F1850:F1855"/>
    <mergeCell ref="F1856:F1861"/>
    <mergeCell ref="E1862:E1873"/>
    <mergeCell ref="F1862:F1867"/>
    <mergeCell ref="F1868:F1873"/>
    <mergeCell ref="R1877:U1877"/>
    <mergeCell ref="W1877:Z1877"/>
    <mergeCell ref="D1879:H1879"/>
    <mergeCell ref="J1879:M1879"/>
    <mergeCell ref="N1879:Q1879"/>
    <mergeCell ref="R1879:U1879"/>
    <mergeCell ref="A1876:U1876"/>
    <mergeCell ref="A1877:A1878"/>
    <mergeCell ref="C1877:C1878"/>
    <mergeCell ref="D1877:D1878"/>
    <mergeCell ref="E1877:E1878"/>
    <mergeCell ref="F1877:F1878"/>
    <mergeCell ref="G1877:G1878"/>
    <mergeCell ref="I1877:I1878"/>
    <mergeCell ref="J1877:M1877"/>
    <mergeCell ref="N1877:Q1877"/>
    <mergeCell ref="F1904:F1909"/>
    <mergeCell ref="E1910:E1921"/>
    <mergeCell ref="F1910:F1915"/>
    <mergeCell ref="F1916:F1921"/>
    <mergeCell ref="D1922:D1927"/>
    <mergeCell ref="E1922:E1927"/>
    <mergeCell ref="F1922:F1927"/>
    <mergeCell ref="C1880:C1957"/>
    <mergeCell ref="D1880:D1903"/>
    <mergeCell ref="E1880:E1891"/>
    <mergeCell ref="F1880:F1885"/>
    <mergeCell ref="F1886:F1891"/>
    <mergeCell ref="E1892:E1903"/>
    <mergeCell ref="F1892:F1897"/>
    <mergeCell ref="F1898:F1903"/>
    <mergeCell ref="D1904:D1921"/>
    <mergeCell ref="E1904:E1909"/>
    <mergeCell ref="D1928:D1939"/>
    <mergeCell ref="E1928:E1933"/>
    <mergeCell ref="F1928:F1933"/>
    <mergeCell ref="E1934:E1939"/>
    <mergeCell ref="F1934:F1939"/>
    <mergeCell ref="D1940:D1957"/>
    <mergeCell ref="E1940:E1945"/>
    <mergeCell ref="F1940:F1945"/>
    <mergeCell ref="E1946:E1957"/>
    <mergeCell ref="F1946:F1951"/>
    <mergeCell ref="F1952:F1957"/>
    <mergeCell ref="C1958:C1981"/>
    <mergeCell ref="D1958:D1981"/>
    <mergeCell ref="E1958:E1969"/>
    <mergeCell ref="F1958:F1963"/>
    <mergeCell ref="F1964:F1969"/>
    <mergeCell ref="E1970:E1981"/>
    <mergeCell ref="F1970:F1975"/>
    <mergeCell ref="F1976:F1981"/>
    <mergeCell ref="A1984:U1984"/>
    <mergeCell ref="V1984:V1985"/>
    <mergeCell ref="W1984:Z1985"/>
    <mergeCell ref="AA1984:AA1985"/>
    <mergeCell ref="AB1984:AB1985"/>
    <mergeCell ref="AC1984:AC1985"/>
    <mergeCell ref="A1985:A1986"/>
    <mergeCell ref="C1985:E1986"/>
    <mergeCell ref="F1985:F1986"/>
    <mergeCell ref="G1985:H1986"/>
    <mergeCell ref="I1985:I1986"/>
    <mergeCell ref="J1985:M1985"/>
    <mergeCell ref="N1985:Q1985"/>
    <mergeCell ref="R1985:U1985"/>
    <mergeCell ref="C1987:E1987"/>
    <mergeCell ref="F1987:H1987"/>
    <mergeCell ref="J1987:M1987"/>
    <mergeCell ref="N1987:Q1987"/>
    <mergeCell ref="R1987:U1987"/>
    <mergeCell ref="F2023:F2027"/>
    <mergeCell ref="P2023:R2023"/>
    <mergeCell ref="A2028:B2028"/>
    <mergeCell ref="A2030:U2030"/>
    <mergeCell ref="C1988:E2004"/>
    <mergeCell ref="F1988:F1992"/>
    <mergeCell ref="F1993:F1999"/>
    <mergeCell ref="G1996:G1998"/>
    <mergeCell ref="F2000:F2004"/>
    <mergeCell ref="C2005:E2027"/>
    <mergeCell ref="F2005:F2014"/>
    <mergeCell ref="G2008:G2013"/>
    <mergeCell ref="F2015:F2022"/>
    <mergeCell ref="G2018:G2021"/>
    <mergeCell ref="AA2030:AA2031"/>
    <mergeCell ref="AB2030:AB2031"/>
    <mergeCell ref="AC2030:AC2031"/>
    <mergeCell ref="A2031:A2032"/>
    <mergeCell ref="C2031:E2032"/>
    <mergeCell ref="F2031:F2032"/>
    <mergeCell ref="G2031:H2032"/>
    <mergeCell ref="I2031:I2032"/>
    <mergeCell ref="J2031:M2031"/>
    <mergeCell ref="N2031:Q2031"/>
    <mergeCell ref="V2030:V2031"/>
    <mergeCell ref="W2030:Z2031"/>
    <mergeCell ref="R2031:U2031"/>
    <mergeCell ref="C2033:E2033"/>
    <mergeCell ref="F2033:H2033"/>
    <mergeCell ref="J2033:M2033"/>
    <mergeCell ref="N2033:Q2033"/>
    <mergeCell ref="R2033:U2033"/>
    <mergeCell ref="C2034:E2144"/>
    <mergeCell ref="F2034:F2144"/>
    <mergeCell ref="G2034:G2047"/>
    <mergeCell ref="G2048:G2092"/>
    <mergeCell ref="G2093:G2122"/>
    <mergeCell ref="C2210:E2215"/>
    <mergeCell ref="F2210:F2215"/>
    <mergeCell ref="A2216:B2216"/>
    <mergeCell ref="A2218:U2218"/>
    <mergeCell ref="V2218:V2219"/>
    <mergeCell ref="W2218:Z2219"/>
    <mergeCell ref="R2219:U2219"/>
    <mergeCell ref="G2123:G2140"/>
    <mergeCell ref="G2141:G2143"/>
    <mergeCell ref="C2145:E2209"/>
    <mergeCell ref="F2145:F2209"/>
    <mergeCell ref="G2145:G2146"/>
    <mergeCell ref="G2147:G2166"/>
    <mergeCell ref="G2167:G2189"/>
    <mergeCell ref="G2190:G2205"/>
    <mergeCell ref="G2206:G2207"/>
    <mergeCell ref="G2208:G2209"/>
    <mergeCell ref="AA2218:AA2219"/>
    <mergeCell ref="AB2218:AB2219"/>
    <mergeCell ref="AC2218:AC2219"/>
    <mergeCell ref="A2219:A2220"/>
    <mergeCell ref="C2219:E2220"/>
    <mergeCell ref="F2219:F2220"/>
    <mergeCell ref="G2219:H2220"/>
    <mergeCell ref="I2219:I2220"/>
    <mergeCell ref="J2219:M2219"/>
    <mergeCell ref="N2219:Q2219"/>
    <mergeCell ref="C2232:E2238"/>
    <mergeCell ref="F2232:F2238"/>
    <mergeCell ref="G2236:G2237"/>
    <mergeCell ref="A2239:B2239"/>
    <mergeCell ref="A2241:U2241"/>
    <mergeCell ref="V2241:V2242"/>
    <mergeCell ref="R2242:U2242"/>
    <mergeCell ref="C2221:E2221"/>
    <mergeCell ref="F2221:H2221"/>
    <mergeCell ref="J2221:M2221"/>
    <mergeCell ref="N2221:Q2221"/>
    <mergeCell ref="R2221:U2221"/>
    <mergeCell ref="C2222:E2231"/>
    <mergeCell ref="F2222:F2231"/>
    <mergeCell ref="G2223:G2225"/>
    <mergeCell ref="G2226:G2227"/>
    <mergeCell ref="G2228:G2229"/>
    <mergeCell ref="W2241:Z2242"/>
    <mergeCell ref="AA2241:AA2242"/>
    <mergeCell ref="AB2241:AB2242"/>
    <mergeCell ref="AC2241:AC2242"/>
    <mergeCell ref="A2242:A2243"/>
    <mergeCell ref="C2242:E2243"/>
    <mergeCell ref="F2242:H2243"/>
    <mergeCell ref="I2242:I2243"/>
    <mergeCell ref="J2242:M2242"/>
    <mergeCell ref="N2242:Q2242"/>
    <mergeCell ref="C2266:F2266"/>
    <mergeCell ref="C2247:E2250"/>
    <mergeCell ref="F2247:G2247"/>
    <mergeCell ref="F2248:G2250"/>
    <mergeCell ref="H2249:H2250"/>
    <mergeCell ref="A2251:B2251"/>
    <mergeCell ref="C2262:AM2262"/>
    <mergeCell ref="C2244:E2244"/>
    <mergeCell ref="F2244:H2244"/>
    <mergeCell ref="J2244:M2244"/>
    <mergeCell ref="N2244:Q2244"/>
    <mergeCell ref="R2244:U2244"/>
    <mergeCell ref="C2245:E2246"/>
    <mergeCell ref="F2245:G2245"/>
    <mergeCell ref="F2246:G2246"/>
  </mergeCells>
  <pageMargins left="0.70866141732283472" right="0.70866141732283472" top="0.74803149606299213" bottom="0.74803149606299213" header="0.31496062992125984" footer="0.31496062992125984"/>
  <pageSetup paperSize="9" scale="24" fitToHeight="3" orientation="portrait" horizontalDpi="180" verticalDpi="180" r:id="rId1"/>
  <rowBreaks count="1" manualBreakCount="1">
    <brk id="1767" max="28"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DP2442"/>
  <sheetViews>
    <sheetView view="pageBreakPreview" topLeftCell="A1983" zoomScale="60" zoomScaleNormal="70" workbookViewId="0">
      <selection activeCell="I1500" sqref="I1500:I1501"/>
    </sheetView>
  </sheetViews>
  <sheetFormatPr defaultColWidth="9.140625" defaultRowHeight="15" x14ac:dyDescent="0.25"/>
  <cols>
    <col min="1" max="1" width="9.140625" style="3"/>
    <col min="2" max="2" width="9.140625" style="22"/>
    <col min="3" max="3" width="15.140625" style="3" customWidth="1"/>
    <col min="4" max="4" width="24.85546875" style="3" customWidth="1"/>
    <col min="5" max="5" width="17" style="3" customWidth="1"/>
    <col min="6" max="6" width="18.7109375" style="3" customWidth="1"/>
    <col min="7" max="8" width="17.28515625" style="9" customWidth="1"/>
    <col min="9" max="9" width="58.28515625" style="134" customWidth="1"/>
    <col min="10" max="12" width="14.42578125" style="322" customWidth="1"/>
    <col min="13" max="13" width="16.42578125" style="322" customWidth="1"/>
    <col min="14" max="14" width="13.5703125" style="322" customWidth="1"/>
    <col min="15" max="15" width="13.42578125" style="322" customWidth="1"/>
    <col min="16" max="16" width="13.140625" style="322" customWidth="1"/>
    <col min="17" max="17" width="16.5703125" style="322" customWidth="1"/>
    <col min="18" max="20" width="14.42578125" style="322" hidden="1" customWidth="1"/>
    <col min="21" max="21" width="16.42578125" style="170" hidden="1" customWidth="1"/>
    <col min="22" max="22" width="27.7109375" style="457" customWidth="1"/>
    <col min="23" max="23" width="25.42578125" style="1" customWidth="1"/>
    <col min="24" max="24" width="30.85546875" style="1" customWidth="1"/>
    <col min="25" max="25" width="22.5703125" style="1" customWidth="1"/>
    <col min="26" max="26" width="20.28515625" style="1" customWidth="1"/>
    <col min="27" max="16384" width="9.140625" style="3"/>
  </cols>
  <sheetData>
    <row r="1" spans="1:31" ht="53.25" customHeight="1" x14ac:dyDescent="0.25">
      <c r="R1" s="727" t="s">
        <v>145</v>
      </c>
      <c r="S1" s="727"/>
      <c r="T1" s="727"/>
      <c r="U1" s="166"/>
    </row>
    <row r="3" spans="1:31" ht="15" customHeight="1" x14ac:dyDescent="0.25">
      <c r="S3" s="584" t="s">
        <v>134</v>
      </c>
      <c r="T3" s="584"/>
      <c r="U3" s="129"/>
    </row>
    <row r="4" spans="1:31" ht="37.5" customHeight="1" x14ac:dyDescent="0.25">
      <c r="S4" s="584"/>
      <c r="T4" s="584"/>
      <c r="U4" s="129"/>
    </row>
    <row r="5" spans="1:31" ht="15" customHeight="1" x14ac:dyDescent="0.25">
      <c r="S5" s="584" t="s">
        <v>100</v>
      </c>
      <c r="T5" s="584"/>
      <c r="U5" s="129"/>
    </row>
    <row r="6" spans="1:31" ht="30.75" customHeight="1" x14ac:dyDescent="0.25">
      <c r="A6" s="23"/>
      <c r="B6" s="23"/>
      <c r="C6" s="588" t="s">
        <v>133</v>
      </c>
      <c r="D6" s="588"/>
      <c r="E6" s="588"/>
      <c r="F6" s="588"/>
      <c r="G6" s="588"/>
      <c r="H6" s="588"/>
      <c r="I6" s="588"/>
      <c r="J6" s="588"/>
      <c r="K6" s="588"/>
      <c r="L6" s="588"/>
      <c r="M6" s="588"/>
      <c r="N6" s="588"/>
      <c r="O6" s="588"/>
      <c r="P6" s="588"/>
      <c r="Q6" s="588"/>
      <c r="R6" s="588"/>
      <c r="S6" s="588"/>
      <c r="T6" s="450"/>
      <c r="U6" s="167"/>
    </row>
    <row r="7" spans="1:31" ht="15.75" x14ac:dyDescent="0.25">
      <c r="A7" s="23"/>
      <c r="B7" s="23"/>
      <c r="C7" s="450"/>
      <c r="D7" s="450"/>
      <c r="E7" s="450"/>
      <c r="F7" s="450"/>
      <c r="G7" s="450"/>
      <c r="H7" s="450"/>
      <c r="I7" s="255"/>
      <c r="J7" s="450"/>
      <c r="K7" s="450"/>
      <c r="L7" s="450"/>
      <c r="M7" s="450"/>
      <c r="N7" s="450"/>
      <c r="O7" s="450"/>
      <c r="P7" s="450"/>
      <c r="Q7" s="450"/>
      <c r="R7" s="450"/>
      <c r="S7" s="450"/>
      <c r="T7" s="450"/>
      <c r="U7" s="167"/>
    </row>
    <row r="8" spans="1:31" ht="47.45" customHeight="1" x14ac:dyDescent="0.25">
      <c r="C8" s="586" t="s">
        <v>97</v>
      </c>
      <c r="D8" s="586"/>
      <c r="E8" s="586"/>
      <c r="F8" s="586"/>
      <c r="G8" s="586"/>
      <c r="H8" s="586"/>
      <c r="I8" s="586"/>
      <c r="J8" s="586"/>
      <c r="K8" s="586"/>
      <c r="L8" s="586"/>
      <c r="M8" s="586"/>
      <c r="N8" s="586"/>
      <c r="O8" s="586"/>
      <c r="P8" s="586"/>
      <c r="Q8" s="586"/>
      <c r="R8" s="586"/>
      <c r="S8" s="586"/>
      <c r="T8" s="586"/>
      <c r="U8" s="168"/>
    </row>
    <row r="9" spans="1:31" ht="16.899999999999999" customHeight="1" x14ac:dyDescent="0.25">
      <c r="A9" s="652"/>
      <c r="B9" s="652"/>
      <c r="C9" s="652"/>
      <c r="D9" s="652"/>
      <c r="E9" s="652"/>
      <c r="F9" s="652"/>
      <c r="G9" s="652"/>
      <c r="H9" s="652"/>
      <c r="I9" s="728" t="s">
        <v>168</v>
      </c>
      <c r="J9" s="728"/>
      <c r="K9" s="728"/>
      <c r="L9" s="728"/>
      <c r="M9" s="728"/>
      <c r="N9" s="728"/>
      <c r="O9" s="728"/>
      <c r="P9" s="728"/>
      <c r="Q9" s="728"/>
      <c r="R9" s="728"/>
      <c r="S9" s="728"/>
      <c r="T9" s="728"/>
      <c r="U9" s="728"/>
      <c r="V9" s="638" t="s">
        <v>141</v>
      </c>
      <c r="W9" s="743" t="s">
        <v>146</v>
      </c>
      <c r="X9" s="634" t="s">
        <v>147</v>
      </c>
      <c r="Y9" s="634" t="s">
        <v>148</v>
      </c>
      <c r="Z9" s="634" t="s">
        <v>132</v>
      </c>
    </row>
    <row r="10" spans="1:31" ht="64.150000000000006" customHeight="1" x14ac:dyDescent="0.25">
      <c r="A10" s="582" t="s">
        <v>1700</v>
      </c>
      <c r="B10" s="570" t="s">
        <v>1701</v>
      </c>
      <c r="C10" s="578" t="s">
        <v>119</v>
      </c>
      <c r="D10" s="570" t="s">
        <v>80</v>
      </c>
      <c r="E10" s="578" t="s">
        <v>116</v>
      </c>
      <c r="F10" s="578" t="s">
        <v>117</v>
      </c>
      <c r="G10" s="578" t="s">
        <v>164</v>
      </c>
      <c r="H10" s="578" t="s">
        <v>165</v>
      </c>
      <c r="I10" s="587" t="s">
        <v>1780</v>
      </c>
      <c r="J10" s="578" t="s">
        <v>128</v>
      </c>
      <c r="K10" s="578"/>
      <c r="L10" s="578"/>
      <c r="M10" s="578"/>
      <c r="N10" s="578" t="s">
        <v>110</v>
      </c>
      <c r="O10" s="578"/>
      <c r="P10" s="578"/>
      <c r="Q10" s="578"/>
      <c r="R10" s="578" t="s">
        <v>111</v>
      </c>
      <c r="S10" s="578"/>
      <c r="T10" s="578"/>
      <c r="U10" s="578"/>
      <c r="V10" s="638"/>
      <c r="W10" s="743"/>
      <c r="X10" s="634"/>
      <c r="Y10" s="634"/>
      <c r="Z10" s="634"/>
    </row>
    <row r="11" spans="1:31" ht="60" x14ac:dyDescent="0.25">
      <c r="A11" s="575"/>
      <c r="B11" s="576"/>
      <c r="C11" s="578"/>
      <c r="D11" s="570"/>
      <c r="E11" s="578"/>
      <c r="F11" s="578"/>
      <c r="G11" s="578"/>
      <c r="H11" s="578"/>
      <c r="I11" s="587"/>
      <c r="J11" s="428">
        <v>2015</v>
      </c>
      <c r="K11" s="428">
        <v>2016</v>
      </c>
      <c r="L11" s="428">
        <v>2017</v>
      </c>
      <c r="M11" s="428" t="s">
        <v>169</v>
      </c>
      <c r="N11" s="428">
        <f>J11</f>
        <v>2015</v>
      </c>
      <c r="O11" s="428">
        <f>K11</f>
        <v>2016</v>
      </c>
      <c r="P11" s="428">
        <f>L11</f>
        <v>2017</v>
      </c>
      <c r="Q11" s="428" t="str">
        <f>M11</f>
        <v>План (в случае отсутствия фактических значений)</v>
      </c>
      <c r="R11" s="428">
        <f>J11</f>
        <v>2015</v>
      </c>
      <c r="S11" s="428">
        <f>K11</f>
        <v>2016</v>
      </c>
      <c r="T11" s="428">
        <f>L11</f>
        <v>2017</v>
      </c>
      <c r="U11" s="428" t="str">
        <f>M11</f>
        <v>План (в случае отсутствия фактических значений)</v>
      </c>
      <c r="V11" s="65" t="s">
        <v>137</v>
      </c>
      <c r="W11" s="432">
        <v>2018</v>
      </c>
      <c r="X11" s="432" t="s">
        <v>139</v>
      </c>
      <c r="Y11" s="432" t="s">
        <v>139</v>
      </c>
    </row>
    <row r="12" spans="1:31" x14ac:dyDescent="0.25">
      <c r="A12" s="422">
        <v>1</v>
      </c>
      <c r="B12" s="430"/>
      <c r="C12" s="422">
        <v>2</v>
      </c>
      <c r="D12" s="574">
        <v>3</v>
      </c>
      <c r="E12" s="574"/>
      <c r="F12" s="574"/>
      <c r="G12" s="574"/>
      <c r="H12" s="574"/>
      <c r="I12" s="196">
        <v>4</v>
      </c>
      <c r="J12" s="572">
        <v>5</v>
      </c>
      <c r="K12" s="572"/>
      <c r="L12" s="572"/>
      <c r="M12" s="572"/>
      <c r="N12" s="572">
        <v>6</v>
      </c>
      <c r="O12" s="572"/>
      <c r="P12" s="572"/>
      <c r="Q12" s="572"/>
      <c r="R12" s="572">
        <v>7</v>
      </c>
      <c r="S12" s="572"/>
      <c r="T12" s="572"/>
      <c r="U12" s="572"/>
      <c r="V12" s="457">
        <v>8</v>
      </c>
      <c r="W12" s="457">
        <v>10</v>
      </c>
      <c r="X12" s="457">
        <v>11</v>
      </c>
      <c r="Y12" s="457">
        <v>12</v>
      </c>
      <c r="Z12" s="2"/>
    </row>
    <row r="13" spans="1:31" s="120" customFormat="1" ht="15" hidden="1" customHeight="1" x14ac:dyDescent="0.2">
      <c r="A13" s="128"/>
      <c r="B13" s="128"/>
      <c r="C13" s="570" t="s">
        <v>70</v>
      </c>
      <c r="D13" s="576" t="s">
        <v>81</v>
      </c>
      <c r="E13" s="570" t="s">
        <v>66</v>
      </c>
      <c r="F13" s="599" t="s">
        <v>64</v>
      </c>
      <c r="G13" s="604" t="s">
        <v>59</v>
      </c>
      <c r="H13" s="440"/>
      <c r="I13" s="245"/>
      <c r="J13" s="246">
        <f>SUM(J14:J153)</f>
        <v>383</v>
      </c>
      <c r="K13" s="246">
        <f t="shared" ref="K13:Q13" si="0">SUM(K14:K153)</f>
        <v>6476</v>
      </c>
      <c r="L13" s="246">
        <f t="shared" si="0"/>
        <v>14489</v>
      </c>
      <c r="M13" s="246">
        <f t="shared" si="0"/>
        <v>0</v>
      </c>
      <c r="N13" s="246">
        <f t="shared" si="0"/>
        <v>26.2</v>
      </c>
      <c r="O13" s="246">
        <f t="shared" si="0"/>
        <v>408.2</v>
      </c>
      <c r="P13" s="246">
        <f t="shared" si="0"/>
        <v>1194.2849999999999</v>
      </c>
      <c r="Q13" s="246">
        <f t="shared" si="0"/>
        <v>0</v>
      </c>
      <c r="R13" s="246" t="e">
        <f>SUM(#REF!)</f>
        <v>#REF!</v>
      </c>
      <c r="S13" s="246" t="e">
        <f>SUM(#REF!)</f>
        <v>#REF!</v>
      </c>
      <c r="T13" s="246" t="e">
        <f>SUM(#REF!)</f>
        <v>#REF!</v>
      </c>
      <c r="U13" s="246" t="e">
        <f>SUM(#REF!)</f>
        <v>#REF!</v>
      </c>
      <c r="V13" s="301" t="e">
        <f>'Приложение 1'!#REF!</f>
        <v>#REF!</v>
      </c>
      <c r="W13" s="118" t="e">
        <f>V13*((J13+K13+L13)/1000)/(N13+O13+P13)</f>
        <v>#REF!</v>
      </c>
      <c r="X13" s="141">
        <v>15.17154</v>
      </c>
      <c r="Y13" s="344" t="e">
        <f>X13*'Приложение 1'!#REF!/100</f>
        <v>#REF!</v>
      </c>
      <c r="Z13" s="349" t="e">
        <f>W13/Y13</f>
        <v>#REF!</v>
      </c>
    </row>
    <row r="14" spans="1:31" s="22" customFormat="1" ht="61.5" hidden="1" customHeight="1" x14ac:dyDescent="0.25">
      <c r="A14" s="430" t="s">
        <v>170</v>
      </c>
      <c r="B14" s="430"/>
      <c r="C14" s="570"/>
      <c r="D14" s="576"/>
      <c r="E14" s="570"/>
      <c r="F14" s="577"/>
      <c r="G14" s="603"/>
      <c r="H14" s="421"/>
      <c r="I14" s="158" t="s">
        <v>171</v>
      </c>
      <c r="J14" s="428">
        <v>47</v>
      </c>
      <c r="K14" s="428"/>
      <c r="L14" s="428"/>
      <c r="M14" s="428"/>
      <c r="N14" s="68">
        <v>1.2</v>
      </c>
      <c r="O14" s="68"/>
      <c r="P14" s="68"/>
      <c r="Q14" s="68"/>
      <c r="R14" s="67">
        <v>86</v>
      </c>
      <c r="S14" s="67"/>
      <c r="T14" s="67"/>
      <c r="U14" s="67"/>
      <c r="V14" s="99"/>
      <c r="W14" s="100"/>
      <c r="X14" s="100"/>
      <c r="Y14" s="100"/>
      <c r="Z14" s="100"/>
      <c r="AA14" s="118"/>
      <c r="AB14" s="187"/>
      <c r="AC14" s="350"/>
      <c r="AD14" s="187"/>
      <c r="AE14" s="64"/>
    </row>
    <row r="15" spans="1:31" s="22" customFormat="1" ht="60" hidden="1" customHeight="1" x14ac:dyDescent="0.25">
      <c r="A15" s="430" t="s">
        <v>170</v>
      </c>
      <c r="B15" s="430"/>
      <c r="C15" s="570"/>
      <c r="D15" s="576"/>
      <c r="E15" s="570"/>
      <c r="F15" s="577"/>
      <c r="G15" s="603"/>
      <c r="H15" s="421"/>
      <c r="I15" s="158" t="s">
        <v>1738</v>
      </c>
      <c r="J15" s="428">
        <v>35</v>
      </c>
      <c r="K15" s="428"/>
      <c r="L15" s="428"/>
      <c r="M15" s="428"/>
      <c r="N15" s="68">
        <v>15</v>
      </c>
      <c r="O15" s="68"/>
      <c r="P15" s="68"/>
      <c r="Q15" s="68"/>
      <c r="R15" s="67">
        <v>88.111999999999995</v>
      </c>
      <c r="S15" s="67"/>
      <c r="T15" s="67"/>
      <c r="U15" s="67"/>
      <c r="V15" s="99"/>
      <c r="W15" s="100"/>
      <c r="X15" s="100"/>
      <c r="Y15" s="100"/>
      <c r="Z15" s="100"/>
      <c r="AA15" s="118"/>
      <c r="AB15" s="187"/>
      <c r="AC15" s="350"/>
      <c r="AD15" s="187"/>
      <c r="AE15" s="64"/>
    </row>
    <row r="16" spans="1:31" s="22" customFormat="1" ht="54" hidden="1" customHeight="1" x14ac:dyDescent="0.25">
      <c r="A16" s="430" t="s">
        <v>170</v>
      </c>
      <c r="B16" s="430"/>
      <c r="C16" s="570"/>
      <c r="D16" s="576"/>
      <c r="E16" s="570"/>
      <c r="F16" s="577"/>
      <c r="G16" s="603"/>
      <c r="H16" s="421"/>
      <c r="I16" s="158" t="s">
        <v>172</v>
      </c>
      <c r="J16" s="428">
        <v>301</v>
      </c>
      <c r="K16" s="428"/>
      <c r="L16" s="428"/>
      <c r="M16" s="428"/>
      <c r="N16" s="68">
        <v>10</v>
      </c>
      <c r="O16" s="68"/>
      <c r="P16" s="247"/>
      <c r="Q16" s="68"/>
      <c r="R16" s="67">
        <v>164</v>
      </c>
      <c r="S16" s="67"/>
      <c r="T16" s="67"/>
      <c r="U16" s="67"/>
      <c r="V16" s="99"/>
      <c r="W16" s="100"/>
      <c r="X16" s="100"/>
      <c r="Y16" s="100"/>
      <c r="Z16" s="100"/>
      <c r="AA16" s="118"/>
      <c r="AB16" s="187"/>
      <c r="AC16" s="350"/>
      <c r="AD16" s="187"/>
      <c r="AE16" s="64"/>
    </row>
    <row r="17" spans="1:31" s="22" customFormat="1" ht="95.25" hidden="1" customHeight="1" x14ac:dyDescent="0.25">
      <c r="A17" s="430">
        <v>8</v>
      </c>
      <c r="B17" s="430"/>
      <c r="C17" s="570"/>
      <c r="D17" s="576"/>
      <c r="E17" s="570"/>
      <c r="F17" s="577"/>
      <c r="G17" s="603"/>
      <c r="H17" s="421"/>
      <c r="I17" s="158" t="s">
        <v>173</v>
      </c>
      <c r="J17" s="71"/>
      <c r="K17" s="428">
        <v>30</v>
      </c>
      <c r="L17" s="428"/>
      <c r="M17" s="428"/>
      <c r="N17" s="72"/>
      <c r="O17" s="72">
        <v>7</v>
      </c>
      <c r="P17" s="248"/>
      <c r="Q17" s="72"/>
      <c r="R17" s="70"/>
      <c r="S17" s="70">
        <v>16</v>
      </c>
      <c r="T17" s="70"/>
      <c r="U17" s="70"/>
      <c r="V17" s="99"/>
      <c r="W17" s="100"/>
      <c r="X17" s="100"/>
      <c r="Y17" s="100"/>
      <c r="Z17" s="100"/>
      <c r="AA17" s="118"/>
      <c r="AB17" s="187"/>
      <c r="AC17" s="350"/>
      <c r="AD17" s="187"/>
      <c r="AE17" s="64"/>
    </row>
    <row r="18" spans="1:31" s="22" customFormat="1" ht="69" hidden="1" customHeight="1" x14ac:dyDescent="0.25">
      <c r="A18" s="430">
        <v>9</v>
      </c>
      <c r="B18" s="430"/>
      <c r="C18" s="570"/>
      <c r="D18" s="576"/>
      <c r="E18" s="570"/>
      <c r="F18" s="577"/>
      <c r="G18" s="603"/>
      <c r="H18" s="421"/>
      <c r="I18" s="158" t="s">
        <v>174</v>
      </c>
      <c r="J18" s="71"/>
      <c r="K18" s="428">
        <v>230</v>
      </c>
      <c r="L18" s="428"/>
      <c r="M18" s="428"/>
      <c r="N18" s="72"/>
      <c r="O18" s="72">
        <v>7</v>
      </c>
      <c r="P18" s="248"/>
      <c r="Q18" s="72"/>
      <c r="R18" s="70"/>
      <c r="S18" s="70">
        <v>321</v>
      </c>
      <c r="T18" s="70"/>
      <c r="U18" s="70"/>
      <c r="V18" s="99"/>
      <c r="W18" s="100"/>
      <c r="X18" s="100"/>
      <c r="Y18" s="100"/>
      <c r="Z18" s="100"/>
      <c r="AA18" s="118"/>
      <c r="AB18" s="187"/>
      <c r="AC18" s="350"/>
      <c r="AD18" s="187"/>
      <c r="AE18" s="64"/>
    </row>
    <row r="19" spans="1:31" s="22" customFormat="1" ht="79.5" hidden="1" customHeight="1" x14ac:dyDescent="0.25">
      <c r="A19" s="430">
        <v>10</v>
      </c>
      <c r="B19" s="430"/>
      <c r="C19" s="570"/>
      <c r="D19" s="576"/>
      <c r="E19" s="570"/>
      <c r="F19" s="577"/>
      <c r="G19" s="603"/>
      <c r="H19" s="421"/>
      <c r="I19" s="158" t="s">
        <v>175</v>
      </c>
      <c r="J19" s="428"/>
      <c r="K19" s="428">
        <v>100</v>
      </c>
      <c r="L19" s="428"/>
      <c r="M19" s="428"/>
      <c r="N19" s="68"/>
      <c r="O19" s="68">
        <v>7</v>
      </c>
      <c r="P19" s="247"/>
      <c r="Q19" s="68"/>
      <c r="R19" s="67"/>
      <c r="S19" s="70">
        <v>197</v>
      </c>
      <c r="T19" s="70"/>
      <c r="U19" s="70"/>
      <c r="V19" s="99"/>
      <c r="W19" s="100"/>
      <c r="X19" s="100"/>
      <c r="Y19" s="100"/>
      <c r="Z19" s="100"/>
      <c r="AA19" s="118"/>
      <c r="AB19" s="187"/>
      <c r="AC19" s="350"/>
      <c r="AD19" s="187"/>
      <c r="AE19" s="64"/>
    </row>
    <row r="20" spans="1:31" s="22" customFormat="1" ht="77.25" hidden="1" customHeight="1" x14ac:dyDescent="0.25">
      <c r="A20" s="430">
        <v>11</v>
      </c>
      <c r="B20" s="430"/>
      <c r="C20" s="570"/>
      <c r="D20" s="576"/>
      <c r="E20" s="570"/>
      <c r="F20" s="577"/>
      <c r="G20" s="603"/>
      <c r="H20" s="421"/>
      <c r="I20" s="158" t="s">
        <v>176</v>
      </c>
      <c r="J20" s="428"/>
      <c r="K20" s="428">
        <v>100</v>
      </c>
      <c r="L20" s="428"/>
      <c r="M20" s="428"/>
      <c r="N20" s="68"/>
      <c r="O20" s="68">
        <v>7</v>
      </c>
      <c r="P20" s="247"/>
      <c r="Q20" s="68"/>
      <c r="R20" s="67"/>
      <c r="S20" s="70">
        <v>112</v>
      </c>
      <c r="T20" s="70"/>
      <c r="U20" s="70"/>
      <c r="V20" s="99"/>
      <c r="W20" s="100"/>
      <c r="X20" s="100"/>
      <c r="Y20" s="100"/>
      <c r="Z20" s="100"/>
      <c r="AA20" s="118"/>
      <c r="AB20" s="187"/>
      <c r="AC20" s="350"/>
      <c r="AD20" s="187"/>
      <c r="AE20" s="64"/>
    </row>
    <row r="21" spans="1:31" s="22" customFormat="1" ht="72" hidden="1" customHeight="1" x14ac:dyDescent="0.25">
      <c r="A21" s="430">
        <v>12</v>
      </c>
      <c r="B21" s="430"/>
      <c r="C21" s="570"/>
      <c r="D21" s="576"/>
      <c r="E21" s="570"/>
      <c r="F21" s="577"/>
      <c r="G21" s="603"/>
      <c r="H21" s="421"/>
      <c r="I21" s="158" t="s">
        <v>177</v>
      </c>
      <c r="J21" s="428"/>
      <c r="K21" s="428">
        <v>180</v>
      </c>
      <c r="L21" s="428"/>
      <c r="M21" s="428"/>
      <c r="N21" s="68"/>
      <c r="O21" s="68">
        <v>7</v>
      </c>
      <c r="P21" s="247"/>
      <c r="Q21" s="68"/>
      <c r="R21" s="67"/>
      <c r="S21" s="70">
        <v>193</v>
      </c>
      <c r="T21" s="70"/>
      <c r="U21" s="70"/>
      <c r="V21" s="99"/>
      <c r="W21" s="100"/>
      <c r="X21" s="100"/>
      <c r="Y21" s="100"/>
      <c r="Z21" s="100"/>
      <c r="AA21" s="118"/>
      <c r="AB21" s="187"/>
      <c r="AC21" s="350"/>
      <c r="AD21" s="187"/>
      <c r="AE21" s="64"/>
    </row>
    <row r="22" spans="1:31" s="22" customFormat="1" ht="92.25" hidden="1" customHeight="1" x14ac:dyDescent="0.25">
      <c r="A22" s="430">
        <v>13</v>
      </c>
      <c r="B22" s="430"/>
      <c r="C22" s="570"/>
      <c r="D22" s="576"/>
      <c r="E22" s="570"/>
      <c r="F22" s="577"/>
      <c r="G22" s="603"/>
      <c r="H22" s="421"/>
      <c r="I22" s="158" t="s">
        <v>178</v>
      </c>
      <c r="J22" s="428"/>
      <c r="K22" s="428">
        <v>80</v>
      </c>
      <c r="L22" s="428"/>
      <c r="M22" s="428"/>
      <c r="N22" s="68"/>
      <c r="O22" s="68">
        <v>7</v>
      </c>
      <c r="P22" s="247"/>
      <c r="Q22" s="68"/>
      <c r="R22" s="67"/>
      <c r="S22" s="70">
        <v>126</v>
      </c>
      <c r="T22" s="70"/>
      <c r="U22" s="70"/>
      <c r="V22" s="99"/>
      <c r="W22" s="100"/>
      <c r="X22" s="100"/>
      <c r="Y22" s="100"/>
      <c r="Z22" s="100"/>
      <c r="AA22" s="118"/>
      <c r="AB22" s="187"/>
      <c r="AC22" s="350"/>
      <c r="AD22" s="187"/>
      <c r="AE22" s="64"/>
    </row>
    <row r="23" spans="1:31" s="22" customFormat="1" ht="81" hidden="1" customHeight="1" x14ac:dyDescent="0.25">
      <c r="A23" s="430">
        <v>14</v>
      </c>
      <c r="B23" s="430"/>
      <c r="C23" s="570"/>
      <c r="D23" s="576"/>
      <c r="E23" s="570"/>
      <c r="F23" s="577"/>
      <c r="G23" s="603"/>
      <c r="H23" s="421"/>
      <c r="I23" s="158" t="s">
        <v>179</v>
      </c>
      <c r="J23" s="428"/>
      <c r="K23" s="428">
        <v>60</v>
      </c>
      <c r="L23" s="428"/>
      <c r="M23" s="428"/>
      <c r="N23" s="68"/>
      <c r="O23" s="68">
        <v>7</v>
      </c>
      <c r="P23" s="247"/>
      <c r="Q23" s="68"/>
      <c r="R23" s="67"/>
      <c r="S23" s="70">
        <v>83</v>
      </c>
      <c r="T23" s="70"/>
      <c r="U23" s="70"/>
      <c r="V23" s="99"/>
      <c r="W23" s="100"/>
      <c r="X23" s="100"/>
      <c r="Y23" s="100"/>
      <c r="Z23" s="100"/>
      <c r="AA23" s="118"/>
      <c r="AB23" s="187"/>
      <c r="AC23" s="350"/>
      <c r="AD23" s="187"/>
      <c r="AE23" s="64"/>
    </row>
    <row r="24" spans="1:31" s="22" customFormat="1" ht="76.5" hidden="1" customHeight="1" x14ac:dyDescent="0.25">
      <c r="A24" s="430">
        <v>15</v>
      </c>
      <c r="B24" s="430"/>
      <c r="C24" s="570"/>
      <c r="D24" s="576"/>
      <c r="E24" s="570"/>
      <c r="F24" s="577"/>
      <c r="G24" s="603"/>
      <c r="H24" s="421"/>
      <c r="I24" s="158" t="s">
        <v>180</v>
      </c>
      <c r="J24" s="428"/>
      <c r="K24" s="428">
        <v>60</v>
      </c>
      <c r="L24" s="428"/>
      <c r="M24" s="428"/>
      <c r="N24" s="68"/>
      <c r="O24" s="68">
        <v>7</v>
      </c>
      <c r="P24" s="247"/>
      <c r="Q24" s="68"/>
      <c r="R24" s="67"/>
      <c r="S24" s="70">
        <v>80</v>
      </c>
      <c r="T24" s="70"/>
      <c r="U24" s="70"/>
      <c r="V24" s="99"/>
      <c r="W24" s="100"/>
      <c r="X24" s="100"/>
      <c r="Y24" s="100"/>
      <c r="Z24" s="100"/>
      <c r="AA24" s="118"/>
      <c r="AB24" s="187"/>
      <c r="AC24" s="350"/>
      <c r="AD24" s="187"/>
      <c r="AE24" s="64"/>
    </row>
    <row r="25" spans="1:31" s="22" customFormat="1" ht="78.75" hidden="1" customHeight="1" x14ac:dyDescent="0.25">
      <c r="A25" s="430">
        <v>16</v>
      </c>
      <c r="B25" s="430"/>
      <c r="C25" s="570"/>
      <c r="D25" s="576"/>
      <c r="E25" s="570"/>
      <c r="F25" s="577"/>
      <c r="G25" s="603"/>
      <c r="H25" s="421"/>
      <c r="I25" s="158" t="s">
        <v>181</v>
      </c>
      <c r="J25" s="428"/>
      <c r="K25" s="428">
        <v>350</v>
      </c>
      <c r="L25" s="428"/>
      <c r="M25" s="428"/>
      <c r="N25" s="68"/>
      <c r="O25" s="68">
        <v>10</v>
      </c>
      <c r="P25" s="247"/>
      <c r="Q25" s="68"/>
      <c r="R25" s="67"/>
      <c r="S25" s="70">
        <v>250</v>
      </c>
      <c r="T25" s="70"/>
      <c r="U25" s="70"/>
      <c r="V25" s="99"/>
      <c r="W25" s="100"/>
      <c r="X25" s="100"/>
      <c r="Y25" s="100"/>
      <c r="Z25" s="100"/>
      <c r="AA25" s="118"/>
      <c r="AB25" s="187"/>
      <c r="AC25" s="350"/>
      <c r="AD25" s="187"/>
      <c r="AE25" s="64"/>
    </row>
    <row r="26" spans="1:31" s="22" customFormat="1" ht="30" hidden="1" customHeight="1" x14ac:dyDescent="0.25">
      <c r="A26" s="430">
        <v>17</v>
      </c>
      <c r="B26" s="430"/>
      <c r="C26" s="570"/>
      <c r="D26" s="576"/>
      <c r="E26" s="570"/>
      <c r="F26" s="577"/>
      <c r="G26" s="603"/>
      <c r="H26" s="421"/>
      <c r="I26" s="158" t="s">
        <v>182</v>
      </c>
      <c r="J26" s="73"/>
      <c r="K26" s="428">
        <v>200</v>
      </c>
      <c r="L26" s="428"/>
      <c r="M26" s="428"/>
      <c r="N26" s="68"/>
      <c r="O26" s="68">
        <v>5.5</v>
      </c>
      <c r="P26" s="247"/>
      <c r="Q26" s="68"/>
      <c r="R26" s="70"/>
      <c r="S26" s="70">
        <v>133</v>
      </c>
      <c r="T26" s="70"/>
      <c r="U26" s="70"/>
      <c r="V26" s="99"/>
      <c r="W26" s="100"/>
      <c r="X26" s="100"/>
      <c r="Y26" s="100"/>
      <c r="Z26" s="100"/>
      <c r="AA26" s="118"/>
      <c r="AB26" s="187"/>
      <c r="AC26" s="350"/>
      <c r="AD26" s="187"/>
      <c r="AE26" s="64"/>
    </row>
    <row r="27" spans="1:31" s="22" customFormat="1" ht="30" hidden="1" customHeight="1" x14ac:dyDescent="0.25">
      <c r="A27" s="430">
        <v>18</v>
      </c>
      <c r="B27" s="430"/>
      <c r="C27" s="570"/>
      <c r="D27" s="576"/>
      <c r="E27" s="570"/>
      <c r="F27" s="577"/>
      <c r="G27" s="603"/>
      <c r="H27" s="421"/>
      <c r="I27" s="158" t="s">
        <v>183</v>
      </c>
      <c r="J27" s="73"/>
      <c r="K27" s="428">
        <v>70</v>
      </c>
      <c r="L27" s="428"/>
      <c r="M27" s="428"/>
      <c r="N27" s="68"/>
      <c r="O27" s="68">
        <v>5</v>
      </c>
      <c r="P27" s="247"/>
      <c r="Q27" s="68"/>
      <c r="R27" s="70"/>
      <c r="S27" s="70">
        <v>87</v>
      </c>
      <c r="T27" s="70"/>
      <c r="U27" s="70"/>
      <c r="V27" s="99"/>
      <c r="W27" s="100"/>
      <c r="X27" s="100"/>
      <c r="Y27" s="100"/>
      <c r="Z27" s="100"/>
      <c r="AA27" s="118"/>
      <c r="AB27" s="187"/>
      <c r="AC27" s="350"/>
      <c r="AD27" s="187"/>
      <c r="AE27" s="64"/>
    </row>
    <row r="28" spans="1:31" s="22" customFormat="1" ht="30" hidden="1" customHeight="1" x14ac:dyDescent="0.25">
      <c r="A28" s="430">
        <v>19</v>
      </c>
      <c r="B28" s="430"/>
      <c r="C28" s="570"/>
      <c r="D28" s="576"/>
      <c r="E28" s="570"/>
      <c r="F28" s="577"/>
      <c r="G28" s="603"/>
      <c r="H28" s="421"/>
      <c r="I28" s="158" t="s">
        <v>184</v>
      </c>
      <c r="J28" s="73"/>
      <c r="K28" s="428">
        <v>90</v>
      </c>
      <c r="L28" s="428"/>
      <c r="M28" s="428"/>
      <c r="N28" s="68"/>
      <c r="O28" s="68">
        <v>12</v>
      </c>
      <c r="P28" s="247"/>
      <c r="Q28" s="68"/>
      <c r="R28" s="70"/>
      <c r="S28" s="70">
        <v>62</v>
      </c>
      <c r="T28" s="70"/>
      <c r="U28" s="70"/>
      <c r="V28" s="99"/>
      <c r="W28" s="100"/>
      <c r="X28" s="100"/>
      <c r="Y28" s="100"/>
      <c r="Z28" s="100"/>
      <c r="AA28" s="118"/>
      <c r="AB28" s="187"/>
      <c r="AC28" s="350"/>
      <c r="AD28" s="187"/>
      <c r="AE28" s="64"/>
    </row>
    <row r="29" spans="1:31" s="22" customFormat="1" ht="30" hidden="1" customHeight="1" x14ac:dyDescent="0.25">
      <c r="A29" s="430">
        <v>20</v>
      </c>
      <c r="B29" s="430"/>
      <c r="C29" s="570"/>
      <c r="D29" s="576"/>
      <c r="E29" s="570"/>
      <c r="F29" s="577"/>
      <c r="G29" s="603"/>
      <c r="H29" s="421"/>
      <c r="I29" s="158" t="s">
        <v>185</v>
      </c>
      <c r="J29" s="73"/>
      <c r="K29" s="428">
        <v>480</v>
      </c>
      <c r="L29" s="428"/>
      <c r="M29" s="428"/>
      <c r="N29" s="68"/>
      <c r="O29" s="68">
        <v>10</v>
      </c>
      <c r="P29" s="247"/>
      <c r="Q29" s="68"/>
      <c r="R29" s="70"/>
      <c r="S29" s="70">
        <v>393</v>
      </c>
      <c r="T29" s="70"/>
      <c r="U29" s="70"/>
      <c r="V29" s="99"/>
      <c r="W29" s="100"/>
      <c r="X29" s="100"/>
      <c r="Y29" s="100"/>
      <c r="Z29" s="100"/>
      <c r="AA29" s="118"/>
      <c r="AB29" s="187"/>
      <c r="AC29" s="350"/>
      <c r="AD29" s="187"/>
      <c r="AE29" s="64"/>
    </row>
    <row r="30" spans="1:31" s="22" customFormat="1" ht="30" hidden="1" customHeight="1" x14ac:dyDescent="0.25">
      <c r="A30" s="430">
        <v>21</v>
      </c>
      <c r="B30" s="430"/>
      <c r="C30" s="570"/>
      <c r="D30" s="576"/>
      <c r="E30" s="570"/>
      <c r="F30" s="577"/>
      <c r="G30" s="603"/>
      <c r="H30" s="421"/>
      <c r="I30" s="158" t="s">
        <v>186</v>
      </c>
      <c r="J30" s="73"/>
      <c r="K30" s="428">
        <v>180</v>
      </c>
      <c r="L30" s="428"/>
      <c r="M30" s="428"/>
      <c r="N30" s="68"/>
      <c r="O30" s="68">
        <v>12</v>
      </c>
      <c r="P30" s="247"/>
      <c r="Q30" s="68"/>
      <c r="R30" s="70"/>
      <c r="S30" s="70">
        <v>199</v>
      </c>
      <c r="T30" s="70"/>
      <c r="U30" s="70"/>
      <c r="V30" s="99"/>
      <c r="W30" s="100"/>
      <c r="X30" s="100"/>
      <c r="Y30" s="100"/>
      <c r="Z30" s="100"/>
      <c r="AA30" s="118"/>
      <c r="AB30" s="187"/>
      <c r="AC30" s="350"/>
      <c r="AD30" s="187"/>
      <c r="AE30" s="64"/>
    </row>
    <row r="31" spans="1:31" s="22" customFormat="1" ht="30" hidden="1" customHeight="1" x14ac:dyDescent="0.25">
      <c r="A31" s="430">
        <v>22</v>
      </c>
      <c r="B31" s="430"/>
      <c r="C31" s="570"/>
      <c r="D31" s="576"/>
      <c r="E31" s="570"/>
      <c r="F31" s="577"/>
      <c r="G31" s="603"/>
      <c r="H31" s="421"/>
      <c r="I31" s="158" t="s">
        <v>187</v>
      </c>
      <c r="J31" s="73"/>
      <c r="K31" s="428">
        <v>200</v>
      </c>
      <c r="L31" s="428"/>
      <c r="M31" s="428"/>
      <c r="N31" s="68"/>
      <c r="O31" s="68">
        <v>12</v>
      </c>
      <c r="P31" s="247"/>
      <c r="Q31" s="68"/>
      <c r="R31" s="70"/>
      <c r="S31" s="70">
        <v>311</v>
      </c>
      <c r="T31" s="70"/>
      <c r="U31" s="70"/>
      <c r="V31" s="99"/>
      <c r="W31" s="100"/>
      <c r="X31" s="100"/>
      <c r="Y31" s="100"/>
      <c r="Z31" s="100"/>
      <c r="AA31" s="118"/>
      <c r="AB31" s="187"/>
      <c r="AC31" s="350"/>
      <c r="AD31" s="187"/>
      <c r="AE31" s="64"/>
    </row>
    <row r="32" spans="1:31" s="22" customFormat="1" ht="45" hidden="1" customHeight="1" x14ac:dyDescent="0.25">
      <c r="A32" s="430">
        <v>23</v>
      </c>
      <c r="B32" s="430"/>
      <c r="C32" s="570"/>
      <c r="D32" s="576"/>
      <c r="E32" s="570"/>
      <c r="F32" s="577"/>
      <c r="G32" s="603"/>
      <c r="H32" s="421"/>
      <c r="I32" s="158" t="s">
        <v>188</v>
      </c>
      <c r="J32" s="73"/>
      <c r="K32" s="428">
        <v>223</v>
      </c>
      <c r="L32" s="428"/>
      <c r="M32" s="428"/>
      <c r="N32" s="68"/>
      <c r="O32" s="68">
        <v>10</v>
      </c>
      <c r="P32" s="247"/>
      <c r="Q32" s="68"/>
      <c r="R32" s="70"/>
      <c r="S32" s="70">
        <v>320</v>
      </c>
      <c r="T32" s="70"/>
      <c r="U32" s="70"/>
      <c r="V32" s="99"/>
      <c r="W32" s="100"/>
      <c r="X32" s="100"/>
      <c r="Y32" s="100"/>
      <c r="Z32" s="100"/>
      <c r="AA32" s="118"/>
      <c r="AB32" s="187"/>
      <c r="AC32" s="350"/>
      <c r="AD32" s="187"/>
      <c r="AE32" s="64"/>
    </row>
    <row r="33" spans="1:31" s="22" customFormat="1" ht="45" hidden="1" customHeight="1" x14ac:dyDescent="0.25">
      <c r="A33" s="430">
        <v>24</v>
      </c>
      <c r="B33" s="430"/>
      <c r="C33" s="570"/>
      <c r="D33" s="576"/>
      <c r="E33" s="570"/>
      <c r="F33" s="577"/>
      <c r="G33" s="603"/>
      <c r="H33" s="421"/>
      <c r="I33" s="158" t="s">
        <v>189</v>
      </c>
      <c r="J33" s="73"/>
      <c r="K33" s="428">
        <v>450</v>
      </c>
      <c r="L33" s="428"/>
      <c r="M33" s="428"/>
      <c r="N33" s="68"/>
      <c r="O33" s="68">
        <v>12</v>
      </c>
      <c r="P33" s="247"/>
      <c r="Q33" s="68"/>
      <c r="R33" s="70"/>
      <c r="S33" s="70">
        <v>372</v>
      </c>
      <c r="T33" s="70"/>
      <c r="U33" s="70"/>
      <c r="V33" s="99"/>
      <c r="W33" s="100"/>
      <c r="X33" s="100"/>
      <c r="Y33" s="100"/>
      <c r="Z33" s="100"/>
      <c r="AA33" s="118"/>
      <c r="AB33" s="187"/>
      <c r="AC33" s="350"/>
      <c r="AD33" s="187"/>
      <c r="AE33" s="64"/>
    </row>
    <row r="34" spans="1:31" s="22" customFormat="1" ht="45" hidden="1" customHeight="1" x14ac:dyDescent="0.25">
      <c r="A34" s="430">
        <v>25</v>
      </c>
      <c r="B34" s="430"/>
      <c r="C34" s="570"/>
      <c r="D34" s="576"/>
      <c r="E34" s="570"/>
      <c r="F34" s="577"/>
      <c r="G34" s="603"/>
      <c r="H34" s="421"/>
      <c r="I34" s="158" t="s">
        <v>190</v>
      </c>
      <c r="J34" s="73"/>
      <c r="K34" s="428">
        <v>135</v>
      </c>
      <c r="L34" s="428"/>
      <c r="M34" s="428"/>
      <c r="N34" s="68"/>
      <c r="O34" s="68">
        <v>12</v>
      </c>
      <c r="P34" s="247"/>
      <c r="Q34" s="68"/>
      <c r="R34" s="70"/>
      <c r="S34" s="70">
        <v>158</v>
      </c>
      <c r="T34" s="70"/>
      <c r="U34" s="70"/>
      <c r="V34" s="99"/>
      <c r="W34" s="100"/>
      <c r="X34" s="100"/>
      <c r="Y34" s="100"/>
      <c r="Z34" s="100"/>
      <c r="AA34" s="118"/>
      <c r="AB34" s="187"/>
      <c r="AC34" s="350"/>
      <c r="AD34" s="187"/>
      <c r="AE34" s="64"/>
    </row>
    <row r="35" spans="1:31" s="22" customFormat="1" ht="45" hidden="1" customHeight="1" x14ac:dyDescent="0.25">
      <c r="A35" s="430">
        <v>26</v>
      </c>
      <c r="B35" s="430"/>
      <c r="C35" s="570"/>
      <c r="D35" s="576"/>
      <c r="E35" s="570"/>
      <c r="F35" s="577"/>
      <c r="G35" s="603"/>
      <c r="H35" s="421"/>
      <c r="I35" s="158" t="s">
        <v>191</v>
      </c>
      <c r="J35" s="73"/>
      <c r="K35" s="428">
        <v>100</v>
      </c>
      <c r="L35" s="428"/>
      <c r="M35" s="428"/>
      <c r="N35" s="68"/>
      <c r="O35" s="68">
        <v>7.5</v>
      </c>
      <c r="P35" s="247"/>
      <c r="Q35" s="68"/>
      <c r="R35" s="70"/>
      <c r="S35" s="70">
        <v>761</v>
      </c>
      <c r="T35" s="70"/>
      <c r="U35" s="70"/>
      <c r="V35" s="99"/>
      <c r="W35" s="100"/>
      <c r="X35" s="100"/>
      <c r="Y35" s="100"/>
      <c r="Z35" s="100"/>
      <c r="AA35" s="118"/>
      <c r="AB35" s="187"/>
      <c r="AC35" s="350"/>
      <c r="AD35" s="187"/>
      <c r="AE35" s="64"/>
    </row>
    <row r="36" spans="1:31" s="22" customFormat="1" ht="30" hidden="1" customHeight="1" x14ac:dyDescent="0.25">
      <c r="A36" s="430">
        <v>27</v>
      </c>
      <c r="B36" s="430"/>
      <c r="C36" s="570"/>
      <c r="D36" s="576"/>
      <c r="E36" s="570"/>
      <c r="F36" s="577"/>
      <c r="G36" s="603"/>
      <c r="H36" s="421"/>
      <c r="I36" s="158" t="s">
        <v>192</v>
      </c>
      <c r="J36" s="73"/>
      <c r="K36" s="428">
        <v>310</v>
      </c>
      <c r="L36" s="428"/>
      <c r="M36" s="428"/>
      <c r="N36" s="68"/>
      <c r="O36" s="68">
        <v>10</v>
      </c>
      <c r="P36" s="247"/>
      <c r="Q36" s="68"/>
      <c r="R36" s="70"/>
      <c r="S36" s="70">
        <v>285</v>
      </c>
      <c r="T36" s="70"/>
      <c r="U36" s="70"/>
      <c r="V36" s="99"/>
      <c r="W36" s="100"/>
      <c r="X36" s="100"/>
      <c r="Y36" s="100"/>
      <c r="Z36" s="100"/>
      <c r="AA36" s="118"/>
      <c r="AB36" s="187"/>
      <c r="AC36" s="350"/>
      <c r="AD36" s="187"/>
      <c r="AE36" s="64"/>
    </row>
    <row r="37" spans="1:31" s="22" customFormat="1" ht="38.25" hidden="1" customHeight="1" x14ac:dyDescent="0.25">
      <c r="A37" s="430">
        <v>28</v>
      </c>
      <c r="B37" s="430"/>
      <c r="C37" s="570"/>
      <c r="D37" s="576"/>
      <c r="E37" s="570"/>
      <c r="F37" s="577"/>
      <c r="G37" s="603"/>
      <c r="H37" s="421"/>
      <c r="I37" s="158" t="s">
        <v>193</v>
      </c>
      <c r="J37" s="428"/>
      <c r="K37" s="428">
        <v>250</v>
      </c>
      <c r="L37" s="428"/>
      <c r="M37" s="428"/>
      <c r="N37" s="68"/>
      <c r="O37" s="68">
        <v>10</v>
      </c>
      <c r="P37" s="247"/>
      <c r="Q37" s="68"/>
      <c r="R37" s="70"/>
      <c r="S37" s="67">
        <v>216.48</v>
      </c>
      <c r="T37" s="67"/>
      <c r="U37" s="67"/>
      <c r="V37" s="99"/>
      <c r="W37" s="100"/>
      <c r="X37" s="100"/>
      <c r="Y37" s="100"/>
      <c r="Z37" s="100"/>
      <c r="AA37" s="118"/>
      <c r="AB37" s="187"/>
      <c r="AC37" s="350"/>
      <c r="AD37" s="187"/>
      <c r="AE37" s="64"/>
    </row>
    <row r="38" spans="1:31" s="22" customFormat="1" ht="38.25" hidden="1" customHeight="1" x14ac:dyDescent="0.25">
      <c r="A38" s="430">
        <v>29</v>
      </c>
      <c r="B38" s="430"/>
      <c r="C38" s="570"/>
      <c r="D38" s="576"/>
      <c r="E38" s="570"/>
      <c r="F38" s="577"/>
      <c r="G38" s="603"/>
      <c r="H38" s="421"/>
      <c r="I38" s="158" t="s">
        <v>194</v>
      </c>
      <c r="J38" s="428"/>
      <c r="K38" s="428">
        <v>76</v>
      </c>
      <c r="L38" s="428"/>
      <c r="M38" s="428"/>
      <c r="N38" s="68"/>
      <c r="O38" s="68">
        <v>10</v>
      </c>
      <c r="P38" s="247"/>
      <c r="Q38" s="68"/>
      <c r="R38" s="70"/>
      <c r="S38" s="67">
        <v>150</v>
      </c>
      <c r="T38" s="67"/>
      <c r="U38" s="67"/>
      <c r="V38" s="99"/>
      <c r="W38" s="100"/>
      <c r="X38" s="100"/>
      <c r="Y38" s="100"/>
      <c r="Z38" s="100"/>
      <c r="AA38" s="118"/>
      <c r="AB38" s="187"/>
      <c r="AC38" s="350"/>
      <c r="AD38" s="187"/>
      <c r="AE38" s="64"/>
    </row>
    <row r="39" spans="1:31" s="22" customFormat="1" ht="36" hidden="1" customHeight="1" x14ac:dyDescent="0.25">
      <c r="A39" s="430">
        <v>30</v>
      </c>
      <c r="B39" s="430"/>
      <c r="C39" s="570"/>
      <c r="D39" s="576"/>
      <c r="E39" s="570"/>
      <c r="F39" s="577"/>
      <c r="G39" s="603"/>
      <c r="H39" s="421"/>
      <c r="I39" s="158" t="s">
        <v>195</v>
      </c>
      <c r="J39" s="428"/>
      <c r="K39" s="428">
        <v>60</v>
      </c>
      <c r="L39" s="428"/>
      <c r="M39" s="428"/>
      <c r="N39" s="68"/>
      <c r="O39" s="68">
        <v>10</v>
      </c>
      <c r="P39" s="247"/>
      <c r="Q39" s="68"/>
      <c r="R39" s="70"/>
      <c r="S39" s="67">
        <v>51.77</v>
      </c>
      <c r="T39" s="67"/>
      <c r="U39" s="67"/>
      <c r="V39" s="99"/>
      <c r="W39" s="100"/>
      <c r="X39" s="100"/>
      <c r="Y39" s="100"/>
      <c r="Z39" s="100"/>
      <c r="AA39" s="118"/>
      <c r="AB39" s="187"/>
      <c r="AC39" s="350"/>
      <c r="AD39" s="187"/>
      <c r="AE39" s="64"/>
    </row>
    <row r="40" spans="1:31" s="22" customFormat="1" ht="51.75" hidden="1" customHeight="1" x14ac:dyDescent="0.25">
      <c r="A40" s="430">
        <v>31</v>
      </c>
      <c r="B40" s="430"/>
      <c r="C40" s="570"/>
      <c r="D40" s="576"/>
      <c r="E40" s="570"/>
      <c r="F40" s="577"/>
      <c r="G40" s="603"/>
      <c r="H40" s="421"/>
      <c r="I40" s="158" t="s">
        <v>196</v>
      </c>
      <c r="J40" s="428"/>
      <c r="K40" s="428">
        <v>80</v>
      </c>
      <c r="L40" s="428"/>
      <c r="M40" s="428"/>
      <c r="N40" s="68"/>
      <c r="O40" s="68">
        <v>10</v>
      </c>
      <c r="P40" s="247"/>
      <c r="Q40" s="68"/>
      <c r="R40" s="70"/>
      <c r="S40" s="67">
        <v>41.88</v>
      </c>
      <c r="T40" s="67"/>
      <c r="U40" s="67"/>
      <c r="V40" s="99"/>
      <c r="W40" s="100"/>
      <c r="X40" s="100"/>
      <c r="Y40" s="100"/>
      <c r="Z40" s="100"/>
      <c r="AA40" s="118"/>
      <c r="AB40" s="187"/>
      <c r="AC40" s="350"/>
      <c r="AD40" s="187"/>
      <c r="AE40" s="64"/>
    </row>
    <row r="41" spans="1:31" s="22" customFormat="1" ht="62.25" hidden="1" customHeight="1" x14ac:dyDescent="0.25">
      <c r="A41" s="430">
        <v>32</v>
      </c>
      <c r="B41" s="430"/>
      <c r="C41" s="570"/>
      <c r="D41" s="576"/>
      <c r="E41" s="570"/>
      <c r="F41" s="577"/>
      <c r="G41" s="603"/>
      <c r="H41" s="421"/>
      <c r="I41" s="158" t="s">
        <v>197</v>
      </c>
      <c r="J41" s="428"/>
      <c r="K41" s="428">
        <v>100</v>
      </c>
      <c r="L41" s="428"/>
      <c r="M41" s="428"/>
      <c r="N41" s="68"/>
      <c r="O41" s="68">
        <v>7</v>
      </c>
      <c r="P41" s="247"/>
      <c r="Q41" s="68"/>
      <c r="R41" s="70"/>
      <c r="S41" s="67">
        <v>86.68</v>
      </c>
      <c r="T41" s="67"/>
      <c r="U41" s="67"/>
      <c r="V41" s="99"/>
      <c r="W41" s="100"/>
      <c r="X41" s="100"/>
      <c r="Y41" s="100"/>
      <c r="Z41" s="100"/>
      <c r="AA41" s="118"/>
      <c r="AB41" s="187"/>
      <c r="AC41" s="350"/>
      <c r="AD41" s="187"/>
      <c r="AE41" s="64"/>
    </row>
    <row r="42" spans="1:31" s="22" customFormat="1" ht="25.5" hidden="1" customHeight="1" x14ac:dyDescent="0.25">
      <c r="A42" s="430">
        <v>33</v>
      </c>
      <c r="B42" s="430"/>
      <c r="C42" s="570"/>
      <c r="D42" s="576"/>
      <c r="E42" s="570"/>
      <c r="F42" s="577"/>
      <c r="G42" s="603"/>
      <c r="H42" s="421"/>
      <c r="I42" s="158" t="s">
        <v>198</v>
      </c>
      <c r="J42" s="428"/>
      <c r="K42" s="428">
        <v>80</v>
      </c>
      <c r="L42" s="428"/>
      <c r="M42" s="428"/>
      <c r="N42" s="68"/>
      <c r="O42" s="68">
        <v>9</v>
      </c>
      <c r="P42" s="247"/>
      <c r="Q42" s="68"/>
      <c r="R42" s="70"/>
      <c r="S42" s="67">
        <v>93.73</v>
      </c>
      <c r="T42" s="67"/>
      <c r="U42" s="67"/>
      <c r="V42" s="99"/>
      <c r="W42" s="100"/>
      <c r="X42" s="100"/>
      <c r="Y42" s="100"/>
      <c r="Z42" s="100"/>
      <c r="AA42" s="118"/>
      <c r="AB42" s="187"/>
      <c r="AC42" s="350"/>
      <c r="AD42" s="187"/>
      <c r="AE42" s="64"/>
    </row>
    <row r="43" spans="1:31" s="22" customFormat="1" ht="25.5" hidden="1" customHeight="1" x14ac:dyDescent="0.25">
      <c r="A43" s="430">
        <v>34</v>
      </c>
      <c r="B43" s="430"/>
      <c r="C43" s="570"/>
      <c r="D43" s="576"/>
      <c r="E43" s="570"/>
      <c r="F43" s="577"/>
      <c r="G43" s="603"/>
      <c r="H43" s="421"/>
      <c r="I43" s="158" t="s">
        <v>199</v>
      </c>
      <c r="J43" s="428"/>
      <c r="K43" s="428">
        <v>117</v>
      </c>
      <c r="L43" s="428"/>
      <c r="M43" s="428"/>
      <c r="N43" s="68"/>
      <c r="O43" s="68">
        <v>7</v>
      </c>
      <c r="P43" s="247"/>
      <c r="Q43" s="68"/>
      <c r="R43" s="70"/>
      <c r="S43" s="67">
        <v>141.22999999999999</v>
      </c>
      <c r="T43" s="67"/>
      <c r="U43" s="67"/>
      <c r="V43" s="99"/>
      <c r="W43" s="100"/>
      <c r="X43" s="100"/>
      <c r="Y43" s="100"/>
      <c r="Z43" s="100"/>
      <c r="AA43" s="118"/>
      <c r="AB43" s="187"/>
      <c r="AC43" s="350"/>
      <c r="AD43" s="187"/>
      <c r="AE43" s="64"/>
    </row>
    <row r="44" spans="1:31" s="22" customFormat="1" ht="51.75" hidden="1" customHeight="1" x14ac:dyDescent="0.25">
      <c r="A44" s="430">
        <v>35</v>
      </c>
      <c r="B44" s="430"/>
      <c r="C44" s="570"/>
      <c r="D44" s="576"/>
      <c r="E44" s="570"/>
      <c r="F44" s="577"/>
      <c r="G44" s="603"/>
      <c r="H44" s="421"/>
      <c r="I44" s="158" t="s">
        <v>200</v>
      </c>
      <c r="J44" s="428"/>
      <c r="K44" s="428">
        <v>60</v>
      </c>
      <c r="L44" s="428"/>
      <c r="M44" s="428"/>
      <c r="N44" s="68"/>
      <c r="O44" s="68">
        <v>1.2</v>
      </c>
      <c r="P44" s="247"/>
      <c r="Q44" s="68"/>
      <c r="R44" s="70"/>
      <c r="S44" s="67">
        <v>80.27</v>
      </c>
      <c r="T44" s="67"/>
      <c r="U44" s="67"/>
      <c r="V44" s="99"/>
      <c r="W44" s="100"/>
      <c r="X44" s="100"/>
      <c r="Y44" s="100"/>
      <c r="Z44" s="100"/>
      <c r="AA44" s="118"/>
      <c r="AB44" s="187"/>
      <c r="AC44" s="350"/>
      <c r="AD44" s="187"/>
      <c r="AE44" s="64"/>
    </row>
    <row r="45" spans="1:31" s="22" customFormat="1" ht="39" hidden="1" customHeight="1" x14ac:dyDescent="0.25">
      <c r="A45" s="430">
        <v>36</v>
      </c>
      <c r="B45" s="430"/>
      <c r="C45" s="570"/>
      <c r="D45" s="576"/>
      <c r="E45" s="570"/>
      <c r="F45" s="577"/>
      <c r="G45" s="603"/>
      <c r="H45" s="421"/>
      <c r="I45" s="158" t="s">
        <v>201</v>
      </c>
      <c r="J45" s="428"/>
      <c r="K45" s="428">
        <v>41</v>
      </c>
      <c r="L45" s="428"/>
      <c r="M45" s="428"/>
      <c r="N45" s="68"/>
      <c r="O45" s="68">
        <v>9</v>
      </c>
      <c r="P45" s="247"/>
      <c r="Q45" s="68"/>
      <c r="R45" s="70"/>
      <c r="S45" s="67">
        <v>71.94</v>
      </c>
      <c r="T45" s="67"/>
      <c r="U45" s="67"/>
      <c r="V45" s="99"/>
      <c r="W45" s="100"/>
      <c r="X45" s="100"/>
      <c r="Y45" s="100"/>
      <c r="Z45" s="100"/>
      <c r="AA45" s="118"/>
      <c r="AB45" s="187"/>
      <c r="AC45" s="350"/>
      <c r="AD45" s="187"/>
      <c r="AE45" s="64"/>
    </row>
    <row r="46" spans="1:31" s="22" customFormat="1" ht="45" hidden="1" customHeight="1" x14ac:dyDescent="0.25">
      <c r="A46" s="430">
        <v>37</v>
      </c>
      <c r="B46" s="430"/>
      <c r="C46" s="570"/>
      <c r="D46" s="576"/>
      <c r="E46" s="570"/>
      <c r="F46" s="577"/>
      <c r="G46" s="603"/>
      <c r="H46" s="421"/>
      <c r="I46" s="158" t="s">
        <v>202</v>
      </c>
      <c r="J46" s="428"/>
      <c r="K46" s="428">
        <v>25</v>
      </c>
      <c r="L46" s="428"/>
      <c r="M46" s="428"/>
      <c r="N46" s="68"/>
      <c r="O46" s="249">
        <v>9</v>
      </c>
      <c r="P46" s="247"/>
      <c r="Q46" s="68"/>
      <c r="R46" s="67"/>
      <c r="S46" s="67">
        <v>100.01</v>
      </c>
      <c r="T46" s="67"/>
      <c r="U46" s="67"/>
      <c r="V46" s="99"/>
      <c r="W46" s="100"/>
      <c r="X46" s="100"/>
      <c r="Y46" s="100"/>
      <c r="Z46" s="100"/>
      <c r="AA46" s="118"/>
      <c r="AB46" s="187"/>
      <c r="AC46" s="350"/>
      <c r="AD46" s="187"/>
      <c r="AE46" s="64"/>
    </row>
    <row r="47" spans="1:31" s="22" customFormat="1" ht="60" hidden="1" customHeight="1" x14ac:dyDescent="0.25">
      <c r="A47" s="430">
        <v>38</v>
      </c>
      <c r="B47" s="430"/>
      <c r="C47" s="570"/>
      <c r="D47" s="576"/>
      <c r="E47" s="570"/>
      <c r="F47" s="577"/>
      <c r="G47" s="603"/>
      <c r="H47" s="421"/>
      <c r="I47" s="158" t="s">
        <v>203</v>
      </c>
      <c r="J47" s="428"/>
      <c r="K47" s="428">
        <v>111</v>
      </c>
      <c r="L47" s="428"/>
      <c r="M47" s="428"/>
      <c r="N47" s="68"/>
      <c r="O47" s="249">
        <v>7</v>
      </c>
      <c r="P47" s="247"/>
      <c r="Q47" s="68"/>
      <c r="R47" s="67"/>
      <c r="S47" s="67">
        <v>143.625</v>
      </c>
      <c r="T47" s="67"/>
      <c r="U47" s="67"/>
      <c r="V47" s="99"/>
      <c r="W47" s="100"/>
      <c r="X47" s="100"/>
      <c r="Y47" s="100"/>
      <c r="Z47" s="100"/>
      <c r="AA47" s="118"/>
      <c r="AB47" s="187"/>
      <c r="AC47" s="350"/>
      <c r="AD47" s="187"/>
      <c r="AE47" s="64"/>
    </row>
    <row r="48" spans="1:31" s="22" customFormat="1" ht="75.75" hidden="1" customHeight="1" x14ac:dyDescent="0.25">
      <c r="A48" s="430">
        <v>39</v>
      </c>
      <c r="B48" s="430"/>
      <c r="C48" s="570"/>
      <c r="D48" s="576"/>
      <c r="E48" s="570"/>
      <c r="F48" s="577"/>
      <c r="G48" s="603"/>
      <c r="H48" s="421"/>
      <c r="I48" s="158" t="s">
        <v>204</v>
      </c>
      <c r="J48" s="428"/>
      <c r="K48" s="428">
        <v>33</v>
      </c>
      <c r="L48" s="428"/>
      <c r="M48" s="428"/>
      <c r="N48" s="68"/>
      <c r="O48" s="249">
        <v>7</v>
      </c>
      <c r="P48" s="247"/>
      <c r="Q48" s="68"/>
      <c r="R48" s="67"/>
      <c r="S48" s="67">
        <v>84.49</v>
      </c>
      <c r="T48" s="67"/>
      <c r="U48" s="67"/>
      <c r="V48" s="99"/>
      <c r="W48" s="100"/>
      <c r="X48" s="100"/>
      <c r="Y48" s="100"/>
      <c r="Z48" s="100"/>
      <c r="AA48" s="118"/>
      <c r="AB48" s="187"/>
      <c r="AC48" s="350"/>
      <c r="AD48" s="187"/>
      <c r="AE48" s="64"/>
    </row>
    <row r="49" spans="1:31" s="22" customFormat="1" ht="30" hidden="1" customHeight="1" x14ac:dyDescent="0.25">
      <c r="A49" s="430">
        <v>40</v>
      </c>
      <c r="B49" s="430"/>
      <c r="C49" s="570"/>
      <c r="D49" s="576"/>
      <c r="E49" s="570"/>
      <c r="F49" s="577"/>
      <c r="G49" s="603"/>
      <c r="H49" s="421"/>
      <c r="I49" s="158" t="s">
        <v>205</v>
      </c>
      <c r="J49" s="428"/>
      <c r="K49" s="428">
        <v>141</v>
      </c>
      <c r="L49" s="428"/>
      <c r="M49" s="428"/>
      <c r="N49" s="68"/>
      <c r="O49" s="249">
        <v>9</v>
      </c>
      <c r="P49" s="247"/>
      <c r="Q49" s="68"/>
      <c r="R49" s="67"/>
      <c r="S49" s="67">
        <v>152.56700000000001</v>
      </c>
      <c r="T49" s="67"/>
      <c r="U49" s="67"/>
      <c r="V49" s="99"/>
      <c r="W49" s="100"/>
      <c r="X49" s="100"/>
      <c r="Y49" s="100"/>
      <c r="Z49" s="100"/>
      <c r="AA49" s="118"/>
      <c r="AB49" s="187"/>
      <c r="AC49" s="350"/>
      <c r="AD49" s="187"/>
      <c r="AE49" s="64"/>
    </row>
    <row r="50" spans="1:31" s="22" customFormat="1" ht="45" hidden="1" customHeight="1" x14ac:dyDescent="0.25">
      <c r="A50" s="430">
        <v>41</v>
      </c>
      <c r="B50" s="430"/>
      <c r="C50" s="570"/>
      <c r="D50" s="576"/>
      <c r="E50" s="570"/>
      <c r="F50" s="577"/>
      <c r="G50" s="603"/>
      <c r="H50" s="421"/>
      <c r="I50" s="158" t="s">
        <v>206</v>
      </c>
      <c r="J50" s="428"/>
      <c r="K50" s="428">
        <v>186</v>
      </c>
      <c r="L50" s="428"/>
      <c r="M50" s="428"/>
      <c r="N50" s="68"/>
      <c r="O50" s="249">
        <v>7</v>
      </c>
      <c r="P50" s="247"/>
      <c r="Q50" s="68"/>
      <c r="R50" s="67"/>
      <c r="S50" s="67">
        <v>203.07599999999999</v>
      </c>
      <c r="T50" s="67"/>
      <c r="U50" s="67"/>
      <c r="V50" s="99"/>
      <c r="W50" s="100"/>
      <c r="X50" s="100"/>
      <c r="Y50" s="100"/>
      <c r="Z50" s="100"/>
      <c r="AA50" s="118"/>
      <c r="AB50" s="187"/>
      <c r="AC50" s="350"/>
      <c r="AD50" s="187"/>
      <c r="AE50" s="64"/>
    </row>
    <row r="51" spans="1:31" s="22" customFormat="1" ht="45" hidden="1" customHeight="1" x14ac:dyDescent="0.25">
      <c r="A51" s="430">
        <v>42</v>
      </c>
      <c r="B51" s="430"/>
      <c r="C51" s="570"/>
      <c r="D51" s="576"/>
      <c r="E51" s="570"/>
      <c r="F51" s="577"/>
      <c r="G51" s="603"/>
      <c r="H51" s="421"/>
      <c r="I51" s="158" t="s">
        <v>207</v>
      </c>
      <c r="J51" s="428"/>
      <c r="K51" s="428">
        <v>95</v>
      </c>
      <c r="L51" s="428"/>
      <c r="M51" s="428"/>
      <c r="N51" s="68"/>
      <c r="O51" s="249">
        <v>10</v>
      </c>
      <c r="P51" s="247"/>
      <c r="Q51" s="68"/>
      <c r="R51" s="67"/>
      <c r="S51" s="67">
        <v>134.53200000000001</v>
      </c>
      <c r="T51" s="67"/>
      <c r="U51" s="67"/>
      <c r="V51" s="99"/>
      <c r="W51" s="100"/>
      <c r="X51" s="100"/>
      <c r="Y51" s="100"/>
      <c r="Z51" s="100"/>
      <c r="AA51" s="118"/>
      <c r="AB51" s="187"/>
      <c r="AC51" s="350"/>
      <c r="AD51" s="187"/>
      <c r="AE51" s="64"/>
    </row>
    <row r="52" spans="1:31" s="22" customFormat="1" ht="45" hidden="1" customHeight="1" x14ac:dyDescent="0.25">
      <c r="A52" s="430">
        <v>43</v>
      </c>
      <c r="B52" s="430"/>
      <c r="C52" s="570"/>
      <c r="D52" s="576"/>
      <c r="E52" s="570"/>
      <c r="F52" s="577"/>
      <c r="G52" s="603"/>
      <c r="H52" s="421"/>
      <c r="I52" s="158" t="s">
        <v>208</v>
      </c>
      <c r="J52" s="428"/>
      <c r="K52" s="428">
        <v>56</v>
      </c>
      <c r="L52" s="428"/>
      <c r="M52" s="428"/>
      <c r="N52" s="68"/>
      <c r="O52" s="68">
        <v>12</v>
      </c>
      <c r="P52" s="247"/>
      <c r="Q52" s="68"/>
      <c r="R52" s="67"/>
      <c r="S52" s="67">
        <v>70.745999999999995</v>
      </c>
      <c r="T52" s="67"/>
      <c r="U52" s="67"/>
      <c r="V52" s="99"/>
      <c r="W52" s="100"/>
      <c r="X52" s="100"/>
      <c r="Y52" s="100"/>
      <c r="Z52" s="100"/>
      <c r="AA52" s="118"/>
      <c r="AB52" s="187"/>
      <c r="AC52" s="350"/>
      <c r="AD52" s="187"/>
      <c r="AE52" s="64"/>
    </row>
    <row r="53" spans="1:31" s="22" customFormat="1" ht="45" hidden="1" customHeight="1" x14ac:dyDescent="0.25">
      <c r="A53" s="430">
        <v>44</v>
      </c>
      <c r="B53" s="430"/>
      <c r="C53" s="570"/>
      <c r="D53" s="576"/>
      <c r="E53" s="570"/>
      <c r="F53" s="577"/>
      <c r="G53" s="603"/>
      <c r="H53" s="421"/>
      <c r="I53" s="158" t="s">
        <v>209</v>
      </c>
      <c r="J53" s="428"/>
      <c r="K53" s="428">
        <v>65</v>
      </c>
      <c r="L53" s="428"/>
      <c r="M53" s="428"/>
      <c r="N53" s="68"/>
      <c r="O53" s="249">
        <v>10</v>
      </c>
      <c r="P53" s="247"/>
      <c r="Q53" s="68"/>
      <c r="R53" s="67"/>
      <c r="S53" s="67">
        <v>177.15</v>
      </c>
      <c r="T53" s="67"/>
      <c r="U53" s="67"/>
      <c r="V53" s="99"/>
      <c r="W53" s="100"/>
      <c r="X53" s="100"/>
      <c r="Y53" s="100"/>
      <c r="Z53" s="100"/>
      <c r="AA53" s="118"/>
      <c r="AB53" s="187"/>
      <c r="AC53" s="350"/>
      <c r="AD53" s="187"/>
      <c r="AE53" s="64"/>
    </row>
    <row r="54" spans="1:31" s="22" customFormat="1" ht="45" hidden="1" customHeight="1" x14ac:dyDescent="0.25">
      <c r="A54" s="430">
        <v>45</v>
      </c>
      <c r="B54" s="430"/>
      <c r="C54" s="570"/>
      <c r="D54" s="576"/>
      <c r="E54" s="570"/>
      <c r="F54" s="577"/>
      <c r="G54" s="603"/>
      <c r="H54" s="421"/>
      <c r="I54" s="158" t="s">
        <v>210</v>
      </c>
      <c r="J54" s="428"/>
      <c r="K54" s="428">
        <v>90</v>
      </c>
      <c r="L54" s="428"/>
      <c r="M54" s="428"/>
      <c r="N54" s="68"/>
      <c r="O54" s="249">
        <v>12</v>
      </c>
      <c r="P54" s="247"/>
      <c r="Q54" s="68"/>
      <c r="R54" s="67"/>
      <c r="S54" s="67">
        <v>119.82899999999999</v>
      </c>
      <c r="T54" s="67"/>
      <c r="U54" s="67"/>
      <c r="V54" s="99"/>
      <c r="W54" s="100"/>
      <c r="X54" s="100"/>
      <c r="Y54" s="100"/>
      <c r="Z54" s="100"/>
      <c r="AA54" s="118"/>
      <c r="AB54" s="187"/>
      <c r="AC54" s="350"/>
      <c r="AD54" s="187"/>
      <c r="AE54" s="64"/>
    </row>
    <row r="55" spans="1:31" s="22" customFormat="1" ht="45" hidden="1" customHeight="1" x14ac:dyDescent="0.25">
      <c r="A55" s="430">
        <v>46</v>
      </c>
      <c r="B55" s="430"/>
      <c r="C55" s="570"/>
      <c r="D55" s="576"/>
      <c r="E55" s="570"/>
      <c r="F55" s="577"/>
      <c r="G55" s="603"/>
      <c r="H55" s="421"/>
      <c r="I55" s="158" t="s">
        <v>211</v>
      </c>
      <c r="J55" s="428"/>
      <c r="K55" s="428">
        <v>292</v>
      </c>
      <c r="L55" s="428"/>
      <c r="M55" s="428"/>
      <c r="N55" s="68"/>
      <c r="O55" s="249">
        <v>10</v>
      </c>
      <c r="P55" s="247"/>
      <c r="Q55" s="68"/>
      <c r="R55" s="67"/>
      <c r="S55" s="67">
        <v>201.29300000000001</v>
      </c>
      <c r="T55" s="67"/>
      <c r="U55" s="67"/>
      <c r="V55" s="99"/>
      <c r="W55" s="100"/>
      <c r="X55" s="100"/>
      <c r="Y55" s="100"/>
      <c r="Z55" s="100"/>
      <c r="AA55" s="118"/>
      <c r="AB55" s="187"/>
      <c r="AC55" s="350"/>
      <c r="AD55" s="187"/>
      <c r="AE55" s="64"/>
    </row>
    <row r="56" spans="1:31" s="22" customFormat="1" ht="45" hidden="1" customHeight="1" x14ac:dyDescent="0.25">
      <c r="A56" s="430">
        <v>47</v>
      </c>
      <c r="B56" s="430"/>
      <c r="C56" s="570"/>
      <c r="D56" s="576"/>
      <c r="E56" s="570"/>
      <c r="F56" s="577"/>
      <c r="G56" s="603"/>
      <c r="H56" s="421"/>
      <c r="I56" s="158" t="s">
        <v>212</v>
      </c>
      <c r="J56" s="428"/>
      <c r="K56" s="428">
        <v>45</v>
      </c>
      <c r="L56" s="428"/>
      <c r="M56" s="428"/>
      <c r="N56" s="68"/>
      <c r="O56" s="249">
        <v>7</v>
      </c>
      <c r="P56" s="247"/>
      <c r="Q56" s="68"/>
      <c r="R56" s="67"/>
      <c r="S56" s="67">
        <v>97.099000000000004</v>
      </c>
      <c r="T56" s="67"/>
      <c r="U56" s="67"/>
      <c r="V56" s="99"/>
      <c r="W56" s="100"/>
      <c r="X56" s="100"/>
      <c r="Y56" s="100"/>
      <c r="Z56" s="100"/>
      <c r="AA56" s="118"/>
      <c r="AB56" s="187"/>
      <c r="AC56" s="350"/>
      <c r="AD56" s="187"/>
      <c r="AE56" s="64"/>
    </row>
    <row r="57" spans="1:31" s="22" customFormat="1" ht="45" hidden="1" customHeight="1" x14ac:dyDescent="0.25">
      <c r="A57" s="430">
        <v>48</v>
      </c>
      <c r="B57" s="430"/>
      <c r="C57" s="570"/>
      <c r="D57" s="576"/>
      <c r="E57" s="570"/>
      <c r="F57" s="577"/>
      <c r="G57" s="603"/>
      <c r="H57" s="421"/>
      <c r="I57" s="158" t="s">
        <v>213</v>
      </c>
      <c r="J57" s="428"/>
      <c r="K57" s="428">
        <v>118</v>
      </c>
      <c r="L57" s="428"/>
      <c r="M57" s="428"/>
      <c r="N57" s="68"/>
      <c r="O57" s="249">
        <v>7</v>
      </c>
      <c r="P57" s="247"/>
      <c r="Q57" s="68"/>
      <c r="R57" s="67"/>
      <c r="S57" s="67">
        <v>206.58199999999999</v>
      </c>
      <c r="T57" s="67"/>
      <c r="U57" s="67"/>
      <c r="V57" s="99"/>
      <c r="W57" s="100"/>
      <c r="X57" s="100"/>
      <c r="Y57" s="100"/>
      <c r="Z57" s="100"/>
      <c r="AA57" s="118"/>
      <c r="AB57" s="187"/>
      <c r="AC57" s="350"/>
      <c r="AD57" s="187"/>
      <c r="AE57" s="64"/>
    </row>
    <row r="58" spans="1:31" s="22" customFormat="1" ht="45" hidden="1" customHeight="1" x14ac:dyDescent="0.25">
      <c r="A58" s="430">
        <v>49</v>
      </c>
      <c r="B58" s="430"/>
      <c r="C58" s="570"/>
      <c r="D58" s="576"/>
      <c r="E58" s="570"/>
      <c r="F58" s="577"/>
      <c r="G58" s="603"/>
      <c r="H58" s="421"/>
      <c r="I58" s="158" t="s">
        <v>214</v>
      </c>
      <c r="J58" s="428"/>
      <c r="K58" s="428">
        <v>101</v>
      </c>
      <c r="L58" s="428"/>
      <c r="M58" s="428"/>
      <c r="N58" s="68"/>
      <c r="O58" s="249">
        <v>7</v>
      </c>
      <c r="P58" s="247"/>
      <c r="Q58" s="68"/>
      <c r="R58" s="67"/>
      <c r="S58" s="67">
        <v>98.914000000000001</v>
      </c>
      <c r="T58" s="67"/>
      <c r="U58" s="67"/>
      <c r="V58" s="99"/>
      <c r="W58" s="100"/>
      <c r="X58" s="100"/>
      <c r="Y58" s="100"/>
      <c r="Z58" s="100"/>
      <c r="AA58" s="118"/>
      <c r="AB58" s="187"/>
      <c r="AC58" s="350"/>
      <c r="AD58" s="187"/>
      <c r="AE58" s="64"/>
    </row>
    <row r="59" spans="1:31" s="22" customFormat="1" ht="45" hidden="1" customHeight="1" x14ac:dyDescent="0.25">
      <c r="A59" s="430">
        <v>50</v>
      </c>
      <c r="B59" s="430"/>
      <c r="C59" s="570"/>
      <c r="D59" s="576"/>
      <c r="E59" s="570"/>
      <c r="F59" s="577"/>
      <c r="G59" s="603"/>
      <c r="H59" s="421"/>
      <c r="I59" s="158" t="s">
        <v>215</v>
      </c>
      <c r="J59" s="428"/>
      <c r="K59" s="428">
        <v>116</v>
      </c>
      <c r="L59" s="428"/>
      <c r="M59" s="428"/>
      <c r="N59" s="68"/>
      <c r="O59" s="249">
        <v>9</v>
      </c>
      <c r="P59" s="247"/>
      <c r="Q59" s="68"/>
      <c r="R59" s="67"/>
      <c r="S59" s="67">
        <v>107.306</v>
      </c>
      <c r="T59" s="67"/>
      <c r="U59" s="67"/>
      <c r="V59" s="99"/>
      <c r="W59" s="100"/>
      <c r="X59" s="100"/>
      <c r="Y59" s="100"/>
      <c r="Z59" s="100"/>
      <c r="AA59" s="118"/>
      <c r="AB59" s="187"/>
      <c r="AC59" s="350"/>
      <c r="AD59" s="187"/>
      <c r="AE59" s="64"/>
    </row>
    <row r="60" spans="1:31" s="22" customFormat="1" ht="45" hidden="1" customHeight="1" x14ac:dyDescent="0.25">
      <c r="A60" s="430">
        <v>51</v>
      </c>
      <c r="B60" s="430"/>
      <c r="C60" s="570"/>
      <c r="D60" s="576"/>
      <c r="E60" s="570"/>
      <c r="F60" s="577"/>
      <c r="G60" s="603"/>
      <c r="H60" s="421"/>
      <c r="I60" s="158" t="s">
        <v>216</v>
      </c>
      <c r="J60" s="428"/>
      <c r="K60" s="428">
        <v>23</v>
      </c>
      <c r="L60" s="428"/>
      <c r="M60" s="428"/>
      <c r="N60" s="68"/>
      <c r="O60" s="249">
        <v>7</v>
      </c>
      <c r="P60" s="247"/>
      <c r="Q60" s="68"/>
      <c r="R60" s="67"/>
      <c r="S60" s="67">
        <v>64.228999999999999</v>
      </c>
      <c r="T60" s="67"/>
      <c r="U60" s="67"/>
      <c r="V60" s="99"/>
      <c r="W60" s="100"/>
      <c r="X60" s="100"/>
      <c r="Y60" s="100"/>
      <c r="Z60" s="100"/>
      <c r="AA60" s="118"/>
      <c r="AB60" s="187"/>
      <c r="AC60" s="350"/>
      <c r="AD60" s="187"/>
      <c r="AE60" s="64"/>
    </row>
    <row r="61" spans="1:31" s="22" customFormat="1" ht="45" hidden="1" customHeight="1" x14ac:dyDescent="0.25">
      <c r="A61" s="430">
        <v>52</v>
      </c>
      <c r="B61" s="430"/>
      <c r="C61" s="570"/>
      <c r="D61" s="576"/>
      <c r="E61" s="570"/>
      <c r="F61" s="577"/>
      <c r="G61" s="603"/>
      <c r="H61" s="421"/>
      <c r="I61" s="158" t="s">
        <v>217</v>
      </c>
      <c r="J61" s="428"/>
      <c r="K61" s="428">
        <v>97</v>
      </c>
      <c r="L61" s="428"/>
      <c r="M61" s="428"/>
      <c r="N61" s="68"/>
      <c r="O61" s="249">
        <v>7</v>
      </c>
      <c r="P61" s="247"/>
      <c r="Q61" s="68"/>
      <c r="R61" s="67"/>
      <c r="S61" s="67">
        <v>60.466999999999999</v>
      </c>
      <c r="T61" s="67"/>
      <c r="U61" s="67"/>
      <c r="V61" s="99"/>
      <c r="W61" s="100"/>
      <c r="X61" s="100"/>
      <c r="Y61" s="100"/>
      <c r="Z61" s="100"/>
      <c r="AA61" s="118"/>
      <c r="AB61" s="187"/>
      <c r="AC61" s="350"/>
      <c r="AD61" s="187"/>
      <c r="AE61" s="64"/>
    </row>
    <row r="62" spans="1:31" s="22" customFormat="1" ht="45" hidden="1" customHeight="1" x14ac:dyDescent="0.25">
      <c r="A62" s="430">
        <v>53</v>
      </c>
      <c r="B62" s="430"/>
      <c r="C62" s="570"/>
      <c r="D62" s="576"/>
      <c r="E62" s="570"/>
      <c r="F62" s="577"/>
      <c r="G62" s="603"/>
      <c r="H62" s="421"/>
      <c r="I62" s="158" t="s">
        <v>218</v>
      </c>
      <c r="J62" s="428"/>
      <c r="K62" s="428">
        <v>40</v>
      </c>
      <c r="L62" s="428"/>
      <c r="M62" s="428"/>
      <c r="N62" s="68"/>
      <c r="O62" s="249">
        <v>7</v>
      </c>
      <c r="P62" s="247"/>
      <c r="Q62" s="68"/>
      <c r="R62" s="67"/>
      <c r="S62" s="67">
        <v>70.938000000000002</v>
      </c>
      <c r="T62" s="67"/>
      <c r="U62" s="67"/>
      <c r="V62" s="99"/>
      <c r="W62" s="100"/>
      <c r="X62" s="100"/>
      <c r="Y62" s="100"/>
      <c r="Z62" s="100"/>
      <c r="AA62" s="118"/>
      <c r="AB62" s="187"/>
      <c r="AC62" s="350"/>
      <c r="AD62" s="187"/>
      <c r="AE62" s="64"/>
    </row>
    <row r="63" spans="1:31" s="22" customFormat="1" ht="45" hidden="1" customHeight="1" x14ac:dyDescent="0.25">
      <c r="A63" s="430">
        <v>54</v>
      </c>
      <c r="B63" s="430"/>
      <c r="C63" s="570"/>
      <c r="D63" s="576"/>
      <c r="E63" s="570"/>
      <c r="F63" s="577"/>
      <c r="G63" s="603"/>
      <c r="H63" s="421"/>
      <c r="I63" s="158" t="s">
        <v>219</v>
      </c>
      <c r="J63" s="428"/>
      <c r="K63" s="428">
        <v>290</v>
      </c>
      <c r="L63" s="428"/>
      <c r="M63" s="428"/>
      <c r="N63" s="68"/>
      <c r="O63" s="249">
        <v>7</v>
      </c>
      <c r="P63" s="247"/>
      <c r="Q63" s="68"/>
      <c r="R63" s="67"/>
      <c r="S63" s="67">
        <v>183.26900000000001</v>
      </c>
      <c r="T63" s="67"/>
      <c r="U63" s="67"/>
      <c r="V63" s="99"/>
      <c r="W63" s="100"/>
      <c r="X63" s="100"/>
      <c r="Y63" s="100"/>
      <c r="Z63" s="100"/>
      <c r="AA63" s="118"/>
      <c r="AB63" s="187"/>
      <c r="AC63" s="350"/>
      <c r="AD63" s="187"/>
      <c r="AE63" s="64"/>
    </row>
    <row r="64" spans="1:31" s="22" customFormat="1" ht="45" hidden="1" customHeight="1" x14ac:dyDescent="0.25">
      <c r="A64" s="430">
        <v>55</v>
      </c>
      <c r="B64" s="430"/>
      <c r="C64" s="570"/>
      <c r="D64" s="576"/>
      <c r="E64" s="570"/>
      <c r="F64" s="577"/>
      <c r="G64" s="603"/>
      <c r="H64" s="421"/>
      <c r="I64" s="158" t="s">
        <v>220</v>
      </c>
      <c r="J64" s="428"/>
      <c r="K64" s="428">
        <v>60</v>
      </c>
      <c r="L64" s="428"/>
      <c r="M64" s="428"/>
      <c r="N64" s="68"/>
      <c r="O64" s="249">
        <v>10</v>
      </c>
      <c r="P64" s="247"/>
      <c r="Q64" s="68"/>
      <c r="R64" s="67"/>
      <c r="S64" s="67">
        <v>97.966999999999999</v>
      </c>
      <c r="T64" s="67"/>
      <c r="U64" s="67"/>
      <c r="V64" s="99"/>
      <c r="W64" s="100"/>
      <c r="X64" s="100"/>
      <c r="Y64" s="100"/>
      <c r="Z64" s="100"/>
      <c r="AA64" s="118"/>
      <c r="AB64" s="187"/>
      <c r="AC64" s="350"/>
      <c r="AD64" s="187"/>
      <c r="AE64" s="64"/>
    </row>
    <row r="65" spans="1:31" s="22" customFormat="1" ht="45" hidden="1" customHeight="1" x14ac:dyDescent="0.25">
      <c r="A65" s="430"/>
      <c r="B65" s="430">
        <v>1245</v>
      </c>
      <c r="C65" s="570"/>
      <c r="D65" s="576"/>
      <c r="E65" s="570"/>
      <c r="F65" s="577"/>
      <c r="G65" s="603"/>
      <c r="H65" s="403"/>
      <c r="I65" s="404" t="s">
        <v>885</v>
      </c>
      <c r="J65" s="406"/>
      <c r="K65" s="406"/>
      <c r="L65" s="406">
        <v>293</v>
      </c>
      <c r="M65" s="406"/>
      <c r="N65" s="408"/>
      <c r="O65" s="408"/>
      <c r="P65" s="408">
        <v>5</v>
      </c>
      <c r="Q65" s="408"/>
      <c r="R65" s="408"/>
      <c r="S65" s="408"/>
      <c r="T65" s="408">
        <v>128.37947</v>
      </c>
      <c r="U65" s="408"/>
      <c r="V65" s="99"/>
      <c r="W65" s="100"/>
      <c r="X65" s="100"/>
      <c r="Y65" s="100"/>
      <c r="Z65" s="100"/>
      <c r="AA65" s="118"/>
      <c r="AB65" s="187"/>
      <c r="AC65" s="350"/>
      <c r="AD65" s="187"/>
      <c r="AE65" s="64"/>
    </row>
    <row r="66" spans="1:31" s="22" customFormat="1" ht="45" hidden="1" customHeight="1" x14ac:dyDescent="0.25">
      <c r="A66" s="430"/>
      <c r="B66" s="430">
        <v>1397</v>
      </c>
      <c r="C66" s="570"/>
      <c r="D66" s="576"/>
      <c r="E66" s="570"/>
      <c r="F66" s="577"/>
      <c r="G66" s="603"/>
      <c r="H66" s="421"/>
      <c r="I66" s="158" t="s">
        <v>897</v>
      </c>
      <c r="J66" s="430"/>
      <c r="K66" s="430"/>
      <c r="L66" s="430">
        <v>291</v>
      </c>
      <c r="M66" s="430"/>
      <c r="N66" s="67"/>
      <c r="O66" s="67"/>
      <c r="P66" s="67">
        <v>6</v>
      </c>
      <c r="Q66" s="67"/>
      <c r="R66" s="67"/>
      <c r="S66" s="67"/>
      <c r="T66" s="67">
        <v>154.11175</v>
      </c>
      <c r="U66" s="67"/>
      <c r="V66" s="99"/>
      <c r="W66" s="100"/>
      <c r="X66" s="100"/>
      <c r="Y66" s="100"/>
      <c r="Z66" s="100"/>
      <c r="AA66" s="118"/>
      <c r="AB66" s="187"/>
      <c r="AC66" s="350"/>
      <c r="AD66" s="187"/>
      <c r="AE66" s="64"/>
    </row>
    <row r="67" spans="1:31" s="22" customFormat="1" ht="45" hidden="1" customHeight="1" x14ac:dyDescent="0.25">
      <c r="A67" s="430"/>
      <c r="B67" s="430">
        <v>1598</v>
      </c>
      <c r="C67" s="570"/>
      <c r="D67" s="576"/>
      <c r="E67" s="570"/>
      <c r="F67" s="577"/>
      <c r="G67" s="603"/>
      <c r="H67" s="421"/>
      <c r="I67" s="158" t="s">
        <v>886</v>
      </c>
      <c r="J67" s="428"/>
      <c r="K67" s="428"/>
      <c r="L67" s="428">
        <v>100</v>
      </c>
      <c r="M67" s="428"/>
      <c r="N67" s="68"/>
      <c r="O67" s="68"/>
      <c r="P67" s="68">
        <v>6</v>
      </c>
      <c r="Q67" s="68"/>
      <c r="R67" s="67"/>
      <c r="S67" s="67"/>
      <c r="T67" s="67">
        <v>81.278890000000004</v>
      </c>
      <c r="U67" s="67"/>
      <c r="V67" s="99"/>
      <c r="W67" s="100"/>
      <c r="X67" s="100"/>
      <c r="Y67" s="100"/>
      <c r="Z67" s="100"/>
      <c r="AA67" s="118"/>
      <c r="AB67" s="187"/>
      <c r="AC67" s="350"/>
      <c r="AD67" s="187"/>
      <c r="AE67" s="64"/>
    </row>
    <row r="68" spans="1:31" s="22" customFormat="1" ht="45" hidden="1" customHeight="1" x14ac:dyDescent="0.25">
      <c r="A68" s="430"/>
      <c r="B68" s="430">
        <v>1645</v>
      </c>
      <c r="C68" s="570"/>
      <c r="D68" s="576"/>
      <c r="E68" s="570"/>
      <c r="F68" s="577"/>
      <c r="G68" s="603"/>
      <c r="H68" s="421"/>
      <c r="I68" s="158" t="s">
        <v>887</v>
      </c>
      <c r="J68" s="428"/>
      <c r="K68" s="428"/>
      <c r="L68" s="428">
        <v>180</v>
      </c>
      <c r="M68" s="428"/>
      <c r="N68" s="68"/>
      <c r="O68" s="68"/>
      <c r="P68" s="68">
        <v>9</v>
      </c>
      <c r="Q68" s="68"/>
      <c r="R68" s="67"/>
      <c r="S68" s="67"/>
      <c r="T68" s="67">
        <v>148.30859000000001</v>
      </c>
      <c r="U68" s="67"/>
      <c r="V68" s="99"/>
      <c r="W68" s="100"/>
      <c r="X68" s="100"/>
      <c r="Y68" s="100"/>
      <c r="Z68" s="100"/>
      <c r="AA68" s="118"/>
      <c r="AB68" s="187"/>
      <c r="AC68" s="350"/>
      <c r="AD68" s="187"/>
      <c r="AE68" s="64"/>
    </row>
    <row r="69" spans="1:31" s="22" customFormat="1" ht="45" hidden="1" customHeight="1" x14ac:dyDescent="0.25">
      <c r="A69" s="430"/>
      <c r="B69" s="66" t="s">
        <v>1511</v>
      </c>
      <c r="C69" s="570"/>
      <c r="D69" s="576"/>
      <c r="E69" s="570"/>
      <c r="F69" s="577"/>
      <c r="G69" s="603"/>
      <c r="H69" s="421"/>
      <c r="I69" s="158" t="s">
        <v>890</v>
      </c>
      <c r="J69" s="428"/>
      <c r="K69" s="428"/>
      <c r="L69" s="428">
        <v>76</v>
      </c>
      <c r="M69" s="428"/>
      <c r="N69" s="68"/>
      <c r="O69" s="68"/>
      <c r="P69" s="68">
        <v>9</v>
      </c>
      <c r="Q69" s="68"/>
      <c r="R69" s="67"/>
      <c r="S69" s="67"/>
      <c r="T69" s="67">
        <v>67.825320000000005</v>
      </c>
      <c r="U69" s="67"/>
      <c r="V69" s="99"/>
      <c r="W69" s="100"/>
      <c r="X69" s="100"/>
      <c r="Y69" s="100"/>
      <c r="Z69" s="100"/>
      <c r="AA69" s="118"/>
      <c r="AB69" s="187"/>
      <c r="AC69" s="350"/>
      <c r="AD69" s="187"/>
      <c r="AE69" s="64"/>
    </row>
    <row r="70" spans="1:31" s="22" customFormat="1" ht="30" hidden="1" customHeight="1" x14ac:dyDescent="0.25">
      <c r="A70" s="430"/>
      <c r="B70" s="430">
        <v>1826</v>
      </c>
      <c r="C70" s="570"/>
      <c r="D70" s="576"/>
      <c r="E70" s="570"/>
      <c r="F70" s="577"/>
      <c r="G70" s="603"/>
      <c r="H70" s="421"/>
      <c r="I70" s="158" t="s">
        <v>891</v>
      </c>
      <c r="J70" s="428"/>
      <c r="K70" s="428"/>
      <c r="L70" s="428">
        <v>55</v>
      </c>
      <c r="M70" s="428"/>
      <c r="N70" s="68"/>
      <c r="O70" s="68"/>
      <c r="P70" s="68">
        <v>7</v>
      </c>
      <c r="Q70" s="68"/>
      <c r="R70" s="67"/>
      <c r="S70" s="67"/>
      <c r="T70" s="67">
        <v>81.187070000000006</v>
      </c>
      <c r="U70" s="67"/>
      <c r="V70" s="99"/>
      <c r="W70" s="100"/>
      <c r="X70" s="100"/>
      <c r="Y70" s="100"/>
      <c r="Z70" s="100"/>
      <c r="AA70" s="118"/>
      <c r="AB70" s="187"/>
      <c r="AC70" s="350"/>
      <c r="AD70" s="187"/>
      <c r="AE70" s="64"/>
    </row>
    <row r="71" spans="1:31" s="22" customFormat="1" ht="45" hidden="1" customHeight="1" x14ac:dyDescent="0.25">
      <c r="A71" s="430"/>
      <c r="B71" s="430">
        <v>1611</v>
      </c>
      <c r="C71" s="570"/>
      <c r="D71" s="576"/>
      <c r="E71" s="570"/>
      <c r="F71" s="577"/>
      <c r="G71" s="603"/>
      <c r="H71" s="421"/>
      <c r="I71" s="158" t="s">
        <v>892</v>
      </c>
      <c r="J71" s="428"/>
      <c r="K71" s="428"/>
      <c r="L71" s="428">
        <v>100</v>
      </c>
      <c r="M71" s="428"/>
      <c r="N71" s="68"/>
      <c r="O71" s="68"/>
      <c r="P71" s="68">
        <v>10</v>
      </c>
      <c r="Q71" s="68"/>
      <c r="R71" s="67"/>
      <c r="S71" s="67"/>
      <c r="T71" s="67">
        <v>139.69383999999999</v>
      </c>
      <c r="U71" s="67"/>
      <c r="V71" s="99"/>
      <c r="W71" s="100"/>
      <c r="X71" s="100"/>
      <c r="Y71" s="100"/>
      <c r="Z71" s="100"/>
      <c r="AA71" s="118"/>
      <c r="AB71" s="187"/>
      <c r="AC71" s="350"/>
      <c r="AD71" s="187"/>
      <c r="AE71" s="64"/>
    </row>
    <row r="72" spans="1:31" s="22" customFormat="1" ht="30" hidden="1" customHeight="1" x14ac:dyDescent="0.25">
      <c r="A72" s="430"/>
      <c r="B72" s="430">
        <v>1953</v>
      </c>
      <c r="C72" s="570"/>
      <c r="D72" s="576"/>
      <c r="E72" s="570"/>
      <c r="F72" s="577"/>
      <c r="G72" s="603"/>
      <c r="H72" s="421"/>
      <c r="I72" s="158" t="s">
        <v>894</v>
      </c>
      <c r="J72" s="428"/>
      <c r="K72" s="428"/>
      <c r="L72" s="428">
        <v>100</v>
      </c>
      <c r="M72" s="428"/>
      <c r="N72" s="68"/>
      <c r="O72" s="68"/>
      <c r="P72" s="68">
        <v>10</v>
      </c>
      <c r="Q72" s="68"/>
      <c r="R72" s="67"/>
      <c r="S72" s="67"/>
      <c r="T72" s="67">
        <v>101.9521</v>
      </c>
      <c r="U72" s="67"/>
      <c r="V72" s="99"/>
      <c r="W72" s="100"/>
      <c r="X72" s="100"/>
      <c r="Y72" s="100"/>
      <c r="Z72" s="100"/>
      <c r="AA72" s="118"/>
      <c r="AB72" s="187"/>
      <c r="AC72" s="350"/>
      <c r="AD72" s="187"/>
      <c r="AE72" s="64"/>
    </row>
    <row r="73" spans="1:31" s="22" customFormat="1" ht="30" hidden="1" customHeight="1" x14ac:dyDescent="0.25">
      <c r="A73" s="430"/>
      <c r="B73" s="66" t="s">
        <v>1493</v>
      </c>
      <c r="C73" s="570"/>
      <c r="D73" s="576"/>
      <c r="E73" s="570"/>
      <c r="F73" s="577"/>
      <c r="G73" s="603"/>
      <c r="H73" s="421"/>
      <c r="I73" s="158" t="s">
        <v>895</v>
      </c>
      <c r="J73" s="428"/>
      <c r="K73" s="428"/>
      <c r="L73" s="428">
        <v>200</v>
      </c>
      <c r="M73" s="428"/>
      <c r="N73" s="68"/>
      <c r="O73" s="68"/>
      <c r="P73" s="68">
        <v>10</v>
      </c>
      <c r="Q73" s="68"/>
      <c r="R73" s="67"/>
      <c r="S73" s="67"/>
      <c r="T73" s="67">
        <v>107.31724</v>
      </c>
      <c r="U73" s="67"/>
      <c r="V73" s="99"/>
      <c r="W73" s="100"/>
      <c r="X73" s="100"/>
      <c r="Y73" s="100"/>
      <c r="Z73" s="100"/>
      <c r="AA73" s="118"/>
      <c r="AB73" s="187"/>
      <c r="AC73" s="350"/>
      <c r="AD73" s="187"/>
      <c r="AE73" s="64"/>
    </row>
    <row r="74" spans="1:31" s="22" customFormat="1" ht="30" hidden="1" customHeight="1" x14ac:dyDescent="0.25">
      <c r="A74" s="430"/>
      <c r="B74" s="430">
        <v>2140</v>
      </c>
      <c r="C74" s="570"/>
      <c r="D74" s="576"/>
      <c r="E74" s="570"/>
      <c r="F74" s="577"/>
      <c r="G74" s="603"/>
      <c r="H74" s="421"/>
      <c r="I74" s="158" t="s">
        <v>896</v>
      </c>
      <c r="J74" s="428"/>
      <c r="K74" s="428"/>
      <c r="L74" s="428">
        <v>160</v>
      </c>
      <c r="M74" s="428"/>
      <c r="N74" s="68"/>
      <c r="O74" s="68"/>
      <c r="P74" s="68">
        <v>10</v>
      </c>
      <c r="Q74" s="68"/>
      <c r="R74" s="67"/>
      <c r="S74" s="67"/>
      <c r="T74" s="67">
        <v>117.33407</v>
      </c>
      <c r="U74" s="67"/>
      <c r="V74" s="99"/>
      <c r="W74" s="100"/>
      <c r="X74" s="100"/>
      <c r="Y74" s="100"/>
      <c r="Z74" s="100"/>
      <c r="AA74" s="118"/>
      <c r="AB74" s="187"/>
      <c r="AC74" s="350"/>
      <c r="AD74" s="187"/>
      <c r="AE74" s="64"/>
    </row>
    <row r="75" spans="1:31" s="22" customFormat="1" ht="48" hidden="1" customHeight="1" x14ac:dyDescent="0.25">
      <c r="A75" s="430"/>
      <c r="B75" s="430">
        <v>1150</v>
      </c>
      <c r="C75" s="570"/>
      <c r="D75" s="576"/>
      <c r="E75" s="570"/>
      <c r="F75" s="577"/>
      <c r="G75" s="603"/>
      <c r="H75" s="421"/>
      <c r="I75" s="158" t="s">
        <v>879</v>
      </c>
      <c r="J75" s="430"/>
      <c r="K75" s="430"/>
      <c r="L75" s="430">
        <v>70</v>
      </c>
      <c r="M75" s="430"/>
      <c r="N75" s="67"/>
      <c r="O75" s="67"/>
      <c r="P75" s="67">
        <v>15</v>
      </c>
      <c r="Q75" s="67"/>
      <c r="R75" s="67"/>
      <c r="S75" s="67"/>
      <c r="T75" s="67">
        <v>72.534229999999994</v>
      </c>
      <c r="U75" s="67"/>
      <c r="V75" s="99"/>
      <c r="W75" s="100"/>
      <c r="X75" s="100"/>
      <c r="Y75" s="100"/>
      <c r="Z75" s="100"/>
      <c r="AA75" s="118"/>
      <c r="AB75" s="187"/>
      <c r="AC75" s="350"/>
      <c r="AD75" s="187"/>
      <c r="AE75" s="64"/>
    </row>
    <row r="76" spans="1:31" s="22" customFormat="1" ht="49.5" hidden="1" customHeight="1" x14ac:dyDescent="0.25">
      <c r="A76" s="430"/>
      <c r="B76" s="430">
        <v>1076</v>
      </c>
      <c r="C76" s="570"/>
      <c r="D76" s="576"/>
      <c r="E76" s="570"/>
      <c r="F76" s="577"/>
      <c r="G76" s="603"/>
      <c r="H76" s="421"/>
      <c r="I76" s="158" t="s">
        <v>881</v>
      </c>
      <c r="J76" s="430"/>
      <c r="K76" s="430"/>
      <c r="L76" s="430">
        <v>148</v>
      </c>
      <c r="M76" s="430"/>
      <c r="N76" s="67"/>
      <c r="O76" s="67"/>
      <c r="P76" s="67">
        <v>6</v>
      </c>
      <c r="Q76" s="67"/>
      <c r="R76" s="67"/>
      <c r="S76" s="67"/>
      <c r="T76" s="67">
        <v>131.09253000000001</v>
      </c>
      <c r="U76" s="67"/>
      <c r="V76" s="99"/>
      <c r="W76" s="100"/>
      <c r="X76" s="100"/>
      <c r="Y76" s="100"/>
      <c r="Z76" s="100"/>
      <c r="AA76" s="118"/>
      <c r="AB76" s="187"/>
      <c r="AC76" s="350"/>
      <c r="AD76" s="187"/>
      <c r="AE76" s="64"/>
    </row>
    <row r="77" spans="1:31" s="22" customFormat="1" ht="35.25" hidden="1" customHeight="1" x14ac:dyDescent="0.25">
      <c r="A77" s="430"/>
      <c r="B77" s="430">
        <v>2098</v>
      </c>
      <c r="C77" s="570"/>
      <c r="D77" s="576"/>
      <c r="E77" s="570"/>
      <c r="F77" s="577"/>
      <c r="G77" s="603"/>
      <c r="H77" s="421"/>
      <c r="I77" s="158" t="s">
        <v>882</v>
      </c>
      <c r="J77" s="430"/>
      <c r="K77" s="430"/>
      <c r="L77" s="430">
        <v>107</v>
      </c>
      <c r="M77" s="430"/>
      <c r="N77" s="67"/>
      <c r="O77" s="67"/>
      <c r="P77" s="67">
        <v>15</v>
      </c>
      <c r="Q77" s="67"/>
      <c r="R77" s="67"/>
      <c r="S77" s="67"/>
      <c r="T77" s="67">
        <v>112.09913</v>
      </c>
      <c r="U77" s="67"/>
      <c r="V77" s="99"/>
      <c r="W77" s="100"/>
      <c r="X77" s="100"/>
      <c r="Y77" s="100"/>
      <c r="Z77" s="100"/>
      <c r="AA77" s="118"/>
      <c r="AB77" s="187"/>
      <c r="AC77" s="350"/>
      <c r="AD77" s="187"/>
      <c r="AE77" s="64"/>
    </row>
    <row r="78" spans="1:31" s="22" customFormat="1" ht="30" hidden="1" customHeight="1" x14ac:dyDescent="0.25">
      <c r="A78" s="430"/>
      <c r="B78" s="430">
        <v>1041</v>
      </c>
      <c r="C78" s="570"/>
      <c r="D78" s="576"/>
      <c r="E78" s="570"/>
      <c r="F78" s="577"/>
      <c r="G78" s="603"/>
      <c r="H78" s="421"/>
      <c r="I78" s="158" t="s">
        <v>884</v>
      </c>
      <c r="J78" s="430"/>
      <c r="K78" s="430"/>
      <c r="L78" s="430">
        <v>140</v>
      </c>
      <c r="M78" s="430"/>
      <c r="N78" s="67"/>
      <c r="O78" s="67"/>
      <c r="P78" s="67">
        <v>15</v>
      </c>
      <c r="Q78" s="67"/>
      <c r="R78" s="67"/>
      <c r="S78" s="67"/>
      <c r="T78" s="67">
        <v>114.49714</v>
      </c>
      <c r="U78" s="67"/>
      <c r="V78" s="99"/>
      <c r="W78" s="100"/>
      <c r="X78" s="100"/>
      <c r="Y78" s="100"/>
      <c r="Z78" s="100"/>
      <c r="AA78" s="118"/>
      <c r="AB78" s="187"/>
      <c r="AC78" s="350"/>
      <c r="AD78" s="187"/>
      <c r="AE78" s="64"/>
    </row>
    <row r="79" spans="1:31" s="22" customFormat="1" ht="44.25" hidden="1" customHeight="1" x14ac:dyDescent="0.25">
      <c r="A79" s="430"/>
      <c r="B79" s="66" t="s">
        <v>1496</v>
      </c>
      <c r="C79" s="570"/>
      <c r="D79" s="576"/>
      <c r="E79" s="570"/>
      <c r="F79" s="577"/>
      <c r="G79" s="603"/>
      <c r="H79" s="421"/>
      <c r="I79" s="158" t="s">
        <v>898</v>
      </c>
      <c r="J79" s="428"/>
      <c r="K79" s="428"/>
      <c r="L79" s="428">
        <v>42</v>
      </c>
      <c r="M79" s="428"/>
      <c r="N79" s="68"/>
      <c r="O79" s="68"/>
      <c r="P79" s="68">
        <v>6</v>
      </c>
      <c r="Q79" s="68"/>
      <c r="R79" s="67"/>
      <c r="S79" s="67"/>
      <c r="T79" s="67">
        <v>68.177120000000002</v>
      </c>
      <c r="U79" s="67"/>
      <c r="V79" s="99"/>
      <c r="W79" s="100"/>
      <c r="X79" s="100"/>
      <c r="Y79" s="100"/>
      <c r="Z79" s="100"/>
      <c r="AA79" s="118"/>
      <c r="AB79" s="187"/>
      <c r="AC79" s="350"/>
      <c r="AD79" s="187"/>
      <c r="AE79" s="64"/>
    </row>
    <row r="80" spans="1:31" s="22" customFormat="1" ht="40.5" hidden="1" customHeight="1" x14ac:dyDescent="0.25">
      <c r="A80" s="430"/>
      <c r="B80" s="66" t="s">
        <v>1495</v>
      </c>
      <c r="C80" s="570"/>
      <c r="D80" s="576"/>
      <c r="E80" s="570"/>
      <c r="F80" s="577"/>
      <c r="G80" s="603"/>
      <c r="H80" s="421"/>
      <c r="I80" s="158" t="s">
        <v>899</v>
      </c>
      <c r="J80" s="428"/>
      <c r="K80" s="428"/>
      <c r="L80" s="428">
        <v>160</v>
      </c>
      <c r="M80" s="428"/>
      <c r="N80" s="68"/>
      <c r="O80" s="68"/>
      <c r="P80" s="68">
        <v>10</v>
      </c>
      <c r="Q80" s="68"/>
      <c r="R80" s="67"/>
      <c r="S80" s="67"/>
      <c r="T80" s="67">
        <v>95.470730000000003</v>
      </c>
      <c r="U80" s="67"/>
      <c r="V80" s="99"/>
      <c r="W80" s="100"/>
      <c r="X80" s="100"/>
      <c r="Y80" s="100"/>
      <c r="Z80" s="100"/>
      <c r="AA80" s="118"/>
      <c r="AB80" s="187"/>
      <c r="AC80" s="350"/>
      <c r="AD80" s="187"/>
      <c r="AE80" s="64"/>
    </row>
    <row r="81" spans="1:31" s="22" customFormat="1" ht="30" hidden="1" customHeight="1" x14ac:dyDescent="0.25">
      <c r="A81" s="430"/>
      <c r="B81" s="430">
        <v>1955</v>
      </c>
      <c r="C81" s="570"/>
      <c r="D81" s="576"/>
      <c r="E81" s="570"/>
      <c r="F81" s="577"/>
      <c r="G81" s="603"/>
      <c r="H81" s="421"/>
      <c r="I81" s="158" t="s">
        <v>900</v>
      </c>
      <c r="J81" s="428"/>
      <c r="K81" s="428"/>
      <c r="L81" s="428">
        <v>109</v>
      </c>
      <c r="M81" s="428"/>
      <c r="N81" s="68"/>
      <c r="O81" s="68"/>
      <c r="P81" s="68">
        <v>10</v>
      </c>
      <c r="Q81" s="68"/>
      <c r="R81" s="67"/>
      <c r="S81" s="67"/>
      <c r="T81" s="67">
        <v>120.18315</v>
      </c>
      <c r="U81" s="67"/>
      <c r="V81" s="99"/>
      <c r="W81" s="100"/>
      <c r="X81" s="100"/>
      <c r="Y81" s="100"/>
      <c r="Z81" s="100"/>
      <c r="AA81" s="118"/>
      <c r="AB81" s="187"/>
      <c r="AC81" s="350"/>
      <c r="AD81" s="187"/>
      <c r="AE81" s="64"/>
    </row>
    <row r="82" spans="1:31" s="22" customFormat="1" ht="30" hidden="1" customHeight="1" x14ac:dyDescent="0.25">
      <c r="A82" s="430"/>
      <c r="B82" s="430">
        <v>2325</v>
      </c>
      <c r="C82" s="570"/>
      <c r="D82" s="576"/>
      <c r="E82" s="570"/>
      <c r="F82" s="577"/>
      <c r="G82" s="603"/>
      <c r="H82" s="421"/>
      <c r="I82" s="158" t="s">
        <v>901</v>
      </c>
      <c r="J82" s="428"/>
      <c r="K82" s="428"/>
      <c r="L82" s="428">
        <v>92</v>
      </c>
      <c r="M82" s="428"/>
      <c r="N82" s="68"/>
      <c r="O82" s="68"/>
      <c r="P82" s="68">
        <v>15</v>
      </c>
      <c r="Q82" s="68"/>
      <c r="R82" s="67"/>
      <c r="S82" s="67"/>
      <c r="T82" s="67">
        <v>120.56886</v>
      </c>
      <c r="U82" s="67"/>
      <c r="V82" s="99"/>
      <c r="W82" s="100"/>
      <c r="X82" s="100"/>
      <c r="Y82" s="100"/>
      <c r="Z82" s="100"/>
      <c r="AA82" s="118"/>
      <c r="AB82" s="187"/>
      <c r="AC82" s="350"/>
      <c r="AD82" s="187"/>
      <c r="AE82" s="64"/>
    </row>
    <row r="83" spans="1:31" s="22" customFormat="1" ht="45" hidden="1" customHeight="1" x14ac:dyDescent="0.25">
      <c r="A83" s="430"/>
      <c r="B83" s="66" t="s">
        <v>1510</v>
      </c>
      <c r="C83" s="570"/>
      <c r="D83" s="576"/>
      <c r="E83" s="570"/>
      <c r="F83" s="577"/>
      <c r="G83" s="603"/>
      <c r="H83" s="421"/>
      <c r="I83" s="158" t="s">
        <v>903</v>
      </c>
      <c r="J83" s="428"/>
      <c r="K83" s="428"/>
      <c r="L83" s="428">
        <v>136</v>
      </c>
      <c r="M83" s="428"/>
      <c r="N83" s="68"/>
      <c r="O83" s="68"/>
      <c r="P83" s="68">
        <v>9</v>
      </c>
      <c r="Q83" s="68"/>
      <c r="R83" s="67"/>
      <c r="S83" s="67"/>
      <c r="T83" s="67">
        <v>131.38149000000001</v>
      </c>
      <c r="U83" s="67"/>
      <c r="V83" s="99"/>
      <c r="W83" s="100"/>
      <c r="X83" s="100"/>
      <c r="Y83" s="100"/>
      <c r="Z83" s="100"/>
      <c r="AA83" s="118"/>
      <c r="AB83" s="187"/>
      <c r="AC83" s="350"/>
      <c r="AD83" s="187"/>
      <c r="AE83" s="64"/>
    </row>
    <row r="84" spans="1:31" s="22" customFormat="1" ht="45" hidden="1" customHeight="1" x14ac:dyDescent="0.25">
      <c r="A84" s="430"/>
      <c r="B84" s="66" t="s">
        <v>1502</v>
      </c>
      <c r="C84" s="570"/>
      <c r="D84" s="576"/>
      <c r="E84" s="570"/>
      <c r="F84" s="577"/>
      <c r="G84" s="603"/>
      <c r="H84" s="421"/>
      <c r="I84" s="158" t="s">
        <v>904</v>
      </c>
      <c r="J84" s="428"/>
      <c r="K84" s="428"/>
      <c r="L84" s="428">
        <v>98</v>
      </c>
      <c r="M84" s="428"/>
      <c r="N84" s="68"/>
      <c r="O84" s="68"/>
      <c r="P84" s="68">
        <v>15</v>
      </c>
      <c r="Q84" s="68"/>
      <c r="R84" s="67"/>
      <c r="S84" s="67"/>
      <c r="T84" s="67">
        <v>73.133989999999997</v>
      </c>
      <c r="U84" s="67"/>
      <c r="V84" s="99"/>
      <c r="W84" s="100"/>
      <c r="X84" s="100"/>
      <c r="Y84" s="100"/>
      <c r="Z84" s="100"/>
      <c r="AA84" s="118"/>
      <c r="AB84" s="187"/>
      <c r="AC84" s="350"/>
      <c r="AD84" s="187"/>
      <c r="AE84" s="64"/>
    </row>
    <row r="85" spans="1:31" s="22" customFormat="1" ht="42.75" hidden="1" customHeight="1" x14ac:dyDescent="0.25">
      <c r="A85" s="430"/>
      <c r="B85" s="430">
        <v>2464</v>
      </c>
      <c r="C85" s="570"/>
      <c r="D85" s="576"/>
      <c r="E85" s="570"/>
      <c r="F85" s="577"/>
      <c r="G85" s="603"/>
      <c r="H85" s="421"/>
      <c r="I85" s="158" t="s">
        <v>906</v>
      </c>
      <c r="J85" s="428"/>
      <c r="K85" s="428"/>
      <c r="L85" s="428">
        <v>69</v>
      </c>
      <c r="M85" s="428"/>
      <c r="N85" s="68"/>
      <c r="O85" s="68"/>
      <c r="P85" s="68">
        <v>15</v>
      </c>
      <c r="Q85" s="68"/>
      <c r="R85" s="67"/>
      <c r="S85" s="67"/>
      <c r="T85" s="67">
        <v>85.500420000000005</v>
      </c>
      <c r="U85" s="67"/>
      <c r="V85" s="99"/>
      <c r="W85" s="100"/>
      <c r="X85" s="100"/>
      <c r="Y85" s="100"/>
      <c r="Z85" s="100"/>
      <c r="AA85" s="118"/>
      <c r="AB85" s="187"/>
      <c r="AC85" s="350"/>
      <c r="AD85" s="187"/>
      <c r="AE85" s="64"/>
    </row>
    <row r="86" spans="1:31" s="22" customFormat="1" ht="43.5" hidden="1" customHeight="1" x14ac:dyDescent="0.25">
      <c r="A86" s="430"/>
      <c r="B86" s="66" t="s">
        <v>1497</v>
      </c>
      <c r="C86" s="570"/>
      <c r="D86" s="576"/>
      <c r="E86" s="570"/>
      <c r="F86" s="577"/>
      <c r="G86" s="603"/>
      <c r="H86" s="421"/>
      <c r="I86" s="158" t="s">
        <v>907</v>
      </c>
      <c r="J86" s="428"/>
      <c r="K86" s="428"/>
      <c r="L86" s="428">
        <v>96</v>
      </c>
      <c r="M86" s="428"/>
      <c r="N86" s="68"/>
      <c r="O86" s="68"/>
      <c r="P86" s="68">
        <v>15</v>
      </c>
      <c r="Q86" s="68"/>
      <c r="R86" s="67"/>
      <c r="S86" s="67"/>
      <c r="T86" s="67">
        <v>64.09742</v>
      </c>
      <c r="U86" s="67"/>
      <c r="V86" s="99"/>
      <c r="W86" s="100"/>
      <c r="X86" s="100"/>
      <c r="Y86" s="100"/>
      <c r="Z86" s="100"/>
      <c r="AA86" s="118"/>
      <c r="AB86" s="187"/>
      <c r="AC86" s="350"/>
      <c r="AD86" s="187"/>
      <c r="AE86" s="64"/>
    </row>
    <row r="87" spans="1:31" s="22" customFormat="1" ht="30" hidden="1" customHeight="1" x14ac:dyDescent="0.25">
      <c r="A87" s="430"/>
      <c r="B87" s="430">
        <v>2425</v>
      </c>
      <c r="C87" s="570"/>
      <c r="D87" s="576"/>
      <c r="E87" s="570"/>
      <c r="F87" s="577"/>
      <c r="G87" s="603"/>
      <c r="H87" s="421"/>
      <c r="I87" s="158" t="s">
        <v>909</v>
      </c>
      <c r="J87" s="428"/>
      <c r="K87" s="428"/>
      <c r="L87" s="428">
        <v>110</v>
      </c>
      <c r="M87" s="428"/>
      <c r="N87" s="68"/>
      <c r="O87" s="68"/>
      <c r="P87" s="68">
        <v>20</v>
      </c>
      <c r="Q87" s="68"/>
      <c r="R87" s="67"/>
      <c r="S87" s="67"/>
      <c r="T87" s="67">
        <v>151.24350999999999</v>
      </c>
      <c r="U87" s="67"/>
      <c r="V87" s="99"/>
      <c r="W87" s="100"/>
      <c r="X87" s="100"/>
      <c r="Y87" s="100"/>
      <c r="Z87" s="100"/>
      <c r="AA87" s="118"/>
      <c r="AB87" s="187"/>
      <c r="AC87" s="350"/>
      <c r="AD87" s="187"/>
      <c r="AE87" s="64"/>
    </row>
    <row r="88" spans="1:31" s="22" customFormat="1" ht="35.25" hidden="1" customHeight="1" x14ac:dyDescent="0.25">
      <c r="A88" s="430"/>
      <c r="B88" s="66" t="s">
        <v>1503</v>
      </c>
      <c r="C88" s="570"/>
      <c r="D88" s="576"/>
      <c r="E88" s="570"/>
      <c r="F88" s="577"/>
      <c r="G88" s="603"/>
      <c r="H88" s="421"/>
      <c r="I88" s="158" t="s">
        <v>910</v>
      </c>
      <c r="J88" s="428"/>
      <c r="K88" s="428"/>
      <c r="L88" s="428">
        <v>151</v>
      </c>
      <c r="M88" s="428"/>
      <c r="N88" s="68"/>
      <c r="O88" s="68"/>
      <c r="P88" s="68">
        <v>15</v>
      </c>
      <c r="Q88" s="68"/>
      <c r="R88" s="67"/>
      <c r="S88" s="67"/>
      <c r="T88" s="67">
        <v>172.68163000000001</v>
      </c>
      <c r="U88" s="67"/>
      <c r="V88" s="99"/>
      <c r="W88" s="100"/>
      <c r="X88" s="100"/>
      <c r="Y88" s="100"/>
      <c r="Z88" s="100"/>
      <c r="AA88" s="118"/>
      <c r="AB88" s="187"/>
      <c r="AC88" s="350"/>
      <c r="AD88" s="187"/>
      <c r="AE88" s="64"/>
    </row>
    <row r="89" spans="1:31" s="22" customFormat="1" ht="45" hidden="1" customHeight="1" x14ac:dyDescent="0.25">
      <c r="A89" s="430"/>
      <c r="B89" s="430">
        <v>1871</v>
      </c>
      <c r="C89" s="570"/>
      <c r="D89" s="576"/>
      <c r="E89" s="570"/>
      <c r="F89" s="577"/>
      <c r="G89" s="603"/>
      <c r="H89" s="421"/>
      <c r="I89" s="158" t="s">
        <v>912</v>
      </c>
      <c r="J89" s="428"/>
      <c r="K89" s="428"/>
      <c r="L89" s="428">
        <v>78</v>
      </c>
      <c r="M89" s="428"/>
      <c r="N89" s="68"/>
      <c r="O89" s="68"/>
      <c r="P89" s="68">
        <v>15</v>
      </c>
      <c r="Q89" s="68"/>
      <c r="R89" s="67"/>
      <c r="S89" s="67"/>
      <c r="T89" s="67">
        <v>85.655140000000003</v>
      </c>
      <c r="U89" s="67"/>
      <c r="V89" s="99"/>
      <c r="W89" s="100"/>
      <c r="X89" s="100"/>
      <c r="Y89" s="100"/>
      <c r="Z89" s="100"/>
      <c r="AA89" s="118"/>
      <c r="AB89" s="187"/>
      <c r="AC89" s="350"/>
      <c r="AD89" s="187"/>
      <c r="AE89" s="64"/>
    </row>
    <row r="90" spans="1:31" s="22" customFormat="1" ht="45" hidden="1" customHeight="1" x14ac:dyDescent="0.25">
      <c r="A90" s="430"/>
      <c r="B90" s="66" t="s">
        <v>1514</v>
      </c>
      <c r="C90" s="570"/>
      <c r="D90" s="576"/>
      <c r="E90" s="570"/>
      <c r="F90" s="577"/>
      <c r="G90" s="603"/>
      <c r="H90" s="421"/>
      <c r="I90" s="158" t="s">
        <v>913</v>
      </c>
      <c r="J90" s="428"/>
      <c r="K90" s="428"/>
      <c r="L90" s="428">
        <v>50</v>
      </c>
      <c r="M90" s="428"/>
      <c r="N90" s="68"/>
      <c r="O90" s="68"/>
      <c r="P90" s="68">
        <v>15</v>
      </c>
      <c r="Q90" s="68"/>
      <c r="R90" s="67"/>
      <c r="S90" s="67"/>
      <c r="T90" s="67">
        <v>71.159989999999993</v>
      </c>
      <c r="U90" s="67"/>
      <c r="V90" s="99"/>
      <c r="W90" s="100"/>
      <c r="X90" s="100"/>
      <c r="Y90" s="100"/>
      <c r="Z90" s="100"/>
      <c r="AA90" s="118"/>
      <c r="AB90" s="187"/>
      <c r="AC90" s="350"/>
      <c r="AD90" s="187"/>
      <c r="AE90" s="64"/>
    </row>
    <row r="91" spans="1:31" s="22" customFormat="1" ht="45" hidden="1" customHeight="1" x14ac:dyDescent="0.25">
      <c r="A91" s="430"/>
      <c r="B91" s="66" t="s">
        <v>1494</v>
      </c>
      <c r="C91" s="570"/>
      <c r="D91" s="576"/>
      <c r="E91" s="570"/>
      <c r="F91" s="577"/>
      <c r="G91" s="603"/>
      <c r="H91" s="421"/>
      <c r="I91" s="158" t="s">
        <v>914</v>
      </c>
      <c r="J91" s="428"/>
      <c r="K91" s="428"/>
      <c r="L91" s="428">
        <v>190</v>
      </c>
      <c r="M91" s="428"/>
      <c r="N91" s="68"/>
      <c r="O91" s="68"/>
      <c r="P91" s="68">
        <v>15</v>
      </c>
      <c r="Q91" s="68"/>
      <c r="R91" s="67"/>
      <c r="S91" s="67"/>
      <c r="T91" s="67">
        <v>137.459</v>
      </c>
      <c r="U91" s="67"/>
      <c r="V91" s="99"/>
      <c r="W91" s="100"/>
      <c r="X91" s="100"/>
      <c r="Y91" s="100"/>
      <c r="Z91" s="100"/>
      <c r="AA91" s="118"/>
      <c r="AB91" s="187"/>
      <c r="AC91" s="350"/>
      <c r="AD91" s="187"/>
      <c r="AE91" s="64"/>
    </row>
    <row r="92" spans="1:31" s="22" customFormat="1" ht="45" hidden="1" customHeight="1" x14ac:dyDescent="0.25">
      <c r="A92" s="430"/>
      <c r="B92" s="66" t="s">
        <v>1499</v>
      </c>
      <c r="C92" s="570"/>
      <c r="D92" s="576"/>
      <c r="E92" s="570"/>
      <c r="F92" s="577"/>
      <c r="G92" s="603"/>
      <c r="H92" s="421"/>
      <c r="I92" s="158" t="s">
        <v>915</v>
      </c>
      <c r="J92" s="428"/>
      <c r="K92" s="428"/>
      <c r="L92" s="428">
        <v>150</v>
      </c>
      <c r="M92" s="428"/>
      <c r="N92" s="68"/>
      <c r="O92" s="68"/>
      <c r="P92" s="68">
        <v>20</v>
      </c>
      <c r="Q92" s="68"/>
      <c r="R92" s="67"/>
      <c r="S92" s="67"/>
      <c r="T92" s="67">
        <v>121.322</v>
      </c>
      <c r="U92" s="67"/>
      <c r="V92" s="99"/>
      <c r="W92" s="100"/>
      <c r="X92" s="100"/>
      <c r="Y92" s="100"/>
      <c r="Z92" s="100"/>
      <c r="AA92" s="118"/>
      <c r="AB92" s="187"/>
      <c r="AC92" s="350"/>
      <c r="AD92" s="187"/>
      <c r="AE92" s="64"/>
    </row>
    <row r="93" spans="1:31" s="22" customFormat="1" ht="45" hidden="1" customHeight="1" x14ac:dyDescent="0.25">
      <c r="A93" s="430"/>
      <c r="B93" s="66" t="s">
        <v>1498</v>
      </c>
      <c r="C93" s="570"/>
      <c r="D93" s="576"/>
      <c r="E93" s="570"/>
      <c r="F93" s="577"/>
      <c r="G93" s="603"/>
      <c r="H93" s="421"/>
      <c r="I93" s="158" t="s">
        <v>916</v>
      </c>
      <c r="J93" s="428"/>
      <c r="K93" s="428"/>
      <c r="L93" s="428">
        <v>82</v>
      </c>
      <c r="M93" s="428"/>
      <c r="N93" s="68"/>
      <c r="O93" s="68"/>
      <c r="P93" s="68">
        <v>9</v>
      </c>
      <c r="Q93" s="68"/>
      <c r="R93" s="67"/>
      <c r="S93" s="67"/>
      <c r="T93" s="67">
        <v>70.941000000000003</v>
      </c>
      <c r="U93" s="67"/>
      <c r="V93" s="99"/>
      <c r="W93" s="100"/>
      <c r="X93" s="100"/>
      <c r="Y93" s="100"/>
      <c r="Z93" s="100"/>
      <c r="AA93" s="118"/>
      <c r="AB93" s="187"/>
      <c r="AC93" s="350"/>
      <c r="AD93" s="187"/>
      <c r="AE93" s="64"/>
    </row>
    <row r="94" spans="1:31" s="22" customFormat="1" ht="34.5" hidden="1" customHeight="1" x14ac:dyDescent="0.25">
      <c r="A94" s="430"/>
      <c r="B94" s="66" t="s">
        <v>1500</v>
      </c>
      <c r="C94" s="570"/>
      <c r="D94" s="576"/>
      <c r="E94" s="570"/>
      <c r="F94" s="577"/>
      <c r="G94" s="603"/>
      <c r="H94" s="421"/>
      <c r="I94" s="158" t="s">
        <v>917</v>
      </c>
      <c r="J94" s="428"/>
      <c r="K94" s="428"/>
      <c r="L94" s="428">
        <v>130</v>
      </c>
      <c r="M94" s="428"/>
      <c r="N94" s="68"/>
      <c r="O94" s="68"/>
      <c r="P94" s="68">
        <v>10</v>
      </c>
      <c r="Q94" s="68"/>
      <c r="R94" s="67"/>
      <c r="S94" s="67"/>
      <c r="T94" s="67">
        <v>103.05871999999999</v>
      </c>
      <c r="U94" s="67"/>
      <c r="V94" s="99"/>
      <c r="W94" s="100"/>
      <c r="X94" s="100"/>
      <c r="Y94" s="100"/>
      <c r="Z94" s="100"/>
      <c r="AA94" s="118"/>
      <c r="AB94" s="187"/>
      <c r="AC94" s="350"/>
      <c r="AD94" s="187"/>
      <c r="AE94" s="64"/>
    </row>
    <row r="95" spans="1:31" s="22" customFormat="1" ht="45" hidden="1" customHeight="1" x14ac:dyDescent="0.25">
      <c r="A95" s="430"/>
      <c r="B95" s="66" t="s">
        <v>1513</v>
      </c>
      <c r="C95" s="570"/>
      <c r="D95" s="576"/>
      <c r="E95" s="570"/>
      <c r="F95" s="577"/>
      <c r="G95" s="603"/>
      <c r="H95" s="421"/>
      <c r="I95" s="158" t="s">
        <v>918</v>
      </c>
      <c r="J95" s="428"/>
      <c r="K95" s="428"/>
      <c r="L95" s="428">
        <v>200</v>
      </c>
      <c r="M95" s="428"/>
      <c r="N95" s="68"/>
      <c r="O95" s="68"/>
      <c r="P95" s="68">
        <v>15</v>
      </c>
      <c r="Q95" s="68"/>
      <c r="R95" s="67"/>
      <c r="S95" s="67"/>
      <c r="T95" s="67">
        <v>187.05053000000001</v>
      </c>
      <c r="U95" s="67"/>
      <c r="V95" s="99"/>
      <c r="W95" s="100"/>
      <c r="X95" s="100"/>
      <c r="Y95" s="100"/>
      <c r="Z95" s="100"/>
      <c r="AA95" s="118"/>
      <c r="AB95" s="187"/>
      <c r="AC95" s="350"/>
      <c r="AD95" s="187"/>
      <c r="AE95" s="64"/>
    </row>
    <row r="96" spans="1:31" s="22" customFormat="1" ht="45" hidden="1" customHeight="1" x14ac:dyDescent="0.25">
      <c r="A96" s="430"/>
      <c r="B96" s="66" t="s">
        <v>1508</v>
      </c>
      <c r="C96" s="570"/>
      <c r="D96" s="576"/>
      <c r="E96" s="570"/>
      <c r="F96" s="577"/>
      <c r="G96" s="603"/>
      <c r="H96" s="421"/>
      <c r="I96" s="158" t="s">
        <v>921</v>
      </c>
      <c r="J96" s="428"/>
      <c r="K96" s="428"/>
      <c r="L96" s="428">
        <v>163</v>
      </c>
      <c r="M96" s="428"/>
      <c r="N96" s="68"/>
      <c r="O96" s="68"/>
      <c r="P96" s="68">
        <v>15</v>
      </c>
      <c r="Q96" s="68"/>
      <c r="R96" s="67"/>
      <c r="S96" s="67"/>
      <c r="T96" s="67">
        <v>193.01527999999999</v>
      </c>
      <c r="U96" s="67"/>
      <c r="V96" s="99"/>
      <c r="W96" s="100"/>
      <c r="X96" s="100"/>
      <c r="Y96" s="100"/>
      <c r="Z96" s="100"/>
      <c r="AA96" s="118"/>
      <c r="AB96" s="187"/>
      <c r="AC96" s="350"/>
      <c r="AD96" s="187"/>
      <c r="AE96" s="64"/>
    </row>
    <row r="97" spans="1:31" s="22" customFormat="1" ht="30" hidden="1" customHeight="1" x14ac:dyDescent="0.25">
      <c r="A97" s="430"/>
      <c r="B97" s="430">
        <v>2053</v>
      </c>
      <c r="C97" s="570"/>
      <c r="D97" s="576"/>
      <c r="E97" s="570"/>
      <c r="F97" s="577"/>
      <c r="G97" s="603"/>
      <c r="H97" s="421"/>
      <c r="I97" s="158" t="s">
        <v>1045</v>
      </c>
      <c r="J97" s="428"/>
      <c r="K97" s="428"/>
      <c r="L97" s="428">
        <v>170</v>
      </c>
      <c r="M97" s="428"/>
      <c r="N97" s="68"/>
      <c r="O97" s="68"/>
      <c r="P97" s="68">
        <v>15</v>
      </c>
      <c r="Q97" s="68"/>
      <c r="R97" s="67"/>
      <c r="S97" s="67"/>
      <c r="T97" s="67">
        <v>108.815</v>
      </c>
      <c r="U97" s="67"/>
      <c r="V97" s="99"/>
      <c r="W97" s="100"/>
      <c r="X97" s="100"/>
      <c r="Y97" s="100"/>
      <c r="Z97" s="100"/>
      <c r="AA97" s="118"/>
      <c r="AB97" s="187"/>
      <c r="AC97" s="350"/>
      <c r="AD97" s="187"/>
      <c r="AE97" s="64"/>
    </row>
    <row r="98" spans="1:31" s="22" customFormat="1" ht="30" hidden="1" customHeight="1" x14ac:dyDescent="0.25">
      <c r="A98" s="430"/>
      <c r="B98" s="430">
        <v>2323</v>
      </c>
      <c r="C98" s="570"/>
      <c r="D98" s="576"/>
      <c r="E98" s="570"/>
      <c r="F98" s="577"/>
      <c r="G98" s="603"/>
      <c r="H98" s="421"/>
      <c r="I98" s="158" t="s">
        <v>1046</v>
      </c>
      <c r="J98" s="428"/>
      <c r="K98" s="428"/>
      <c r="L98" s="428">
        <v>38</v>
      </c>
      <c r="M98" s="428"/>
      <c r="N98" s="68"/>
      <c r="O98" s="68"/>
      <c r="P98" s="68">
        <v>15</v>
      </c>
      <c r="Q98" s="68"/>
      <c r="R98" s="67"/>
      <c r="S98" s="67"/>
      <c r="T98" s="67">
        <v>53.128</v>
      </c>
      <c r="U98" s="67"/>
      <c r="V98" s="99"/>
      <c r="W98" s="100"/>
      <c r="X98" s="100"/>
      <c r="Y98" s="100"/>
      <c r="Z98" s="100"/>
      <c r="AA98" s="118"/>
      <c r="AB98" s="187"/>
      <c r="AC98" s="350"/>
      <c r="AD98" s="187"/>
      <c r="AE98" s="64"/>
    </row>
    <row r="99" spans="1:31" s="22" customFormat="1" ht="30" hidden="1" customHeight="1" x14ac:dyDescent="0.25">
      <c r="A99" s="430"/>
      <c r="B99" s="430">
        <v>2427</v>
      </c>
      <c r="C99" s="570"/>
      <c r="D99" s="576"/>
      <c r="E99" s="570"/>
      <c r="F99" s="577"/>
      <c r="G99" s="603"/>
      <c r="H99" s="421"/>
      <c r="I99" s="158" t="s">
        <v>1047</v>
      </c>
      <c r="J99" s="428"/>
      <c r="K99" s="428"/>
      <c r="L99" s="428">
        <v>60</v>
      </c>
      <c r="M99" s="428"/>
      <c r="N99" s="68"/>
      <c r="O99" s="68"/>
      <c r="P99" s="68">
        <v>10</v>
      </c>
      <c r="Q99" s="68"/>
      <c r="R99" s="67"/>
      <c r="S99" s="67"/>
      <c r="T99" s="67">
        <v>88.98</v>
      </c>
      <c r="U99" s="67"/>
      <c r="V99" s="99"/>
      <c r="W99" s="100"/>
      <c r="X99" s="100"/>
      <c r="Y99" s="100"/>
      <c r="Z99" s="100"/>
      <c r="AA99" s="118"/>
      <c r="AB99" s="187"/>
      <c r="AC99" s="350"/>
      <c r="AD99" s="187"/>
      <c r="AE99" s="64"/>
    </row>
    <row r="100" spans="1:31" s="22" customFormat="1" ht="30" hidden="1" customHeight="1" x14ac:dyDescent="0.25">
      <c r="A100" s="430"/>
      <c r="B100" s="430">
        <v>3605</v>
      </c>
      <c r="C100" s="570"/>
      <c r="D100" s="576"/>
      <c r="E100" s="570"/>
      <c r="F100" s="577"/>
      <c r="G100" s="603"/>
      <c r="H100" s="421"/>
      <c r="I100" s="158" t="s">
        <v>1048</v>
      </c>
      <c r="J100" s="428"/>
      <c r="K100" s="428"/>
      <c r="L100" s="428">
        <v>220</v>
      </c>
      <c r="M100" s="428"/>
      <c r="N100" s="68"/>
      <c r="O100" s="68"/>
      <c r="P100" s="68">
        <v>10</v>
      </c>
      <c r="Q100" s="68"/>
      <c r="R100" s="67"/>
      <c r="S100" s="67"/>
      <c r="T100" s="67">
        <v>255.78899999999999</v>
      </c>
      <c r="U100" s="67"/>
      <c r="V100" s="99"/>
      <c r="W100" s="100"/>
      <c r="X100" s="100"/>
      <c r="Y100" s="100"/>
      <c r="Z100" s="100"/>
      <c r="AA100" s="118"/>
      <c r="AB100" s="187"/>
      <c r="AC100" s="350"/>
      <c r="AD100" s="187"/>
      <c r="AE100" s="64"/>
    </row>
    <row r="101" spans="1:31" s="22" customFormat="1" ht="45" hidden="1" customHeight="1" x14ac:dyDescent="0.25">
      <c r="A101" s="430"/>
      <c r="B101" s="430">
        <v>2430</v>
      </c>
      <c r="C101" s="570"/>
      <c r="D101" s="576"/>
      <c r="E101" s="570"/>
      <c r="F101" s="577"/>
      <c r="G101" s="603"/>
      <c r="H101" s="421"/>
      <c r="I101" s="158" t="s">
        <v>1049</v>
      </c>
      <c r="J101" s="428"/>
      <c r="K101" s="428"/>
      <c r="L101" s="428">
        <v>190</v>
      </c>
      <c r="M101" s="428"/>
      <c r="N101" s="68"/>
      <c r="O101" s="68"/>
      <c r="P101" s="68">
        <v>15</v>
      </c>
      <c r="Q101" s="68"/>
      <c r="R101" s="67"/>
      <c r="S101" s="67"/>
      <c r="T101" s="67">
        <v>191.32300000000001</v>
      </c>
      <c r="U101" s="67"/>
      <c r="V101" s="99"/>
      <c r="W101" s="100"/>
      <c r="X101" s="100"/>
      <c r="Y101" s="100"/>
      <c r="Z101" s="100"/>
      <c r="AA101" s="118"/>
      <c r="AB101" s="187"/>
      <c r="AC101" s="350"/>
      <c r="AD101" s="187"/>
      <c r="AE101" s="64"/>
    </row>
    <row r="102" spans="1:31" s="22" customFormat="1" ht="30" hidden="1" customHeight="1" x14ac:dyDescent="0.25">
      <c r="A102" s="430"/>
      <c r="B102" s="430">
        <v>2432</v>
      </c>
      <c r="C102" s="570"/>
      <c r="D102" s="576"/>
      <c r="E102" s="570"/>
      <c r="F102" s="577"/>
      <c r="G102" s="603"/>
      <c r="H102" s="421"/>
      <c r="I102" s="158" t="s">
        <v>1050</v>
      </c>
      <c r="J102" s="428"/>
      <c r="K102" s="428"/>
      <c r="L102" s="428">
        <v>160</v>
      </c>
      <c r="M102" s="428"/>
      <c r="N102" s="68"/>
      <c r="O102" s="68"/>
      <c r="P102" s="68">
        <v>15</v>
      </c>
      <c r="Q102" s="68"/>
      <c r="R102" s="67"/>
      <c r="S102" s="67"/>
      <c r="T102" s="67">
        <v>149.00899999999999</v>
      </c>
      <c r="U102" s="67"/>
      <c r="V102" s="99"/>
      <c r="W102" s="100"/>
      <c r="X102" s="100"/>
      <c r="Y102" s="100"/>
      <c r="Z102" s="100"/>
      <c r="AA102" s="118"/>
      <c r="AB102" s="187"/>
      <c r="AC102" s="350"/>
      <c r="AD102" s="187"/>
      <c r="AE102" s="64"/>
    </row>
    <row r="103" spans="1:31" s="22" customFormat="1" ht="45" hidden="1" customHeight="1" x14ac:dyDescent="0.25">
      <c r="A103" s="430"/>
      <c r="B103" s="430">
        <v>2433</v>
      </c>
      <c r="C103" s="570"/>
      <c r="D103" s="576"/>
      <c r="E103" s="570"/>
      <c r="F103" s="577"/>
      <c r="G103" s="603"/>
      <c r="H103" s="421"/>
      <c r="I103" s="158" t="s">
        <v>1051</v>
      </c>
      <c r="J103" s="428"/>
      <c r="K103" s="428"/>
      <c r="L103" s="428">
        <v>244</v>
      </c>
      <c r="M103" s="428"/>
      <c r="N103" s="68"/>
      <c r="O103" s="68"/>
      <c r="P103" s="68">
        <v>20.329999999999998</v>
      </c>
      <c r="Q103" s="68"/>
      <c r="R103" s="67"/>
      <c r="S103" s="67"/>
      <c r="T103" s="67">
        <v>319.41399999999999</v>
      </c>
      <c r="U103" s="67"/>
      <c r="V103" s="99"/>
      <c r="W103" s="100"/>
      <c r="X103" s="100"/>
      <c r="Y103" s="100"/>
      <c r="Z103" s="100"/>
      <c r="AA103" s="118"/>
      <c r="AB103" s="187"/>
      <c r="AC103" s="350"/>
      <c r="AD103" s="187"/>
      <c r="AE103" s="64"/>
    </row>
    <row r="104" spans="1:31" s="22" customFormat="1" ht="30" hidden="1" customHeight="1" x14ac:dyDescent="0.25">
      <c r="A104" s="430"/>
      <c r="B104" s="430">
        <v>2452</v>
      </c>
      <c r="C104" s="570"/>
      <c r="D104" s="576"/>
      <c r="E104" s="570"/>
      <c r="F104" s="577"/>
      <c r="G104" s="603"/>
      <c r="H104" s="421"/>
      <c r="I104" s="158" t="s">
        <v>1052</v>
      </c>
      <c r="J104" s="428"/>
      <c r="K104" s="428"/>
      <c r="L104" s="428">
        <v>410</v>
      </c>
      <c r="M104" s="428"/>
      <c r="N104" s="68"/>
      <c r="O104" s="68"/>
      <c r="P104" s="68">
        <v>10</v>
      </c>
      <c r="Q104" s="68"/>
      <c r="R104" s="67"/>
      <c r="S104" s="67"/>
      <c r="T104" s="67">
        <v>383.77800000000002</v>
      </c>
      <c r="U104" s="67"/>
      <c r="V104" s="99"/>
      <c r="W104" s="100"/>
      <c r="X104" s="100"/>
      <c r="Y104" s="100"/>
      <c r="Z104" s="100"/>
      <c r="AA104" s="118"/>
      <c r="AB104" s="187"/>
      <c r="AC104" s="350"/>
      <c r="AD104" s="187"/>
      <c r="AE104" s="64"/>
    </row>
    <row r="105" spans="1:31" s="22" customFormat="1" ht="30" hidden="1" customHeight="1" x14ac:dyDescent="0.25">
      <c r="A105" s="430"/>
      <c r="B105" s="430">
        <v>2493</v>
      </c>
      <c r="C105" s="570"/>
      <c r="D105" s="576"/>
      <c r="E105" s="570"/>
      <c r="F105" s="577"/>
      <c r="G105" s="603"/>
      <c r="H105" s="421"/>
      <c r="I105" s="158" t="s">
        <v>1053</v>
      </c>
      <c r="J105" s="428"/>
      <c r="K105" s="428"/>
      <c r="L105" s="428">
        <v>130</v>
      </c>
      <c r="M105" s="428"/>
      <c r="N105" s="68"/>
      <c r="O105" s="68"/>
      <c r="P105" s="68">
        <v>10</v>
      </c>
      <c r="Q105" s="68"/>
      <c r="R105" s="67"/>
      <c r="S105" s="67"/>
      <c r="T105" s="67">
        <v>133.26300000000001</v>
      </c>
      <c r="U105" s="67"/>
      <c r="V105" s="99"/>
      <c r="W105" s="100"/>
      <c r="X105" s="100"/>
      <c r="Y105" s="100"/>
      <c r="Z105" s="100"/>
      <c r="AA105" s="118"/>
      <c r="AB105" s="187"/>
      <c r="AC105" s="350"/>
      <c r="AD105" s="187"/>
      <c r="AE105" s="64"/>
    </row>
    <row r="106" spans="1:31" s="22" customFormat="1" ht="45" hidden="1" customHeight="1" x14ac:dyDescent="0.25">
      <c r="A106" s="430"/>
      <c r="B106" s="430">
        <v>2489</v>
      </c>
      <c r="C106" s="570"/>
      <c r="D106" s="576"/>
      <c r="E106" s="570"/>
      <c r="F106" s="577"/>
      <c r="G106" s="603"/>
      <c r="H106" s="421"/>
      <c r="I106" s="158" t="s">
        <v>1054</v>
      </c>
      <c r="J106" s="428"/>
      <c r="K106" s="428"/>
      <c r="L106" s="428">
        <v>10</v>
      </c>
      <c r="M106" s="428"/>
      <c r="N106" s="68"/>
      <c r="O106" s="68"/>
      <c r="P106" s="68">
        <v>5</v>
      </c>
      <c r="Q106" s="68"/>
      <c r="R106" s="67"/>
      <c r="S106" s="67"/>
      <c r="T106" s="67">
        <v>41.383000000000003</v>
      </c>
      <c r="U106" s="67"/>
      <c r="V106" s="99"/>
      <c r="W106" s="100"/>
      <c r="X106" s="100"/>
      <c r="Y106" s="100"/>
      <c r="Z106" s="100"/>
      <c r="AA106" s="118"/>
      <c r="AB106" s="187"/>
      <c r="AC106" s="350"/>
      <c r="AD106" s="187"/>
      <c r="AE106" s="64"/>
    </row>
    <row r="107" spans="1:31" s="22" customFormat="1" ht="35.25" hidden="1" customHeight="1" x14ac:dyDescent="0.25">
      <c r="A107" s="430"/>
      <c r="B107" s="430">
        <v>2492</v>
      </c>
      <c r="C107" s="570"/>
      <c r="D107" s="576"/>
      <c r="E107" s="570"/>
      <c r="F107" s="577"/>
      <c r="G107" s="603"/>
      <c r="H107" s="421"/>
      <c r="I107" s="158" t="s">
        <v>1055</v>
      </c>
      <c r="J107" s="428"/>
      <c r="K107" s="428"/>
      <c r="L107" s="428">
        <v>150</v>
      </c>
      <c r="M107" s="428"/>
      <c r="N107" s="68"/>
      <c r="O107" s="68"/>
      <c r="P107" s="68">
        <v>10</v>
      </c>
      <c r="Q107" s="68"/>
      <c r="R107" s="67"/>
      <c r="S107" s="67"/>
      <c r="T107" s="67">
        <v>248.74700000000001</v>
      </c>
      <c r="U107" s="67"/>
      <c r="V107" s="99"/>
      <c r="W107" s="100"/>
      <c r="X107" s="100"/>
      <c r="Y107" s="100"/>
      <c r="Z107" s="100"/>
      <c r="AA107" s="118"/>
      <c r="AB107" s="187"/>
      <c r="AC107" s="350"/>
      <c r="AD107" s="187"/>
      <c r="AE107" s="64"/>
    </row>
    <row r="108" spans="1:31" s="22" customFormat="1" ht="30" hidden="1" customHeight="1" x14ac:dyDescent="0.25">
      <c r="A108" s="430"/>
      <c r="B108" s="430">
        <v>2491</v>
      </c>
      <c r="C108" s="570"/>
      <c r="D108" s="576"/>
      <c r="E108" s="570"/>
      <c r="F108" s="577"/>
      <c r="G108" s="603"/>
      <c r="H108" s="421"/>
      <c r="I108" s="158" t="s">
        <v>1056</v>
      </c>
      <c r="J108" s="428"/>
      <c r="K108" s="428"/>
      <c r="L108" s="428">
        <v>60</v>
      </c>
      <c r="M108" s="428"/>
      <c r="N108" s="68"/>
      <c r="O108" s="68"/>
      <c r="P108" s="68">
        <v>15</v>
      </c>
      <c r="Q108" s="68"/>
      <c r="R108" s="67"/>
      <c r="S108" s="67"/>
      <c r="T108" s="67">
        <v>57.783000000000001</v>
      </c>
      <c r="U108" s="67"/>
      <c r="V108" s="99"/>
      <c r="W108" s="100"/>
      <c r="X108" s="100"/>
      <c r="Y108" s="100"/>
      <c r="Z108" s="100"/>
      <c r="AA108" s="118"/>
      <c r="AB108" s="187"/>
      <c r="AC108" s="350"/>
      <c r="AD108" s="187"/>
      <c r="AE108" s="64"/>
    </row>
    <row r="109" spans="1:31" s="22" customFormat="1" ht="45" hidden="1" customHeight="1" x14ac:dyDescent="0.25">
      <c r="A109" s="430"/>
      <c r="B109" s="430">
        <v>2497</v>
      </c>
      <c r="C109" s="570"/>
      <c r="D109" s="576"/>
      <c r="E109" s="570"/>
      <c r="F109" s="577"/>
      <c r="G109" s="603"/>
      <c r="H109" s="421"/>
      <c r="I109" s="158" t="s">
        <v>1057</v>
      </c>
      <c r="J109" s="428"/>
      <c r="K109" s="428"/>
      <c r="L109" s="428">
        <v>364</v>
      </c>
      <c r="M109" s="428"/>
      <c r="N109" s="68"/>
      <c r="O109" s="68"/>
      <c r="P109" s="68">
        <v>15</v>
      </c>
      <c r="Q109" s="68"/>
      <c r="R109" s="67"/>
      <c r="S109" s="67"/>
      <c r="T109" s="67">
        <v>258.63799999999998</v>
      </c>
      <c r="U109" s="67"/>
      <c r="V109" s="99"/>
      <c r="W109" s="100"/>
      <c r="X109" s="100"/>
      <c r="Y109" s="100"/>
      <c r="Z109" s="100"/>
      <c r="AA109" s="118"/>
      <c r="AB109" s="187"/>
      <c r="AC109" s="350"/>
      <c r="AD109" s="187"/>
      <c r="AE109" s="64"/>
    </row>
    <row r="110" spans="1:31" s="22" customFormat="1" ht="30" hidden="1" customHeight="1" x14ac:dyDescent="0.25">
      <c r="A110" s="430"/>
      <c r="B110" s="430">
        <v>2498</v>
      </c>
      <c r="C110" s="570"/>
      <c r="D110" s="576"/>
      <c r="E110" s="570"/>
      <c r="F110" s="577"/>
      <c r="G110" s="603"/>
      <c r="H110" s="421"/>
      <c r="I110" s="158" t="s">
        <v>1058</v>
      </c>
      <c r="J110" s="428"/>
      <c r="K110" s="428"/>
      <c r="L110" s="428">
        <v>81</v>
      </c>
      <c r="M110" s="428"/>
      <c r="N110" s="68"/>
      <c r="O110" s="68"/>
      <c r="P110" s="68">
        <v>7.5</v>
      </c>
      <c r="Q110" s="68"/>
      <c r="R110" s="67"/>
      <c r="S110" s="67"/>
      <c r="T110" s="67">
        <v>67.834999999999994</v>
      </c>
      <c r="U110" s="67"/>
      <c r="V110" s="99"/>
      <c r="W110" s="100"/>
      <c r="X110" s="100"/>
      <c r="Y110" s="100"/>
      <c r="Z110" s="100"/>
      <c r="AA110" s="118"/>
      <c r="AB110" s="187"/>
      <c r="AC110" s="350"/>
      <c r="AD110" s="187"/>
      <c r="AE110" s="64"/>
    </row>
    <row r="111" spans="1:31" s="22" customFormat="1" ht="34.5" hidden="1" customHeight="1" x14ac:dyDescent="0.25">
      <c r="A111" s="430"/>
      <c r="B111" s="430">
        <v>2494</v>
      </c>
      <c r="C111" s="570"/>
      <c r="D111" s="576"/>
      <c r="E111" s="570"/>
      <c r="F111" s="577"/>
      <c r="G111" s="603"/>
      <c r="H111" s="421"/>
      <c r="I111" s="158" t="s">
        <v>1059</v>
      </c>
      <c r="J111" s="428"/>
      <c r="K111" s="428"/>
      <c r="L111" s="428">
        <v>50</v>
      </c>
      <c r="M111" s="428"/>
      <c r="N111" s="68"/>
      <c r="O111" s="68"/>
      <c r="P111" s="68">
        <v>10</v>
      </c>
      <c r="Q111" s="68"/>
      <c r="R111" s="67"/>
      <c r="S111" s="67"/>
      <c r="T111" s="67">
        <v>21.553999999999998</v>
      </c>
      <c r="U111" s="67"/>
      <c r="V111" s="99"/>
      <c r="W111" s="100"/>
      <c r="X111" s="100"/>
      <c r="Y111" s="100"/>
      <c r="Z111" s="100"/>
      <c r="AA111" s="118"/>
      <c r="AB111" s="187"/>
      <c r="AC111" s="350"/>
      <c r="AD111" s="187"/>
      <c r="AE111" s="64"/>
    </row>
    <row r="112" spans="1:31" s="22" customFormat="1" ht="30" hidden="1" customHeight="1" x14ac:dyDescent="0.25">
      <c r="A112" s="430"/>
      <c r="B112" s="430">
        <v>2496</v>
      </c>
      <c r="C112" s="570"/>
      <c r="D112" s="576"/>
      <c r="E112" s="570"/>
      <c r="F112" s="577"/>
      <c r="G112" s="603"/>
      <c r="H112" s="421"/>
      <c r="I112" s="158" t="s">
        <v>1060</v>
      </c>
      <c r="J112" s="428"/>
      <c r="K112" s="428"/>
      <c r="L112" s="428">
        <v>50</v>
      </c>
      <c r="M112" s="428"/>
      <c r="N112" s="68"/>
      <c r="O112" s="68"/>
      <c r="P112" s="68">
        <v>10</v>
      </c>
      <c r="Q112" s="68"/>
      <c r="R112" s="67"/>
      <c r="S112" s="67"/>
      <c r="T112" s="67">
        <v>25.646999999999998</v>
      </c>
      <c r="U112" s="67"/>
      <c r="V112" s="99"/>
      <c r="W112" s="100"/>
      <c r="X112" s="100"/>
      <c r="Y112" s="100"/>
      <c r="Z112" s="100"/>
      <c r="AA112" s="118"/>
      <c r="AB112" s="187"/>
      <c r="AC112" s="350"/>
      <c r="AD112" s="187"/>
      <c r="AE112" s="64"/>
    </row>
    <row r="113" spans="1:31" s="22" customFormat="1" ht="30" hidden="1" customHeight="1" x14ac:dyDescent="0.25">
      <c r="A113" s="430"/>
      <c r="B113" s="430">
        <v>2495</v>
      </c>
      <c r="C113" s="570"/>
      <c r="D113" s="576"/>
      <c r="E113" s="570"/>
      <c r="F113" s="577"/>
      <c r="G113" s="603"/>
      <c r="H113" s="421"/>
      <c r="I113" s="158" t="s">
        <v>1061</v>
      </c>
      <c r="J113" s="428"/>
      <c r="K113" s="428"/>
      <c r="L113" s="428">
        <v>350</v>
      </c>
      <c r="M113" s="428"/>
      <c r="N113" s="68"/>
      <c r="O113" s="68"/>
      <c r="P113" s="68">
        <v>5</v>
      </c>
      <c r="Q113" s="68"/>
      <c r="R113" s="67"/>
      <c r="S113" s="67"/>
      <c r="T113" s="67">
        <v>228.87200000000001</v>
      </c>
      <c r="U113" s="67"/>
      <c r="V113" s="99"/>
      <c r="W113" s="100"/>
      <c r="X113" s="100"/>
      <c r="Y113" s="100"/>
      <c r="Z113" s="100"/>
      <c r="AA113" s="118"/>
      <c r="AB113" s="187"/>
      <c r="AC113" s="350"/>
      <c r="AD113" s="187"/>
      <c r="AE113" s="64"/>
    </row>
    <row r="114" spans="1:31" s="22" customFormat="1" ht="45" hidden="1" customHeight="1" x14ac:dyDescent="0.25">
      <c r="A114" s="430"/>
      <c r="B114" s="430">
        <v>2559</v>
      </c>
      <c r="C114" s="570"/>
      <c r="D114" s="576"/>
      <c r="E114" s="570"/>
      <c r="F114" s="577"/>
      <c r="G114" s="603"/>
      <c r="H114" s="421"/>
      <c r="I114" s="158" t="s">
        <v>1062</v>
      </c>
      <c r="J114" s="428"/>
      <c r="K114" s="428"/>
      <c r="L114" s="428">
        <v>300</v>
      </c>
      <c r="M114" s="428"/>
      <c r="N114" s="68"/>
      <c r="O114" s="68"/>
      <c r="P114" s="68">
        <v>15</v>
      </c>
      <c r="Q114" s="68"/>
      <c r="R114" s="67"/>
      <c r="S114" s="67"/>
      <c r="T114" s="67">
        <v>375.827</v>
      </c>
      <c r="U114" s="67"/>
      <c r="V114" s="99"/>
      <c r="W114" s="100"/>
      <c r="X114" s="100"/>
      <c r="Y114" s="100"/>
      <c r="Z114" s="100"/>
      <c r="AA114" s="118"/>
      <c r="AB114" s="187"/>
      <c r="AC114" s="350"/>
      <c r="AD114" s="187"/>
      <c r="AE114" s="64"/>
    </row>
    <row r="115" spans="1:31" s="22" customFormat="1" ht="30" hidden="1" customHeight="1" x14ac:dyDescent="0.25">
      <c r="A115" s="430"/>
      <c r="B115" s="430">
        <v>2715</v>
      </c>
      <c r="C115" s="570"/>
      <c r="D115" s="576"/>
      <c r="E115" s="570"/>
      <c r="F115" s="577"/>
      <c r="G115" s="603"/>
      <c r="H115" s="421"/>
      <c r="I115" s="158" t="s">
        <v>1063</v>
      </c>
      <c r="J115" s="428"/>
      <c r="K115" s="428"/>
      <c r="L115" s="428">
        <v>490</v>
      </c>
      <c r="M115" s="428"/>
      <c r="N115" s="68"/>
      <c r="O115" s="68"/>
      <c r="P115" s="68">
        <v>15</v>
      </c>
      <c r="Q115" s="68"/>
      <c r="R115" s="67"/>
      <c r="S115" s="67"/>
      <c r="T115" s="67">
        <v>460.11200000000002</v>
      </c>
      <c r="U115" s="67"/>
      <c r="V115" s="99"/>
      <c r="W115" s="100"/>
      <c r="X115" s="100"/>
      <c r="Y115" s="100"/>
      <c r="Z115" s="100"/>
      <c r="AA115" s="118"/>
      <c r="AB115" s="187"/>
      <c r="AC115" s="350"/>
      <c r="AD115" s="187"/>
      <c r="AE115" s="64"/>
    </row>
    <row r="116" spans="1:31" s="22" customFormat="1" ht="30" hidden="1" customHeight="1" x14ac:dyDescent="0.25">
      <c r="A116" s="430"/>
      <c r="B116" s="430">
        <v>2721</v>
      </c>
      <c r="C116" s="570"/>
      <c r="D116" s="576"/>
      <c r="E116" s="570"/>
      <c r="F116" s="577"/>
      <c r="G116" s="603"/>
      <c r="H116" s="421"/>
      <c r="I116" s="158" t="s">
        <v>1064</v>
      </c>
      <c r="J116" s="428"/>
      <c r="K116" s="428"/>
      <c r="L116" s="428">
        <v>100</v>
      </c>
      <c r="M116" s="428"/>
      <c r="N116" s="68"/>
      <c r="O116" s="68"/>
      <c r="P116" s="68">
        <v>15</v>
      </c>
      <c r="Q116" s="68"/>
      <c r="R116" s="67"/>
      <c r="S116" s="67"/>
      <c r="T116" s="67">
        <v>113.843</v>
      </c>
      <c r="U116" s="67"/>
      <c r="V116" s="99"/>
      <c r="W116" s="100"/>
      <c r="X116" s="100"/>
      <c r="Y116" s="100"/>
      <c r="Z116" s="100"/>
      <c r="AA116" s="118"/>
      <c r="AB116" s="187"/>
      <c r="AC116" s="350"/>
      <c r="AD116" s="187"/>
      <c r="AE116" s="64"/>
    </row>
    <row r="117" spans="1:31" s="22" customFormat="1" ht="45" hidden="1" customHeight="1" x14ac:dyDescent="0.25">
      <c r="A117" s="430"/>
      <c r="B117" s="430">
        <v>2718</v>
      </c>
      <c r="C117" s="570"/>
      <c r="D117" s="576"/>
      <c r="E117" s="570"/>
      <c r="F117" s="577"/>
      <c r="G117" s="603"/>
      <c r="H117" s="421"/>
      <c r="I117" s="158" t="s">
        <v>1065</v>
      </c>
      <c r="J117" s="428"/>
      <c r="K117" s="428"/>
      <c r="L117" s="428">
        <v>60</v>
      </c>
      <c r="M117" s="428"/>
      <c r="N117" s="68"/>
      <c r="O117" s="68"/>
      <c r="P117" s="68">
        <v>15</v>
      </c>
      <c r="Q117" s="68"/>
      <c r="R117" s="67"/>
      <c r="S117" s="67"/>
      <c r="T117" s="67">
        <v>87.822999999999993</v>
      </c>
      <c r="U117" s="67"/>
      <c r="V117" s="99"/>
      <c r="W117" s="100"/>
      <c r="X117" s="100"/>
      <c r="Y117" s="100"/>
      <c r="Z117" s="100"/>
      <c r="AA117" s="118"/>
      <c r="AB117" s="187"/>
      <c r="AC117" s="350"/>
      <c r="AD117" s="187"/>
      <c r="AE117" s="64"/>
    </row>
    <row r="118" spans="1:31" s="22" customFormat="1" ht="45" hidden="1" customHeight="1" x14ac:dyDescent="0.25">
      <c r="A118" s="430"/>
      <c r="B118" s="430">
        <v>2719</v>
      </c>
      <c r="C118" s="570"/>
      <c r="D118" s="576"/>
      <c r="E118" s="570"/>
      <c r="F118" s="577"/>
      <c r="G118" s="603"/>
      <c r="H118" s="421"/>
      <c r="I118" s="158" t="s">
        <v>1066</v>
      </c>
      <c r="J118" s="428"/>
      <c r="K118" s="428"/>
      <c r="L118" s="428">
        <v>120</v>
      </c>
      <c r="M118" s="428"/>
      <c r="N118" s="68"/>
      <c r="O118" s="68"/>
      <c r="P118" s="68">
        <v>10</v>
      </c>
      <c r="Q118" s="68"/>
      <c r="R118" s="67"/>
      <c r="S118" s="67"/>
      <c r="T118" s="67">
        <v>185.95</v>
      </c>
      <c r="U118" s="67"/>
      <c r="V118" s="99"/>
      <c r="W118" s="100"/>
      <c r="X118" s="100"/>
      <c r="Y118" s="100"/>
      <c r="Z118" s="100"/>
      <c r="AA118" s="118"/>
      <c r="AB118" s="187"/>
      <c r="AC118" s="350"/>
      <c r="AD118" s="187"/>
      <c r="AE118" s="64"/>
    </row>
    <row r="119" spans="1:31" s="22" customFormat="1" ht="45" hidden="1" customHeight="1" x14ac:dyDescent="0.25">
      <c r="A119" s="430"/>
      <c r="B119" s="66">
        <v>2720</v>
      </c>
      <c r="C119" s="570"/>
      <c r="D119" s="576"/>
      <c r="E119" s="570"/>
      <c r="F119" s="577"/>
      <c r="G119" s="603"/>
      <c r="H119" s="421"/>
      <c r="I119" s="158" t="s">
        <v>1067</v>
      </c>
      <c r="J119" s="428"/>
      <c r="K119" s="428"/>
      <c r="L119" s="428">
        <v>50</v>
      </c>
      <c r="M119" s="428"/>
      <c r="N119" s="68"/>
      <c r="O119" s="68"/>
      <c r="P119" s="68">
        <v>10</v>
      </c>
      <c r="Q119" s="68"/>
      <c r="R119" s="67"/>
      <c r="S119" s="67"/>
      <c r="T119" s="67">
        <v>151.38</v>
      </c>
      <c r="U119" s="67"/>
      <c r="V119" s="99"/>
      <c r="W119" s="100"/>
      <c r="X119" s="100"/>
      <c r="Y119" s="100"/>
      <c r="Z119" s="100"/>
      <c r="AA119" s="118"/>
      <c r="AB119" s="187"/>
      <c r="AC119" s="350"/>
      <c r="AD119" s="187"/>
      <c r="AE119" s="64"/>
    </row>
    <row r="120" spans="1:31" s="22" customFormat="1" ht="35.25" hidden="1" customHeight="1" x14ac:dyDescent="0.25">
      <c r="A120" s="430"/>
      <c r="B120" s="430">
        <v>2716</v>
      </c>
      <c r="C120" s="570"/>
      <c r="D120" s="576"/>
      <c r="E120" s="570"/>
      <c r="F120" s="577"/>
      <c r="G120" s="603"/>
      <c r="H120" s="421"/>
      <c r="I120" s="158" t="s">
        <v>1068</v>
      </c>
      <c r="J120" s="428"/>
      <c r="K120" s="428"/>
      <c r="L120" s="428">
        <v>220</v>
      </c>
      <c r="M120" s="428"/>
      <c r="N120" s="68"/>
      <c r="O120" s="68"/>
      <c r="P120" s="68">
        <v>15</v>
      </c>
      <c r="Q120" s="68"/>
      <c r="R120" s="67"/>
      <c r="S120" s="67"/>
      <c r="T120" s="67">
        <v>256.27999999999997</v>
      </c>
      <c r="U120" s="67"/>
      <c r="V120" s="99"/>
      <c r="W120" s="100"/>
      <c r="X120" s="100"/>
      <c r="Y120" s="100"/>
      <c r="Z120" s="100"/>
      <c r="AA120" s="118"/>
      <c r="AB120" s="187"/>
      <c r="AC120" s="350"/>
      <c r="AD120" s="187"/>
      <c r="AE120" s="64"/>
    </row>
    <row r="121" spans="1:31" s="22" customFormat="1" ht="45" hidden="1" customHeight="1" x14ac:dyDescent="0.25">
      <c r="A121" s="430"/>
      <c r="B121" s="430">
        <v>2472</v>
      </c>
      <c r="C121" s="570"/>
      <c r="D121" s="576"/>
      <c r="E121" s="570"/>
      <c r="F121" s="577"/>
      <c r="G121" s="603"/>
      <c r="H121" s="421"/>
      <c r="I121" s="158" t="s">
        <v>1069</v>
      </c>
      <c r="J121" s="428"/>
      <c r="K121" s="428"/>
      <c r="L121" s="428">
        <v>300</v>
      </c>
      <c r="M121" s="428"/>
      <c r="N121" s="68"/>
      <c r="O121" s="68"/>
      <c r="P121" s="68">
        <v>30</v>
      </c>
      <c r="Q121" s="68"/>
      <c r="R121" s="67"/>
      <c r="S121" s="67"/>
      <c r="T121" s="67">
        <v>274.75</v>
      </c>
      <c r="U121" s="67"/>
      <c r="V121" s="99"/>
      <c r="W121" s="100"/>
      <c r="X121" s="100"/>
      <c r="Y121" s="100"/>
      <c r="Z121" s="100"/>
      <c r="AA121" s="118"/>
      <c r="AB121" s="187"/>
      <c r="AC121" s="350"/>
      <c r="AD121" s="187"/>
      <c r="AE121" s="64"/>
    </row>
    <row r="122" spans="1:31" s="22" customFormat="1" ht="75" hidden="1" customHeight="1" x14ac:dyDescent="0.25">
      <c r="A122" s="430"/>
      <c r="B122" s="430">
        <v>2876</v>
      </c>
      <c r="C122" s="570"/>
      <c r="D122" s="576"/>
      <c r="E122" s="570"/>
      <c r="F122" s="577"/>
      <c r="G122" s="603"/>
      <c r="H122" s="421"/>
      <c r="I122" s="158" t="s">
        <v>1070</v>
      </c>
      <c r="J122" s="428"/>
      <c r="K122" s="428"/>
      <c r="L122" s="428">
        <v>120</v>
      </c>
      <c r="M122" s="428"/>
      <c r="N122" s="68"/>
      <c r="O122" s="68"/>
      <c r="P122" s="68">
        <v>15</v>
      </c>
      <c r="Q122" s="68"/>
      <c r="R122" s="67"/>
      <c r="S122" s="67"/>
      <c r="T122" s="67">
        <v>242.16</v>
      </c>
      <c r="U122" s="67"/>
      <c r="V122" s="99"/>
      <c r="W122" s="100"/>
      <c r="X122" s="100"/>
      <c r="Y122" s="100"/>
      <c r="Z122" s="100"/>
      <c r="AA122" s="118"/>
      <c r="AB122" s="187"/>
      <c r="AC122" s="350"/>
      <c r="AD122" s="187"/>
      <c r="AE122" s="64"/>
    </row>
    <row r="123" spans="1:31" s="22" customFormat="1" ht="45" hidden="1" customHeight="1" x14ac:dyDescent="0.25">
      <c r="A123" s="430"/>
      <c r="B123" s="430">
        <v>2875</v>
      </c>
      <c r="C123" s="570"/>
      <c r="D123" s="576"/>
      <c r="E123" s="570"/>
      <c r="F123" s="577"/>
      <c r="G123" s="603"/>
      <c r="H123" s="421"/>
      <c r="I123" s="158" t="s">
        <v>1071</v>
      </c>
      <c r="J123" s="428"/>
      <c r="K123" s="428"/>
      <c r="L123" s="428">
        <v>130</v>
      </c>
      <c r="M123" s="428"/>
      <c r="N123" s="68"/>
      <c r="O123" s="68"/>
      <c r="P123" s="68">
        <v>15</v>
      </c>
      <c r="Q123" s="68"/>
      <c r="R123" s="67"/>
      <c r="S123" s="67"/>
      <c r="T123" s="67">
        <v>203.13</v>
      </c>
      <c r="U123" s="67"/>
      <c r="V123" s="99"/>
      <c r="W123" s="100"/>
      <c r="X123" s="100"/>
      <c r="Y123" s="100"/>
      <c r="Z123" s="100"/>
      <c r="AA123" s="118"/>
      <c r="AB123" s="187"/>
      <c r="AC123" s="350"/>
      <c r="AD123" s="187"/>
      <c r="AE123" s="64"/>
    </row>
    <row r="124" spans="1:31" s="22" customFormat="1" ht="67.5" hidden="1" customHeight="1" x14ac:dyDescent="0.25">
      <c r="A124" s="430"/>
      <c r="B124" s="430">
        <v>2725</v>
      </c>
      <c r="C124" s="570"/>
      <c r="D124" s="576"/>
      <c r="E124" s="570"/>
      <c r="F124" s="577"/>
      <c r="G124" s="603"/>
      <c r="H124" s="421"/>
      <c r="I124" s="158" t="s">
        <v>1072</v>
      </c>
      <c r="J124" s="428"/>
      <c r="K124" s="428"/>
      <c r="L124" s="428">
        <v>80</v>
      </c>
      <c r="M124" s="428"/>
      <c r="N124" s="68"/>
      <c r="O124" s="68"/>
      <c r="P124" s="68">
        <v>15</v>
      </c>
      <c r="Q124" s="68"/>
      <c r="R124" s="67"/>
      <c r="S124" s="67"/>
      <c r="T124" s="67">
        <v>110.544</v>
      </c>
      <c r="U124" s="67"/>
      <c r="V124" s="99"/>
      <c r="W124" s="100"/>
      <c r="X124" s="100"/>
      <c r="Y124" s="100"/>
      <c r="Z124" s="100"/>
      <c r="AA124" s="118"/>
      <c r="AB124" s="187"/>
      <c r="AC124" s="350"/>
      <c r="AD124" s="187"/>
      <c r="AE124" s="64"/>
    </row>
    <row r="125" spans="1:31" s="22" customFormat="1" ht="66.75" hidden="1" customHeight="1" x14ac:dyDescent="0.25">
      <c r="A125" s="430"/>
      <c r="B125" s="430">
        <v>1036</v>
      </c>
      <c r="C125" s="570"/>
      <c r="D125" s="576"/>
      <c r="E125" s="570"/>
      <c r="F125" s="577"/>
      <c r="G125" s="603"/>
      <c r="H125" s="421"/>
      <c r="I125" s="158" t="s">
        <v>1077</v>
      </c>
      <c r="J125" s="428"/>
      <c r="K125" s="428"/>
      <c r="L125" s="428">
        <v>90</v>
      </c>
      <c r="M125" s="428"/>
      <c r="N125" s="68"/>
      <c r="O125" s="68"/>
      <c r="P125" s="68">
        <v>9.625</v>
      </c>
      <c r="Q125" s="68"/>
      <c r="R125" s="67"/>
      <c r="S125" s="67"/>
      <c r="T125" s="67">
        <v>139</v>
      </c>
      <c r="U125" s="67"/>
      <c r="V125" s="99"/>
      <c r="W125" s="100"/>
      <c r="X125" s="100"/>
      <c r="Y125" s="100"/>
      <c r="Z125" s="100"/>
      <c r="AA125" s="118"/>
      <c r="AB125" s="187"/>
      <c r="AC125" s="350"/>
      <c r="AD125" s="187"/>
      <c r="AE125" s="64"/>
    </row>
    <row r="126" spans="1:31" s="22" customFormat="1" ht="75" hidden="1" customHeight="1" x14ac:dyDescent="0.25">
      <c r="A126" s="430"/>
      <c r="B126" s="430">
        <v>1390</v>
      </c>
      <c r="C126" s="570"/>
      <c r="D126" s="576"/>
      <c r="E126" s="570"/>
      <c r="F126" s="577"/>
      <c r="G126" s="603"/>
      <c r="H126" s="421"/>
      <c r="I126" s="158" t="s">
        <v>1078</v>
      </c>
      <c r="J126" s="428"/>
      <c r="K126" s="428"/>
      <c r="L126" s="428">
        <v>220</v>
      </c>
      <c r="M126" s="428"/>
      <c r="N126" s="68"/>
      <c r="O126" s="68"/>
      <c r="P126" s="68">
        <v>15</v>
      </c>
      <c r="Q126" s="68"/>
      <c r="R126" s="67"/>
      <c r="S126" s="67"/>
      <c r="T126" s="67">
        <v>204</v>
      </c>
      <c r="U126" s="67"/>
      <c r="V126" s="99"/>
      <c r="W126" s="100"/>
      <c r="X126" s="100"/>
      <c r="Y126" s="100"/>
      <c r="Z126" s="100"/>
      <c r="AA126" s="118"/>
      <c r="AB126" s="187"/>
      <c r="AC126" s="350"/>
      <c r="AD126" s="187"/>
      <c r="AE126" s="64"/>
    </row>
    <row r="127" spans="1:31" s="22" customFormat="1" ht="75" hidden="1" customHeight="1" x14ac:dyDescent="0.25">
      <c r="A127" s="430"/>
      <c r="B127" s="430">
        <v>1183</v>
      </c>
      <c r="C127" s="570"/>
      <c r="D127" s="576"/>
      <c r="E127" s="570"/>
      <c r="F127" s="577"/>
      <c r="G127" s="603"/>
      <c r="H127" s="421"/>
      <c r="I127" s="158" t="s">
        <v>1079</v>
      </c>
      <c r="J127" s="428"/>
      <c r="K127" s="428"/>
      <c r="L127" s="428">
        <v>70</v>
      </c>
      <c r="M127" s="428"/>
      <c r="N127" s="68"/>
      <c r="O127" s="68"/>
      <c r="P127" s="68">
        <v>15</v>
      </c>
      <c r="Q127" s="68"/>
      <c r="R127" s="67"/>
      <c r="S127" s="67"/>
      <c r="T127" s="67">
        <v>95</v>
      </c>
      <c r="U127" s="67"/>
      <c r="V127" s="99"/>
      <c r="W127" s="100"/>
      <c r="X127" s="100"/>
      <c r="Y127" s="100"/>
      <c r="Z127" s="100"/>
      <c r="AA127" s="118"/>
      <c r="AB127" s="187"/>
      <c r="AC127" s="350"/>
      <c r="AD127" s="187"/>
      <c r="AE127" s="64"/>
    </row>
    <row r="128" spans="1:31" s="22" customFormat="1" ht="79.5" hidden="1" customHeight="1" x14ac:dyDescent="0.25">
      <c r="A128" s="430"/>
      <c r="B128" s="430">
        <v>2348</v>
      </c>
      <c r="C128" s="570"/>
      <c r="D128" s="576"/>
      <c r="E128" s="570"/>
      <c r="F128" s="577"/>
      <c r="G128" s="603"/>
      <c r="H128" s="421"/>
      <c r="I128" s="158" t="s">
        <v>1080</v>
      </c>
      <c r="J128" s="428"/>
      <c r="K128" s="428"/>
      <c r="L128" s="428">
        <v>330</v>
      </c>
      <c r="M128" s="428"/>
      <c r="N128" s="68"/>
      <c r="O128" s="68"/>
      <c r="P128" s="68">
        <v>10</v>
      </c>
      <c r="Q128" s="68"/>
      <c r="R128" s="67"/>
      <c r="S128" s="67"/>
      <c r="T128" s="67">
        <v>240</v>
      </c>
      <c r="U128" s="67"/>
      <c r="V128" s="99"/>
      <c r="W128" s="100"/>
      <c r="X128" s="100"/>
      <c r="Y128" s="100"/>
      <c r="Z128" s="100"/>
      <c r="AA128" s="118"/>
      <c r="AB128" s="187"/>
      <c r="AC128" s="350"/>
      <c r="AD128" s="187"/>
      <c r="AE128" s="64"/>
    </row>
    <row r="129" spans="1:31" s="22" customFormat="1" ht="75" hidden="1" customHeight="1" x14ac:dyDescent="0.25">
      <c r="A129" s="430"/>
      <c r="B129" s="430">
        <v>1812</v>
      </c>
      <c r="C129" s="570"/>
      <c r="D129" s="576"/>
      <c r="E129" s="570"/>
      <c r="F129" s="577"/>
      <c r="G129" s="603"/>
      <c r="H129" s="421"/>
      <c r="I129" s="158" t="s">
        <v>1081</v>
      </c>
      <c r="J129" s="428"/>
      <c r="K129" s="428"/>
      <c r="L129" s="428">
        <v>120</v>
      </c>
      <c r="M129" s="428"/>
      <c r="N129" s="68"/>
      <c r="O129" s="68"/>
      <c r="P129" s="68">
        <v>9</v>
      </c>
      <c r="Q129" s="68"/>
      <c r="R129" s="67"/>
      <c r="S129" s="67"/>
      <c r="T129" s="67">
        <v>146</v>
      </c>
      <c r="U129" s="67"/>
      <c r="V129" s="99"/>
      <c r="W129" s="100"/>
      <c r="X129" s="100"/>
      <c r="Y129" s="100"/>
      <c r="Z129" s="100"/>
      <c r="AA129" s="118"/>
      <c r="AB129" s="187"/>
      <c r="AC129" s="350"/>
      <c r="AD129" s="187"/>
      <c r="AE129" s="64"/>
    </row>
    <row r="130" spans="1:31" s="22" customFormat="1" ht="75" hidden="1" customHeight="1" x14ac:dyDescent="0.25">
      <c r="A130" s="430"/>
      <c r="B130" s="430">
        <v>1191</v>
      </c>
      <c r="C130" s="570"/>
      <c r="D130" s="576"/>
      <c r="E130" s="570"/>
      <c r="F130" s="577"/>
      <c r="G130" s="603"/>
      <c r="H130" s="421"/>
      <c r="I130" s="158" t="s">
        <v>1082</v>
      </c>
      <c r="J130" s="428"/>
      <c r="K130" s="428"/>
      <c r="L130" s="428">
        <v>90</v>
      </c>
      <c r="M130" s="428"/>
      <c r="N130" s="68"/>
      <c r="O130" s="68"/>
      <c r="P130" s="68">
        <v>9</v>
      </c>
      <c r="Q130" s="68"/>
      <c r="R130" s="67"/>
      <c r="S130" s="67"/>
      <c r="T130" s="67">
        <v>135</v>
      </c>
      <c r="U130" s="67"/>
      <c r="V130" s="99"/>
      <c r="W130" s="100"/>
      <c r="X130" s="100"/>
      <c r="Y130" s="100"/>
      <c r="Z130" s="100"/>
      <c r="AA130" s="118"/>
      <c r="AB130" s="187"/>
      <c r="AC130" s="350"/>
      <c r="AD130" s="187"/>
      <c r="AE130" s="64"/>
    </row>
    <row r="131" spans="1:31" s="22" customFormat="1" ht="75" hidden="1" customHeight="1" x14ac:dyDescent="0.25">
      <c r="A131" s="430"/>
      <c r="B131" s="430">
        <v>3083</v>
      </c>
      <c r="C131" s="570"/>
      <c r="D131" s="576"/>
      <c r="E131" s="570"/>
      <c r="F131" s="577"/>
      <c r="G131" s="603"/>
      <c r="H131" s="421"/>
      <c r="I131" s="158" t="s">
        <v>1083</v>
      </c>
      <c r="J131" s="428"/>
      <c r="K131" s="428"/>
      <c r="L131" s="428">
        <v>40</v>
      </c>
      <c r="M131" s="428"/>
      <c r="N131" s="68"/>
      <c r="O131" s="68"/>
      <c r="P131" s="68">
        <v>15</v>
      </c>
      <c r="Q131" s="68"/>
      <c r="R131" s="67"/>
      <c r="S131" s="67"/>
      <c r="T131" s="67">
        <v>120</v>
      </c>
      <c r="U131" s="67"/>
      <c r="V131" s="99"/>
      <c r="W131" s="100"/>
      <c r="X131" s="100"/>
      <c r="Y131" s="100"/>
      <c r="Z131" s="100"/>
      <c r="AA131" s="118"/>
      <c r="AB131" s="187"/>
      <c r="AC131" s="350"/>
      <c r="AD131" s="187"/>
      <c r="AE131" s="64"/>
    </row>
    <row r="132" spans="1:31" s="22" customFormat="1" ht="90" hidden="1" customHeight="1" x14ac:dyDescent="0.25">
      <c r="A132" s="430"/>
      <c r="B132" s="189" t="s">
        <v>1606</v>
      </c>
      <c r="C132" s="570"/>
      <c r="D132" s="576"/>
      <c r="E132" s="570"/>
      <c r="F132" s="577"/>
      <c r="G132" s="603"/>
      <c r="H132" s="421"/>
      <c r="I132" s="158" t="s">
        <v>1084</v>
      </c>
      <c r="J132" s="428"/>
      <c r="K132" s="428"/>
      <c r="L132" s="428">
        <v>70</v>
      </c>
      <c r="M132" s="428"/>
      <c r="N132" s="68"/>
      <c r="O132" s="68"/>
      <c r="P132" s="68">
        <v>15</v>
      </c>
      <c r="Q132" s="68"/>
      <c r="R132" s="67"/>
      <c r="S132" s="67"/>
      <c r="T132" s="67">
        <v>122</v>
      </c>
      <c r="U132" s="67"/>
      <c r="V132" s="99"/>
      <c r="W132" s="100"/>
      <c r="X132" s="100"/>
      <c r="Y132" s="100"/>
      <c r="Z132" s="100"/>
      <c r="AA132" s="118"/>
      <c r="AB132" s="187"/>
      <c r="AC132" s="350"/>
      <c r="AD132" s="187"/>
      <c r="AE132" s="64"/>
    </row>
    <row r="133" spans="1:31" s="22" customFormat="1" ht="90" hidden="1" customHeight="1" x14ac:dyDescent="0.25">
      <c r="A133" s="430"/>
      <c r="B133" s="430">
        <v>1479</v>
      </c>
      <c r="C133" s="570"/>
      <c r="D133" s="576"/>
      <c r="E133" s="570"/>
      <c r="F133" s="577"/>
      <c r="G133" s="603"/>
      <c r="H133" s="421"/>
      <c r="I133" s="158" t="s">
        <v>1085</v>
      </c>
      <c r="J133" s="428"/>
      <c r="K133" s="428"/>
      <c r="L133" s="428">
        <v>80</v>
      </c>
      <c r="M133" s="428"/>
      <c r="N133" s="68"/>
      <c r="O133" s="68"/>
      <c r="P133" s="68">
        <v>15</v>
      </c>
      <c r="Q133" s="68"/>
      <c r="R133" s="67"/>
      <c r="S133" s="67"/>
      <c r="T133" s="67">
        <v>117</v>
      </c>
      <c r="U133" s="67"/>
      <c r="V133" s="99"/>
      <c r="W133" s="100"/>
      <c r="X133" s="100"/>
      <c r="Y133" s="100"/>
      <c r="Z133" s="100"/>
      <c r="AA133" s="118"/>
      <c r="AB133" s="187"/>
      <c r="AC133" s="350"/>
      <c r="AD133" s="187"/>
      <c r="AE133" s="64"/>
    </row>
    <row r="134" spans="1:31" s="22" customFormat="1" ht="75" hidden="1" customHeight="1" x14ac:dyDescent="0.25">
      <c r="A134" s="430"/>
      <c r="B134" s="430">
        <v>2518</v>
      </c>
      <c r="C134" s="570"/>
      <c r="D134" s="576"/>
      <c r="E134" s="570"/>
      <c r="F134" s="577"/>
      <c r="G134" s="603"/>
      <c r="H134" s="421"/>
      <c r="I134" s="158" t="s">
        <v>1086</v>
      </c>
      <c r="J134" s="428"/>
      <c r="K134" s="428"/>
      <c r="L134" s="428">
        <v>240</v>
      </c>
      <c r="M134" s="428"/>
      <c r="N134" s="68"/>
      <c r="O134" s="68"/>
      <c r="P134" s="68">
        <v>7</v>
      </c>
      <c r="Q134" s="68"/>
      <c r="R134" s="67"/>
      <c r="S134" s="67"/>
      <c r="T134" s="67">
        <v>225</v>
      </c>
      <c r="U134" s="67"/>
      <c r="V134" s="99"/>
      <c r="W134" s="100"/>
      <c r="X134" s="100"/>
      <c r="Y134" s="100"/>
      <c r="Z134" s="100"/>
      <c r="AA134" s="118"/>
      <c r="AB134" s="187"/>
      <c r="AC134" s="350"/>
      <c r="AD134" s="187"/>
      <c r="AE134" s="64"/>
    </row>
    <row r="135" spans="1:31" s="22" customFormat="1" ht="105" hidden="1" customHeight="1" x14ac:dyDescent="0.25">
      <c r="A135" s="430"/>
      <c r="B135" s="430">
        <v>2734</v>
      </c>
      <c r="C135" s="570"/>
      <c r="D135" s="576"/>
      <c r="E135" s="570"/>
      <c r="F135" s="577"/>
      <c r="G135" s="603"/>
      <c r="H135" s="421"/>
      <c r="I135" s="158" t="s">
        <v>1087</v>
      </c>
      <c r="J135" s="428"/>
      <c r="K135" s="428"/>
      <c r="L135" s="428">
        <v>600</v>
      </c>
      <c r="M135" s="428"/>
      <c r="N135" s="68"/>
      <c r="O135" s="68"/>
      <c r="P135" s="68">
        <v>30</v>
      </c>
      <c r="Q135" s="68"/>
      <c r="R135" s="67"/>
      <c r="S135" s="67"/>
      <c r="T135" s="67">
        <v>541</v>
      </c>
      <c r="U135" s="67"/>
      <c r="V135" s="99"/>
      <c r="W135" s="100"/>
      <c r="X135" s="100"/>
      <c r="Y135" s="100"/>
      <c r="Z135" s="100"/>
      <c r="AA135" s="118"/>
      <c r="AB135" s="187"/>
      <c r="AC135" s="350"/>
      <c r="AD135" s="187"/>
      <c r="AE135" s="64"/>
    </row>
    <row r="136" spans="1:31" s="22" customFormat="1" ht="90" hidden="1" customHeight="1" x14ac:dyDescent="0.25">
      <c r="A136" s="430"/>
      <c r="B136" s="430">
        <v>2309</v>
      </c>
      <c r="C136" s="570"/>
      <c r="D136" s="576"/>
      <c r="E136" s="570"/>
      <c r="F136" s="577"/>
      <c r="G136" s="603"/>
      <c r="H136" s="421"/>
      <c r="I136" s="158" t="s">
        <v>1088</v>
      </c>
      <c r="J136" s="428"/>
      <c r="K136" s="428"/>
      <c r="L136" s="428">
        <v>420</v>
      </c>
      <c r="M136" s="428"/>
      <c r="N136" s="68"/>
      <c r="O136" s="68"/>
      <c r="P136" s="68">
        <v>15</v>
      </c>
      <c r="Q136" s="68"/>
      <c r="R136" s="67"/>
      <c r="S136" s="67"/>
      <c r="T136" s="67">
        <v>387</v>
      </c>
      <c r="U136" s="67"/>
      <c r="V136" s="99"/>
      <c r="W136" s="100"/>
      <c r="X136" s="100"/>
      <c r="Y136" s="100"/>
      <c r="Z136" s="100"/>
      <c r="AA136" s="118"/>
      <c r="AB136" s="187"/>
      <c r="AC136" s="350"/>
      <c r="AD136" s="187"/>
      <c r="AE136" s="64"/>
    </row>
    <row r="137" spans="1:31" s="22" customFormat="1" ht="105" hidden="1" customHeight="1" x14ac:dyDescent="0.25">
      <c r="A137" s="430"/>
      <c r="B137" s="430">
        <v>3677</v>
      </c>
      <c r="C137" s="570"/>
      <c r="D137" s="576"/>
      <c r="E137" s="570"/>
      <c r="F137" s="577"/>
      <c r="G137" s="603"/>
      <c r="H137" s="421"/>
      <c r="I137" s="158" t="s">
        <v>1089</v>
      </c>
      <c r="J137" s="428"/>
      <c r="K137" s="428"/>
      <c r="L137" s="428">
        <v>37</v>
      </c>
      <c r="M137" s="428"/>
      <c r="N137" s="68"/>
      <c r="O137" s="68"/>
      <c r="P137" s="68">
        <v>15</v>
      </c>
      <c r="Q137" s="68"/>
      <c r="R137" s="67"/>
      <c r="S137" s="67"/>
      <c r="T137" s="67">
        <v>63</v>
      </c>
      <c r="U137" s="67"/>
      <c r="V137" s="99"/>
      <c r="W137" s="100"/>
      <c r="X137" s="100"/>
      <c r="Y137" s="100"/>
      <c r="Z137" s="100"/>
      <c r="AA137" s="118"/>
      <c r="AB137" s="187"/>
      <c r="AC137" s="350"/>
      <c r="AD137" s="187"/>
      <c r="AE137" s="64"/>
    </row>
    <row r="138" spans="1:31" s="22" customFormat="1" ht="90" hidden="1" customHeight="1" x14ac:dyDescent="0.25">
      <c r="A138" s="430"/>
      <c r="B138" s="189" t="s">
        <v>1604</v>
      </c>
      <c r="C138" s="570"/>
      <c r="D138" s="576"/>
      <c r="E138" s="570"/>
      <c r="F138" s="577"/>
      <c r="G138" s="603"/>
      <c r="H138" s="421"/>
      <c r="I138" s="158" t="s">
        <v>1090</v>
      </c>
      <c r="J138" s="428"/>
      <c r="K138" s="428"/>
      <c r="L138" s="428">
        <v>300</v>
      </c>
      <c r="M138" s="428"/>
      <c r="N138" s="68"/>
      <c r="O138" s="68"/>
      <c r="P138" s="68">
        <v>10</v>
      </c>
      <c r="Q138" s="68"/>
      <c r="R138" s="67"/>
      <c r="S138" s="67"/>
      <c r="T138" s="67">
        <v>427</v>
      </c>
      <c r="U138" s="67"/>
      <c r="V138" s="99"/>
      <c r="W138" s="100"/>
      <c r="X138" s="100"/>
      <c r="Y138" s="100"/>
      <c r="Z138" s="100"/>
      <c r="AA138" s="118"/>
      <c r="AB138" s="187"/>
      <c r="AC138" s="350"/>
      <c r="AD138" s="187"/>
      <c r="AE138" s="64"/>
    </row>
    <row r="139" spans="1:31" s="22" customFormat="1" ht="75" hidden="1" customHeight="1" x14ac:dyDescent="0.25">
      <c r="A139" s="430"/>
      <c r="B139" s="66" t="s">
        <v>1605</v>
      </c>
      <c r="C139" s="570"/>
      <c r="D139" s="576"/>
      <c r="E139" s="570"/>
      <c r="F139" s="577"/>
      <c r="G139" s="603"/>
      <c r="H139" s="421"/>
      <c r="I139" s="158" t="s">
        <v>1091</v>
      </c>
      <c r="J139" s="428"/>
      <c r="K139" s="428"/>
      <c r="L139" s="428">
        <v>100</v>
      </c>
      <c r="M139" s="428"/>
      <c r="N139" s="68"/>
      <c r="O139" s="68"/>
      <c r="P139" s="68">
        <v>15</v>
      </c>
      <c r="Q139" s="68"/>
      <c r="R139" s="67"/>
      <c r="S139" s="67"/>
      <c r="T139" s="67">
        <v>253</v>
      </c>
      <c r="U139" s="67"/>
      <c r="V139" s="99"/>
      <c r="W139" s="100"/>
      <c r="X139" s="100"/>
      <c r="Y139" s="100"/>
      <c r="Z139" s="100"/>
      <c r="AA139" s="118"/>
      <c r="AB139" s="187"/>
      <c r="AC139" s="350"/>
      <c r="AD139" s="187"/>
      <c r="AE139" s="64"/>
    </row>
    <row r="140" spans="1:31" s="22" customFormat="1" ht="120" hidden="1" customHeight="1" x14ac:dyDescent="0.25">
      <c r="A140" s="430"/>
      <c r="B140" s="430">
        <v>5792</v>
      </c>
      <c r="C140" s="570"/>
      <c r="D140" s="576"/>
      <c r="E140" s="570"/>
      <c r="F140" s="577"/>
      <c r="G140" s="603"/>
      <c r="H140" s="421"/>
      <c r="I140" s="158" t="s">
        <v>1092</v>
      </c>
      <c r="J140" s="428"/>
      <c r="K140" s="428"/>
      <c r="L140" s="428">
        <v>40</v>
      </c>
      <c r="M140" s="428"/>
      <c r="N140" s="68"/>
      <c r="O140" s="68"/>
      <c r="P140" s="68">
        <v>33.33</v>
      </c>
      <c r="Q140" s="68"/>
      <c r="R140" s="67"/>
      <c r="S140" s="67"/>
      <c r="T140" s="275">
        <v>71.147189999999995</v>
      </c>
      <c r="U140" s="67"/>
      <c r="V140" s="99"/>
      <c r="W140" s="100"/>
      <c r="X140" s="100"/>
      <c r="Y140" s="100"/>
      <c r="Z140" s="100"/>
      <c r="AA140" s="118"/>
      <c r="AB140" s="187"/>
      <c r="AC140" s="350"/>
      <c r="AD140" s="187"/>
      <c r="AE140" s="64"/>
    </row>
    <row r="141" spans="1:31" s="22" customFormat="1" ht="45" hidden="1" customHeight="1" x14ac:dyDescent="0.25">
      <c r="A141" s="430"/>
      <c r="B141" s="430">
        <v>542</v>
      </c>
      <c r="C141" s="570"/>
      <c r="D141" s="576"/>
      <c r="E141" s="570"/>
      <c r="F141" s="577"/>
      <c r="G141" s="603"/>
      <c r="H141" s="421"/>
      <c r="I141" s="304" t="s">
        <v>1097</v>
      </c>
      <c r="J141" s="428"/>
      <c r="K141" s="153"/>
      <c r="L141" s="428">
        <v>303</v>
      </c>
      <c r="M141" s="428"/>
      <c r="N141" s="68"/>
      <c r="O141" s="68"/>
      <c r="P141" s="68">
        <v>10</v>
      </c>
      <c r="Q141" s="68"/>
      <c r="R141" s="67"/>
      <c r="S141" s="67"/>
      <c r="T141" s="67">
        <v>292.13806</v>
      </c>
      <c r="U141" s="67"/>
      <c r="V141" s="99"/>
      <c r="W141" s="100"/>
      <c r="X141" s="100"/>
      <c r="Y141" s="100"/>
      <c r="Z141" s="100"/>
      <c r="AA141" s="118"/>
      <c r="AB141" s="187"/>
      <c r="AC141" s="350"/>
      <c r="AD141" s="187"/>
      <c r="AE141" s="64"/>
    </row>
    <row r="142" spans="1:31" s="22" customFormat="1" ht="75" hidden="1" customHeight="1" x14ac:dyDescent="0.25">
      <c r="A142" s="430"/>
      <c r="B142" s="66" t="s">
        <v>1628</v>
      </c>
      <c r="C142" s="570"/>
      <c r="D142" s="576"/>
      <c r="E142" s="570"/>
      <c r="F142" s="577"/>
      <c r="G142" s="603"/>
      <c r="H142" s="421"/>
      <c r="I142" s="304" t="s">
        <v>1098</v>
      </c>
      <c r="J142" s="428"/>
      <c r="K142" s="153"/>
      <c r="L142" s="428">
        <v>384</v>
      </c>
      <c r="M142" s="428"/>
      <c r="N142" s="68"/>
      <c r="O142" s="68"/>
      <c r="P142" s="68">
        <v>10</v>
      </c>
      <c r="Q142" s="68"/>
      <c r="R142" s="67"/>
      <c r="S142" s="67"/>
      <c r="T142" s="67">
        <v>391.654</v>
      </c>
      <c r="U142" s="67"/>
      <c r="V142" s="99"/>
      <c r="W142" s="100"/>
      <c r="X142" s="100"/>
      <c r="Y142" s="100"/>
      <c r="Z142" s="100"/>
      <c r="AA142" s="118"/>
      <c r="AB142" s="187"/>
      <c r="AC142" s="350"/>
      <c r="AD142" s="187"/>
      <c r="AE142" s="64"/>
    </row>
    <row r="143" spans="1:31" s="22" customFormat="1" ht="45" hidden="1" customHeight="1" x14ac:dyDescent="0.25">
      <c r="A143" s="430"/>
      <c r="B143" s="430">
        <v>776</v>
      </c>
      <c r="C143" s="570"/>
      <c r="D143" s="576"/>
      <c r="E143" s="570"/>
      <c r="F143" s="577"/>
      <c r="G143" s="603"/>
      <c r="H143" s="421"/>
      <c r="I143" s="304" t="s">
        <v>1099</v>
      </c>
      <c r="J143" s="428"/>
      <c r="K143" s="153"/>
      <c r="L143" s="428">
        <v>231</v>
      </c>
      <c r="M143" s="428"/>
      <c r="N143" s="68"/>
      <c r="O143" s="68"/>
      <c r="P143" s="68">
        <v>10</v>
      </c>
      <c r="Q143" s="68"/>
      <c r="R143" s="67"/>
      <c r="S143" s="67"/>
      <c r="T143" s="67">
        <v>307.18799999999999</v>
      </c>
      <c r="U143" s="67"/>
      <c r="V143" s="99"/>
      <c r="W143" s="100"/>
      <c r="X143" s="100"/>
      <c r="Y143" s="100"/>
      <c r="Z143" s="100"/>
      <c r="AA143" s="118"/>
      <c r="AB143" s="187"/>
      <c r="AC143" s="350"/>
      <c r="AD143" s="187"/>
      <c r="AE143" s="64"/>
    </row>
    <row r="144" spans="1:31" s="22" customFormat="1" ht="45" hidden="1" customHeight="1" x14ac:dyDescent="0.25">
      <c r="A144" s="430"/>
      <c r="B144" s="66" t="s">
        <v>1630</v>
      </c>
      <c r="C144" s="570"/>
      <c r="D144" s="576"/>
      <c r="E144" s="570"/>
      <c r="F144" s="577"/>
      <c r="G144" s="603"/>
      <c r="H144" s="421"/>
      <c r="I144" s="304" t="s">
        <v>1100</v>
      </c>
      <c r="J144" s="428"/>
      <c r="K144" s="153"/>
      <c r="L144" s="428">
        <v>234</v>
      </c>
      <c r="M144" s="428"/>
      <c r="N144" s="68"/>
      <c r="O144" s="68"/>
      <c r="P144" s="68">
        <v>7</v>
      </c>
      <c r="Q144" s="68"/>
      <c r="R144" s="67"/>
      <c r="S144" s="67"/>
      <c r="T144" s="67">
        <v>312.572</v>
      </c>
      <c r="U144" s="67"/>
      <c r="V144" s="99"/>
      <c r="W144" s="100"/>
      <c r="X144" s="100"/>
      <c r="Y144" s="100"/>
      <c r="Z144" s="100"/>
      <c r="AA144" s="118"/>
      <c r="AB144" s="187"/>
      <c r="AC144" s="350"/>
      <c r="AD144" s="187"/>
      <c r="AE144" s="64"/>
    </row>
    <row r="145" spans="1:31" s="22" customFormat="1" ht="42" hidden="1" customHeight="1" x14ac:dyDescent="0.25">
      <c r="A145" s="430"/>
      <c r="B145" s="66" t="s">
        <v>1642</v>
      </c>
      <c r="C145" s="570"/>
      <c r="D145" s="576"/>
      <c r="E145" s="570"/>
      <c r="F145" s="577"/>
      <c r="G145" s="603"/>
      <c r="H145" s="421"/>
      <c r="I145" s="304" t="s">
        <v>1101</v>
      </c>
      <c r="J145" s="428"/>
      <c r="K145" s="153"/>
      <c r="L145" s="428">
        <v>284</v>
      </c>
      <c r="M145" s="428"/>
      <c r="N145" s="68"/>
      <c r="O145" s="68"/>
      <c r="P145" s="68">
        <v>22.5</v>
      </c>
      <c r="Q145" s="68"/>
      <c r="R145" s="67"/>
      <c r="S145" s="67"/>
      <c r="T145" s="67">
        <v>371.56099999999998</v>
      </c>
      <c r="U145" s="67"/>
      <c r="V145" s="99"/>
      <c r="W145" s="100"/>
      <c r="X145" s="100"/>
      <c r="Y145" s="100"/>
      <c r="Z145" s="100"/>
      <c r="AA145" s="118"/>
      <c r="AB145" s="187"/>
      <c r="AC145" s="350"/>
      <c r="AD145" s="187"/>
      <c r="AE145" s="64"/>
    </row>
    <row r="146" spans="1:31" s="22" customFormat="1" ht="60" hidden="1" customHeight="1" x14ac:dyDescent="0.25">
      <c r="A146" s="430"/>
      <c r="B146" s="66" t="s">
        <v>1637</v>
      </c>
      <c r="C146" s="570"/>
      <c r="D146" s="576"/>
      <c r="E146" s="570"/>
      <c r="F146" s="577"/>
      <c r="G146" s="603"/>
      <c r="H146" s="421"/>
      <c r="I146" s="304" t="s">
        <v>1102</v>
      </c>
      <c r="J146" s="428"/>
      <c r="K146" s="153"/>
      <c r="L146" s="428">
        <v>25</v>
      </c>
      <c r="M146" s="428"/>
      <c r="N146" s="68"/>
      <c r="O146" s="68"/>
      <c r="P146" s="68">
        <v>20</v>
      </c>
      <c r="Q146" s="68"/>
      <c r="R146" s="67"/>
      <c r="S146" s="67"/>
      <c r="T146" s="67">
        <v>338.45636999999999</v>
      </c>
      <c r="U146" s="67"/>
      <c r="V146" s="99"/>
      <c r="W146" s="100"/>
      <c r="X146" s="100"/>
      <c r="Y146" s="100"/>
      <c r="Z146" s="100"/>
      <c r="AA146" s="118"/>
      <c r="AB146" s="187"/>
      <c r="AC146" s="350"/>
      <c r="AD146" s="187"/>
      <c r="AE146" s="64"/>
    </row>
    <row r="147" spans="1:31" s="22" customFormat="1" ht="45" hidden="1" customHeight="1" x14ac:dyDescent="0.25">
      <c r="A147" s="430"/>
      <c r="B147" s="66" t="s">
        <v>1673</v>
      </c>
      <c r="C147" s="570"/>
      <c r="D147" s="576"/>
      <c r="E147" s="570"/>
      <c r="F147" s="577"/>
      <c r="G147" s="603"/>
      <c r="H147" s="421"/>
      <c r="I147" s="158" t="s">
        <v>1165</v>
      </c>
      <c r="J147" s="428"/>
      <c r="K147" s="428"/>
      <c r="L147" s="428">
        <v>100</v>
      </c>
      <c r="M147" s="428"/>
      <c r="N147" s="68"/>
      <c r="O147" s="68"/>
      <c r="P147" s="68">
        <v>15</v>
      </c>
      <c r="Q147" s="68"/>
      <c r="R147" s="67"/>
      <c r="S147" s="67"/>
      <c r="T147" s="67">
        <v>114.398</v>
      </c>
      <c r="U147" s="67"/>
      <c r="V147" s="99"/>
      <c r="W147" s="100"/>
      <c r="X147" s="100"/>
      <c r="Y147" s="100"/>
      <c r="Z147" s="100"/>
      <c r="AA147" s="118"/>
      <c r="AB147" s="187"/>
      <c r="AC147" s="350"/>
      <c r="AD147" s="187"/>
      <c r="AE147" s="64"/>
    </row>
    <row r="148" spans="1:31" s="22" customFormat="1" ht="45" hidden="1" customHeight="1" x14ac:dyDescent="0.25">
      <c r="A148" s="430"/>
      <c r="B148" s="430">
        <v>1227</v>
      </c>
      <c r="C148" s="570"/>
      <c r="D148" s="576"/>
      <c r="E148" s="570"/>
      <c r="F148" s="577"/>
      <c r="G148" s="603"/>
      <c r="H148" s="421"/>
      <c r="I148" s="158" t="s">
        <v>1166</v>
      </c>
      <c r="J148" s="430"/>
      <c r="K148" s="430"/>
      <c r="L148" s="430">
        <v>176</v>
      </c>
      <c r="M148" s="430"/>
      <c r="N148" s="67"/>
      <c r="O148" s="67"/>
      <c r="P148" s="67">
        <v>15</v>
      </c>
      <c r="Q148" s="67"/>
      <c r="R148" s="67"/>
      <c r="S148" s="67"/>
      <c r="T148" s="67">
        <v>126.83499999999999</v>
      </c>
      <c r="U148" s="67"/>
      <c r="V148" s="99"/>
      <c r="W148" s="100"/>
      <c r="X148" s="100"/>
      <c r="Y148" s="100"/>
      <c r="Z148" s="100"/>
      <c r="AA148" s="118"/>
      <c r="AB148" s="187"/>
      <c r="AC148" s="350"/>
      <c r="AD148" s="187"/>
      <c r="AE148" s="64"/>
    </row>
    <row r="149" spans="1:31" s="22" customFormat="1" ht="36.75" hidden="1" customHeight="1" x14ac:dyDescent="0.25">
      <c r="A149" s="430"/>
      <c r="B149" s="66" t="s">
        <v>1686</v>
      </c>
      <c r="C149" s="570"/>
      <c r="D149" s="576"/>
      <c r="E149" s="570"/>
      <c r="F149" s="577"/>
      <c r="G149" s="603"/>
      <c r="H149" s="421"/>
      <c r="I149" s="158" t="s">
        <v>1167</v>
      </c>
      <c r="J149" s="428"/>
      <c r="K149" s="428"/>
      <c r="L149" s="428">
        <v>40</v>
      </c>
      <c r="M149" s="428"/>
      <c r="N149" s="68"/>
      <c r="O149" s="68"/>
      <c r="P149" s="68">
        <v>10</v>
      </c>
      <c r="Q149" s="68"/>
      <c r="R149" s="67"/>
      <c r="S149" s="67"/>
      <c r="T149" s="67">
        <v>70.954999999999998</v>
      </c>
      <c r="U149" s="67"/>
      <c r="V149" s="99"/>
      <c r="W149" s="100"/>
      <c r="X149" s="100"/>
      <c r="Y149" s="100"/>
      <c r="Z149" s="100"/>
      <c r="AA149" s="118"/>
      <c r="AB149" s="187"/>
      <c r="AC149" s="350"/>
      <c r="AD149" s="187"/>
      <c r="AE149" s="64"/>
    </row>
    <row r="150" spans="1:31" s="22" customFormat="1" ht="36.75" hidden="1" customHeight="1" x14ac:dyDescent="0.25">
      <c r="A150" s="430"/>
      <c r="B150" s="430">
        <v>1154</v>
      </c>
      <c r="C150" s="570"/>
      <c r="D150" s="576"/>
      <c r="E150" s="570"/>
      <c r="F150" s="577"/>
      <c r="G150" s="603"/>
      <c r="H150" s="421"/>
      <c r="I150" s="336" t="s">
        <v>877</v>
      </c>
      <c r="J150" s="335"/>
      <c r="K150" s="335"/>
      <c r="L150" s="335">
        <v>248</v>
      </c>
      <c r="M150" s="335"/>
      <c r="N150" s="275"/>
      <c r="O150" s="275"/>
      <c r="P150" s="402">
        <v>15</v>
      </c>
      <c r="Q150" s="275"/>
      <c r="R150" s="275"/>
      <c r="S150" s="275"/>
      <c r="T150" s="275">
        <v>113.59656</v>
      </c>
      <c r="U150" s="275"/>
      <c r="V150" s="99"/>
      <c r="W150" s="100"/>
      <c r="X150" s="100"/>
      <c r="Y150" s="100"/>
      <c r="Z150" s="100"/>
      <c r="AA150" s="118"/>
      <c r="AB150" s="187"/>
      <c r="AC150" s="350"/>
      <c r="AD150" s="187"/>
      <c r="AE150" s="64"/>
    </row>
    <row r="151" spans="1:31" s="22" customFormat="1" ht="36.75" hidden="1" customHeight="1" x14ac:dyDescent="0.25">
      <c r="A151" s="430"/>
      <c r="B151" s="430">
        <v>2112</v>
      </c>
      <c r="C151" s="570"/>
      <c r="D151" s="576"/>
      <c r="E151" s="570"/>
      <c r="F151" s="577"/>
      <c r="G151" s="603"/>
      <c r="H151" s="421"/>
      <c r="I151" s="336" t="s">
        <v>878</v>
      </c>
      <c r="J151" s="335"/>
      <c r="K151" s="335"/>
      <c r="L151" s="335">
        <v>200</v>
      </c>
      <c r="M151" s="335"/>
      <c r="N151" s="275"/>
      <c r="O151" s="275"/>
      <c r="P151" s="402">
        <v>10</v>
      </c>
      <c r="Q151" s="275"/>
      <c r="R151" s="275"/>
      <c r="S151" s="275"/>
      <c r="T151" s="275">
        <v>107.97153</v>
      </c>
      <c r="U151" s="275"/>
      <c r="V151" s="99"/>
      <c r="W151" s="100"/>
      <c r="X151" s="100"/>
      <c r="Y151" s="100"/>
      <c r="Z151" s="100"/>
      <c r="AA151" s="118"/>
      <c r="AB151" s="187"/>
      <c r="AC151" s="350"/>
      <c r="AD151" s="187"/>
      <c r="AE151" s="64"/>
    </row>
    <row r="152" spans="1:31" s="22" customFormat="1" ht="36.75" hidden="1" customHeight="1" x14ac:dyDescent="0.25">
      <c r="A152" s="430"/>
      <c r="B152" s="66" t="s">
        <v>1670</v>
      </c>
      <c r="C152" s="570"/>
      <c r="D152" s="576"/>
      <c r="E152" s="570"/>
      <c r="F152" s="577"/>
      <c r="G152" s="603"/>
      <c r="H152" s="421"/>
      <c r="I152" s="158" t="s">
        <v>1168</v>
      </c>
      <c r="J152" s="428"/>
      <c r="K152" s="428"/>
      <c r="L152" s="428">
        <v>186</v>
      </c>
      <c r="M152" s="428"/>
      <c r="N152" s="68"/>
      <c r="O152" s="68"/>
      <c r="P152" s="247">
        <v>12</v>
      </c>
      <c r="Q152" s="68"/>
      <c r="R152" s="67"/>
      <c r="S152" s="67"/>
      <c r="T152" s="67">
        <v>158.11799999999999</v>
      </c>
      <c r="U152" s="67"/>
      <c r="V152" s="99"/>
      <c r="W152" s="100"/>
      <c r="X152" s="100"/>
      <c r="Y152" s="100"/>
      <c r="Z152" s="100"/>
      <c r="AA152" s="118"/>
      <c r="AB152" s="187"/>
      <c r="AC152" s="350"/>
      <c r="AD152" s="187"/>
      <c r="AE152" s="64"/>
    </row>
    <row r="153" spans="1:31" s="22" customFormat="1" ht="36.75" hidden="1" customHeight="1" x14ac:dyDescent="0.25">
      <c r="A153" s="430"/>
      <c r="B153" s="66" t="s">
        <v>1501</v>
      </c>
      <c r="C153" s="570"/>
      <c r="D153" s="576"/>
      <c r="E153" s="570"/>
      <c r="F153" s="577"/>
      <c r="G153" s="720"/>
      <c r="H153" s="421"/>
      <c r="I153" s="158" t="s">
        <v>919</v>
      </c>
      <c r="J153" s="428"/>
      <c r="K153" s="428"/>
      <c r="L153" s="428">
        <v>398</v>
      </c>
      <c r="M153" s="428"/>
      <c r="N153" s="68"/>
      <c r="O153" s="68"/>
      <c r="P153" s="247">
        <v>55</v>
      </c>
      <c r="Q153" s="68"/>
      <c r="R153" s="67"/>
      <c r="S153" s="67"/>
      <c r="T153" s="67">
        <v>405.22268000000003</v>
      </c>
      <c r="U153" s="67"/>
      <c r="V153" s="99"/>
      <c r="W153" s="100"/>
      <c r="X153" s="100"/>
      <c r="Y153" s="100"/>
      <c r="Z153" s="100"/>
      <c r="AA153" s="118"/>
      <c r="AB153" s="187"/>
      <c r="AC153" s="350"/>
      <c r="AD153" s="187"/>
      <c r="AE153" s="64"/>
    </row>
    <row r="154" spans="1:31" s="120" customFormat="1" ht="15" hidden="1" customHeight="1" x14ac:dyDescent="0.2">
      <c r="A154" s="128"/>
      <c r="B154" s="128"/>
      <c r="C154" s="570"/>
      <c r="D154" s="576"/>
      <c r="E154" s="570"/>
      <c r="F154" s="577"/>
      <c r="G154" s="604" t="s">
        <v>60</v>
      </c>
      <c r="H154" s="440"/>
      <c r="I154" s="245"/>
      <c r="J154" s="246">
        <f>SUM(J155:J230)</f>
        <v>9604</v>
      </c>
      <c r="K154" s="246">
        <f t="shared" ref="K154:Q154" si="1">SUM(K155:K230)</f>
        <v>15814</v>
      </c>
      <c r="L154" s="246">
        <f t="shared" si="1"/>
        <v>1100</v>
      </c>
      <c r="M154" s="246">
        <f t="shared" si="1"/>
        <v>0</v>
      </c>
      <c r="N154" s="246">
        <f t="shared" si="1"/>
        <v>394</v>
      </c>
      <c r="O154" s="246">
        <f t="shared" si="1"/>
        <v>1456.77</v>
      </c>
      <c r="P154" s="246">
        <f t="shared" si="1"/>
        <v>145</v>
      </c>
      <c r="Q154" s="246">
        <f t="shared" si="1"/>
        <v>0</v>
      </c>
      <c r="R154" s="246" t="e">
        <f>SUM(#REF!)</f>
        <v>#REF!</v>
      </c>
      <c r="S154" s="246" t="e">
        <f>SUM(#REF!)</f>
        <v>#REF!</v>
      </c>
      <c r="T154" s="246" t="e">
        <f>SUM(#REF!)</f>
        <v>#REF!</v>
      </c>
      <c r="U154" s="246" t="e">
        <f>SUM(#REF!)</f>
        <v>#REF!</v>
      </c>
      <c r="V154" s="301" t="e">
        <f>'Приложение 1'!#REF!</f>
        <v>#REF!</v>
      </c>
      <c r="W154" s="118" t="e">
        <f>V154*((J154+K154+L154)/1000)/(N154+O154+P154)</f>
        <v>#REF!</v>
      </c>
      <c r="X154" s="141">
        <f>X13</f>
        <v>15.17154</v>
      </c>
      <c r="Y154" s="344" t="e">
        <f>X154*'Приложение 1'!#REF!/100</f>
        <v>#REF!</v>
      </c>
      <c r="Z154" s="364"/>
    </row>
    <row r="155" spans="1:31" s="22" customFormat="1" ht="62.25" hidden="1" customHeight="1" x14ac:dyDescent="0.25">
      <c r="A155" s="430" t="s">
        <v>170</v>
      </c>
      <c r="B155" s="430"/>
      <c r="C155" s="570"/>
      <c r="D155" s="576"/>
      <c r="E155" s="570"/>
      <c r="F155" s="577"/>
      <c r="G155" s="603"/>
      <c r="H155" s="421"/>
      <c r="I155" s="158" t="s">
        <v>221</v>
      </c>
      <c r="J155" s="428">
        <v>154</v>
      </c>
      <c r="K155" s="428"/>
      <c r="L155" s="428"/>
      <c r="M155" s="428"/>
      <c r="N155" s="68">
        <v>15</v>
      </c>
      <c r="O155" s="68"/>
      <c r="P155" s="68"/>
      <c r="Q155" s="68"/>
      <c r="R155" s="67">
        <v>280</v>
      </c>
      <c r="S155" s="67"/>
      <c r="T155" s="67"/>
      <c r="U155" s="67"/>
      <c r="V155" s="99"/>
      <c r="W155" s="100"/>
      <c r="X155" s="100"/>
      <c r="Y155" s="100"/>
      <c r="Z155" s="100"/>
      <c r="AA155" s="187"/>
      <c r="AB155" s="187"/>
      <c r="AC155" s="350"/>
      <c r="AD155" s="187"/>
      <c r="AE155" s="64"/>
    </row>
    <row r="156" spans="1:31" s="22" customFormat="1" ht="51.75" hidden="1" customHeight="1" x14ac:dyDescent="0.25">
      <c r="A156" s="430" t="s">
        <v>170</v>
      </c>
      <c r="B156" s="430"/>
      <c r="C156" s="570"/>
      <c r="D156" s="576"/>
      <c r="E156" s="570"/>
      <c r="F156" s="577"/>
      <c r="G156" s="603"/>
      <c r="H156" s="421"/>
      <c r="I156" s="158" t="s">
        <v>222</v>
      </c>
      <c r="J156" s="428">
        <v>9264</v>
      </c>
      <c r="K156" s="428"/>
      <c r="L156" s="428"/>
      <c r="M156" s="428"/>
      <c r="N156" s="68">
        <v>369</v>
      </c>
      <c r="O156" s="68"/>
      <c r="P156" s="68"/>
      <c r="Q156" s="68"/>
      <c r="R156" s="67">
        <v>7013.5309999999999</v>
      </c>
      <c r="S156" s="67"/>
      <c r="T156" s="67"/>
      <c r="U156" s="67"/>
      <c r="V156" s="99"/>
      <c r="W156" s="100"/>
      <c r="X156" s="100"/>
      <c r="Y156" s="100"/>
      <c r="Z156" s="100"/>
      <c r="AA156" s="187"/>
      <c r="AB156" s="187"/>
      <c r="AC156" s="350"/>
      <c r="AD156" s="187"/>
      <c r="AE156" s="64"/>
    </row>
    <row r="157" spans="1:31" s="22" customFormat="1" ht="56.25" hidden="1" customHeight="1" x14ac:dyDescent="0.25">
      <c r="A157" s="430" t="s">
        <v>170</v>
      </c>
      <c r="B157" s="430"/>
      <c r="C157" s="570"/>
      <c r="D157" s="576"/>
      <c r="E157" s="570"/>
      <c r="F157" s="577"/>
      <c r="G157" s="603"/>
      <c r="H157" s="421"/>
      <c r="I157" s="158" t="s">
        <v>223</v>
      </c>
      <c r="J157" s="428">
        <v>186</v>
      </c>
      <c r="K157" s="428"/>
      <c r="L157" s="428"/>
      <c r="M157" s="428"/>
      <c r="N157" s="68">
        <v>10</v>
      </c>
      <c r="O157" s="68"/>
      <c r="P157" s="68"/>
      <c r="Q157" s="68"/>
      <c r="R157" s="67">
        <v>154</v>
      </c>
      <c r="S157" s="67"/>
      <c r="T157" s="67"/>
      <c r="U157" s="67"/>
      <c r="V157" s="99"/>
      <c r="W157" s="100"/>
      <c r="X157" s="100"/>
      <c r="Y157" s="100"/>
      <c r="Z157" s="100"/>
      <c r="AA157" s="187"/>
      <c r="AB157" s="187"/>
      <c r="AC157" s="350"/>
      <c r="AD157" s="187"/>
      <c r="AE157" s="64"/>
    </row>
    <row r="158" spans="1:31" s="155" customFormat="1" ht="49.5" hidden="1" customHeight="1" x14ac:dyDescent="0.25">
      <c r="A158" s="430">
        <v>60</v>
      </c>
      <c r="B158" s="430"/>
      <c r="C158" s="570"/>
      <c r="D158" s="576"/>
      <c r="E158" s="570"/>
      <c r="F158" s="577"/>
      <c r="G158" s="603"/>
      <c r="H158" s="421"/>
      <c r="I158" s="158" t="s">
        <v>224</v>
      </c>
      <c r="J158" s="73"/>
      <c r="K158" s="324">
        <v>83</v>
      </c>
      <c r="L158" s="73"/>
      <c r="M158" s="73"/>
      <c r="N158" s="75"/>
      <c r="O158" s="75">
        <v>15</v>
      </c>
      <c r="P158" s="325"/>
      <c r="Q158" s="75"/>
      <c r="R158" s="70"/>
      <c r="S158" s="70">
        <v>96</v>
      </c>
      <c r="T158" s="70"/>
      <c r="U158" s="70"/>
      <c r="V158" s="99"/>
      <c r="W158" s="154"/>
      <c r="X158" s="154"/>
      <c r="Y158" s="154"/>
      <c r="Z158" s="154"/>
      <c r="AA158" s="154"/>
      <c r="AB158" s="154"/>
      <c r="AC158" s="351"/>
      <c r="AD158" s="154"/>
      <c r="AE158" s="76"/>
    </row>
    <row r="159" spans="1:31" s="155" customFormat="1" ht="37.5" hidden="1" customHeight="1" x14ac:dyDescent="0.25">
      <c r="A159" s="430">
        <v>61</v>
      </c>
      <c r="B159" s="430"/>
      <c r="C159" s="570"/>
      <c r="D159" s="576"/>
      <c r="E159" s="570"/>
      <c r="F159" s="577"/>
      <c r="G159" s="603"/>
      <c r="H159" s="421"/>
      <c r="I159" s="158" t="s">
        <v>225</v>
      </c>
      <c r="J159" s="73"/>
      <c r="K159" s="324">
        <v>450</v>
      </c>
      <c r="L159" s="73"/>
      <c r="M159" s="73"/>
      <c r="N159" s="75"/>
      <c r="O159" s="75">
        <v>15</v>
      </c>
      <c r="P159" s="325"/>
      <c r="Q159" s="75"/>
      <c r="R159" s="70"/>
      <c r="S159" s="70">
        <v>373</v>
      </c>
      <c r="T159" s="70"/>
      <c r="U159" s="70"/>
      <c r="V159" s="99"/>
      <c r="W159" s="154"/>
      <c r="X159" s="154"/>
      <c r="Y159" s="154"/>
      <c r="Z159" s="154"/>
      <c r="AA159" s="154"/>
      <c r="AB159" s="154"/>
      <c r="AC159" s="351"/>
      <c r="AD159" s="154"/>
      <c r="AE159" s="76"/>
    </row>
    <row r="160" spans="1:31" s="155" customFormat="1" ht="39" hidden="1" customHeight="1" x14ac:dyDescent="0.25">
      <c r="A160" s="430">
        <v>63</v>
      </c>
      <c r="B160" s="430"/>
      <c r="C160" s="570"/>
      <c r="D160" s="576"/>
      <c r="E160" s="570"/>
      <c r="F160" s="577"/>
      <c r="G160" s="603"/>
      <c r="H160" s="421"/>
      <c r="I160" s="158" t="s">
        <v>227</v>
      </c>
      <c r="J160" s="73"/>
      <c r="K160" s="324">
        <v>190</v>
      </c>
      <c r="L160" s="73"/>
      <c r="M160" s="73"/>
      <c r="N160" s="75"/>
      <c r="O160" s="75">
        <v>15</v>
      </c>
      <c r="P160" s="325"/>
      <c r="Q160" s="75"/>
      <c r="R160" s="70"/>
      <c r="S160" s="70">
        <v>291</v>
      </c>
      <c r="T160" s="70"/>
      <c r="U160" s="70"/>
      <c r="V160" s="99"/>
      <c r="W160" s="154"/>
      <c r="X160" s="154"/>
      <c r="Y160" s="154"/>
      <c r="Z160" s="154"/>
      <c r="AA160" s="154"/>
      <c r="AB160" s="154"/>
      <c r="AC160" s="351"/>
      <c r="AD160" s="154"/>
      <c r="AE160" s="76"/>
    </row>
    <row r="161" spans="1:31" s="155" customFormat="1" ht="39.75" hidden="1" customHeight="1" x14ac:dyDescent="0.25">
      <c r="A161" s="430">
        <v>64</v>
      </c>
      <c r="B161" s="430"/>
      <c r="C161" s="570"/>
      <c r="D161" s="576"/>
      <c r="E161" s="570"/>
      <c r="F161" s="577"/>
      <c r="G161" s="603"/>
      <c r="H161" s="421"/>
      <c r="I161" s="158" t="s">
        <v>228</v>
      </c>
      <c r="J161" s="73"/>
      <c r="K161" s="428">
        <v>330</v>
      </c>
      <c r="L161" s="428"/>
      <c r="M161" s="428"/>
      <c r="N161" s="68"/>
      <c r="O161" s="249">
        <v>15</v>
      </c>
      <c r="P161" s="247"/>
      <c r="Q161" s="68"/>
      <c r="R161" s="70"/>
      <c r="S161" s="70">
        <v>384</v>
      </c>
      <c r="T161" s="70"/>
      <c r="U161" s="70"/>
      <c r="V161" s="99"/>
      <c r="W161" s="154"/>
      <c r="X161" s="154"/>
      <c r="Y161" s="154"/>
      <c r="Z161" s="154"/>
      <c r="AA161" s="154"/>
      <c r="AB161" s="154"/>
      <c r="AC161" s="351"/>
      <c r="AD161" s="154"/>
      <c r="AE161" s="76"/>
    </row>
    <row r="162" spans="1:31" s="22" customFormat="1" ht="69" hidden="1" customHeight="1" x14ac:dyDescent="0.25">
      <c r="A162" s="430">
        <v>65</v>
      </c>
      <c r="B162" s="430"/>
      <c r="C162" s="570"/>
      <c r="D162" s="576"/>
      <c r="E162" s="570"/>
      <c r="F162" s="577"/>
      <c r="G162" s="603"/>
      <c r="H162" s="421"/>
      <c r="I162" s="158" t="s">
        <v>229</v>
      </c>
      <c r="J162" s="428"/>
      <c r="K162" s="428">
        <v>418</v>
      </c>
      <c r="L162" s="428"/>
      <c r="M162" s="428"/>
      <c r="N162" s="68"/>
      <c r="O162" s="68">
        <v>15</v>
      </c>
      <c r="P162" s="247"/>
      <c r="Q162" s="68"/>
      <c r="R162" s="77"/>
      <c r="S162" s="67">
        <v>233.55</v>
      </c>
      <c r="T162" s="67"/>
      <c r="U162" s="67"/>
      <c r="V162" s="99"/>
      <c r="W162" s="187"/>
      <c r="X162" s="187"/>
      <c r="Y162" s="187"/>
      <c r="Z162" s="187"/>
      <c r="AA162" s="187"/>
      <c r="AB162" s="187"/>
      <c r="AC162" s="350"/>
      <c r="AD162" s="187"/>
      <c r="AE162" s="64"/>
    </row>
    <row r="163" spans="1:31" s="22" customFormat="1" ht="48.75" hidden="1" customHeight="1" x14ac:dyDescent="0.25">
      <c r="A163" s="430">
        <v>66</v>
      </c>
      <c r="B163" s="430"/>
      <c r="C163" s="570"/>
      <c r="D163" s="576"/>
      <c r="E163" s="570"/>
      <c r="F163" s="577"/>
      <c r="G163" s="603"/>
      <c r="H163" s="421"/>
      <c r="I163" s="158" t="s">
        <v>230</v>
      </c>
      <c r="J163" s="421"/>
      <c r="K163" s="421">
        <v>70</v>
      </c>
      <c r="L163" s="421"/>
      <c r="M163" s="421"/>
      <c r="N163" s="78"/>
      <c r="O163" s="389">
        <v>15</v>
      </c>
      <c r="P163" s="254"/>
      <c r="Q163" s="79"/>
      <c r="R163" s="70"/>
      <c r="S163" s="67">
        <v>47.9</v>
      </c>
      <c r="T163" s="67"/>
      <c r="U163" s="67"/>
      <c r="V163" s="99"/>
      <c r="W163" s="187"/>
      <c r="X163" s="187"/>
      <c r="Y163" s="187"/>
      <c r="Z163" s="187"/>
      <c r="AA163" s="187"/>
      <c r="AB163" s="187"/>
      <c r="AC163" s="350"/>
      <c r="AD163" s="187"/>
      <c r="AE163" s="64"/>
    </row>
    <row r="164" spans="1:31" s="22" customFormat="1" ht="38.25" hidden="1" customHeight="1" x14ac:dyDescent="0.25">
      <c r="A164" s="430">
        <v>67</v>
      </c>
      <c r="B164" s="430"/>
      <c r="C164" s="570"/>
      <c r="D164" s="576"/>
      <c r="E164" s="570"/>
      <c r="F164" s="577"/>
      <c r="G164" s="603"/>
      <c r="H164" s="421"/>
      <c r="I164" s="158" t="s">
        <v>231</v>
      </c>
      <c r="J164" s="428"/>
      <c r="K164" s="428">
        <v>105</v>
      </c>
      <c r="L164" s="428"/>
      <c r="M164" s="428"/>
      <c r="N164" s="68"/>
      <c r="O164" s="68">
        <v>15</v>
      </c>
      <c r="P164" s="247"/>
      <c r="Q164" s="68"/>
      <c r="R164" s="77"/>
      <c r="S164" s="67">
        <v>111.37</v>
      </c>
      <c r="T164" s="67"/>
      <c r="U164" s="67"/>
      <c r="V164" s="99"/>
      <c r="W164" s="187"/>
      <c r="X164" s="187"/>
      <c r="Y164" s="187"/>
      <c r="Z164" s="187"/>
      <c r="AA164" s="187"/>
      <c r="AB164" s="187"/>
      <c r="AC164" s="350"/>
      <c r="AD164" s="187"/>
      <c r="AE164" s="64"/>
    </row>
    <row r="165" spans="1:31" s="22" customFormat="1" ht="49.5" hidden="1" customHeight="1" x14ac:dyDescent="0.25">
      <c r="A165" s="430">
        <v>68</v>
      </c>
      <c r="B165" s="430"/>
      <c r="C165" s="570"/>
      <c r="D165" s="576"/>
      <c r="E165" s="570"/>
      <c r="F165" s="577"/>
      <c r="G165" s="603"/>
      <c r="H165" s="421"/>
      <c r="I165" s="158" t="s">
        <v>232</v>
      </c>
      <c r="J165" s="428"/>
      <c r="K165" s="428">
        <v>201</v>
      </c>
      <c r="L165" s="428"/>
      <c r="M165" s="428"/>
      <c r="N165" s="68"/>
      <c r="O165" s="68">
        <v>15</v>
      </c>
      <c r="P165" s="247"/>
      <c r="Q165" s="68"/>
      <c r="R165" s="77"/>
      <c r="S165" s="67">
        <v>234.74</v>
      </c>
      <c r="T165" s="67"/>
      <c r="U165" s="67"/>
      <c r="V165" s="99"/>
      <c r="W165" s="187"/>
      <c r="X165" s="187"/>
      <c r="Y165" s="187"/>
      <c r="Z165" s="187"/>
      <c r="AA165" s="187"/>
      <c r="AB165" s="187"/>
      <c r="AC165" s="350"/>
      <c r="AD165" s="187"/>
      <c r="AE165" s="64"/>
    </row>
    <row r="166" spans="1:31" s="22" customFormat="1" ht="36" hidden="1" customHeight="1" x14ac:dyDescent="0.25">
      <c r="A166" s="430">
        <v>69</v>
      </c>
      <c r="B166" s="430"/>
      <c r="C166" s="570"/>
      <c r="D166" s="576"/>
      <c r="E166" s="570"/>
      <c r="F166" s="577"/>
      <c r="G166" s="603"/>
      <c r="H166" s="421"/>
      <c r="I166" s="158" t="s">
        <v>233</v>
      </c>
      <c r="J166" s="428"/>
      <c r="K166" s="428">
        <v>233</v>
      </c>
      <c r="L166" s="428"/>
      <c r="M166" s="428"/>
      <c r="N166" s="68"/>
      <c r="O166" s="68">
        <v>15</v>
      </c>
      <c r="P166" s="247"/>
      <c r="Q166" s="68"/>
      <c r="R166" s="77"/>
      <c r="S166" s="67">
        <v>257.01</v>
      </c>
      <c r="T166" s="67"/>
      <c r="U166" s="67"/>
      <c r="V166" s="99"/>
      <c r="W166" s="187"/>
      <c r="X166" s="187"/>
      <c r="Y166" s="187"/>
      <c r="Z166" s="187"/>
      <c r="AA166" s="187"/>
      <c r="AB166" s="187"/>
      <c r="AC166" s="350"/>
      <c r="AD166" s="187"/>
      <c r="AE166" s="64"/>
    </row>
    <row r="167" spans="1:31" s="22" customFormat="1" ht="51" hidden="1" customHeight="1" x14ac:dyDescent="0.25">
      <c r="A167" s="430">
        <v>70</v>
      </c>
      <c r="B167" s="430"/>
      <c r="C167" s="570"/>
      <c r="D167" s="576"/>
      <c r="E167" s="570"/>
      <c r="F167" s="577"/>
      <c r="G167" s="603"/>
      <c r="H167" s="421"/>
      <c r="I167" s="158" t="s">
        <v>234</v>
      </c>
      <c r="J167" s="428"/>
      <c r="K167" s="428">
        <v>239</v>
      </c>
      <c r="L167" s="428"/>
      <c r="M167" s="428"/>
      <c r="N167" s="68"/>
      <c r="O167" s="68">
        <v>15</v>
      </c>
      <c r="P167" s="247"/>
      <c r="Q167" s="68"/>
      <c r="R167" s="77"/>
      <c r="S167" s="67">
        <v>274.82</v>
      </c>
      <c r="T167" s="67"/>
      <c r="U167" s="67"/>
      <c r="V167" s="99"/>
      <c r="W167" s="187"/>
      <c r="X167" s="187"/>
      <c r="Y167" s="187"/>
      <c r="Z167" s="187"/>
      <c r="AA167" s="187"/>
      <c r="AB167" s="187"/>
      <c r="AC167" s="350"/>
      <c r="AD167" s="187"/>
      <c r="AE167" s="64"/>
    </row>
    <row r="168" spans="1:31" s="22" customFormat="1" ht="53.25" hidden="1" customHeight="1" x14ac:dyDescent="0.25">
      <c r="A168" s="430">
        <v>71</v>
      </c>
      <c r="B168" s="430"/>
      <c r="C168" s="570"/>
      <c r="D168" s="576"/>
      <c r="E168" s="570"/>
      <c r="F168" s="577"/>
      <c r="G168" s="603"/>
      <c r="H168" s="421"/>
      <c r="I168" s="158" t="s">
        <v>235</v>
      </c>
      <c r="J168" s="428"/>
      <c r="K168" s="428">
        <v>150</v>
      </c>
      <c r="L168" s="428"/>
      <c r="M168" s="428"/>
      <c r="N168" s="68"/>
      <c r="O168" s="68">
        <v>15</v>
      </c>
      <c r="P168" s="247"/>
      <c r="Q168" s="68"/>
      <c r="R168" s="77"/>
      <c r="S168" s="67">
        <v>77.489999999999995</v>
      </c>
      <c r="T168" s="67"/>
      <c r="U168" s="67"/>
      <c r="V168" s="99"/>
      <c r="W168" s="187"/>
      <c r="X168" s="187"/>
      <c r="Y168" s="187"/>
      <c r="Z168" s="187"/>
      <c r="AA168" s="187"/>
      <c r="AB168" s="187"/>
      <c r="AC168" s="350"/>
      <c r="AD168" s="187"/>
      <c r="AE168" s="64"/>
    </row>
    <row r="169" spans="1:31" s="22" customFormat="1" ht="48" hidden="1" customHeight="1" x14ac:dyDescent="0.25">
      <c r="A169" s="430">
        <v>72</v>
      </c>
      <c r="B169" s="430"/>
      <c r="C169" s="570"/>
      <c r="D169" s="576"/>
      <c r="E169" s="570"/>
      <c r="F169" s="577"/>
      <c r="G169" s="603"/>
      <c r="H169" s="421"/>
      <c r="I169" s="158" t="s">
        <v>236</v>
      </c>
      <c r="J169" s="428"/>
      <c r="K169" s="428">
        <v>180</v>
      </c>
      <c r="L169" s="428"/>
      <c r="M169" s="428"/>
      <c r="N169" s="68"/>
      <c r="O169" s="68">
        <v>15</v>
      </c>
      <c r="P169" s="247"/>
      <c r="Q169" s="68"/>
      <c r="R169" s="77"/>
      <c r="S169" s="67">
        <v>234.74</v>
      </c>
      <c r="T169" s="67"/>
      <c r="U169" s="67"/>
      <c r="V169" s="99"/>
      <c r="W169" s="187"/>
      <c r="X169" s="187"/>
      <c r="Y169" s="187"/>
      <c r="Z169" s="187"/>
      <c r="AA169" s="187"/>
      <c r="AB169" s="187"/>
      <c r="AC169" s="350"/>
      <c r="AD169" s="187"/>
      <c r="AE169" s="64"/>
    </row>
    <row r="170" spans="1:31" s="22" customFormat="1" ht="34.5" hidden="1" customHeight="1" x14ac:dyDescent="0.25">
      <c r="A170" s="430">
        <v>73</v>
      </c>
      <c r="B170" s="430"/>
      <c r="C170" s="570"/>
      <c r="D170" s="576"/>
      <c r="E170" s="570"/>
      <c r="F170" s="577"/>
      <c r="G170" s="603"/>
      <c r="H170" s="421"/>
      <c r="I170" s="158" t="s">
        <v>237</v>
      </c>
      <c r="J170" s="428"/>
      <c r="K170" s="428">
        <v>170</v>
      </c>
      <c r="L170" s="428"/>
      <c r="M170" s="428"/>
      <c r="N170" s="68"/>
      <c r="O170" s="68">
        <v>15</v>
      </c>
      <c r="P170" s="247"/>
      <c r="Q170" s="68"/>
      <c r="R170" s="67"/>
      <c r="S170" s="67">
        <v>199.37</v>
      </c>
      <c r="T170" s="67"/>
      <c r="U170" s="67"/>
      <c r="V170" s="99"/>
      <c r="W170" s="187"/>
      <c r="X170" s="187"/>
      <c r="Y170" s="187"/>
      <c r="Z170" s="187"/>
      <c r="AA170" s="187"/>
      <c r="AB170" s="187"/>
      <c r="AC170" s="350"/>
      <c r="AD170" s="187"/>
      <c r="AE170" s="64"/>
    </row>
    <row r="171" spans="1:31" s="22" customFormat="1" ht="38.25" hidden="1" customHeight="1" x14ac:dyDescent="0.25">
      <c r="A171" s="430">
        <v>74</v>
      </c>
      <c r="B171" s="430"/>
      <c r="C171" s="570"/>
      <c r="D171" s="576"/>
      <c r="E171" s="570"/>
      <c r="F171" s="577"/>
      <c r="G171" s="603"/>
      <c r="H171" s="421"/>
      <c r="I171" s="158" t="s">
        <v>238</v>
      </c>
      <c r="J171" s="428"/>
      <c r="K171" s="428">
        <v>393</v>
      </c>
      <c r="L171" s="428"/>
      <c r="M171" s="428"/>
      <c r="N171" s="68"/>
      <c r="O171" s="68">
        <v>15</v>
      </c>
      <c r="P171" s="247"/>
      <c r="Q171" s="68"/>
      <c r="R171" s="67"/>
      <c r="S171" s="67">
        <v>326.86</v>
      </c>
      <c r="T171" s="67"/>
      <c r="U171" s="67"/>
      <c r="V171" s="99"/>
      <c r="W171" s="187"/>
      <c r="X171" s="187"/>
      <c r="Y171" s="187"/>
      <c r="Z171" s="187"/>
      <c r="AA171" s="187"/>
      <c r="AB171" s="187"/>
      <c r="AC171" s="350"/>
      <c r="AD171" s="187"/>
      <c r="AE171" s="64"/>
    </row>
    <row r="172" spans="1:31" s="22" customFormat="1" ht="65.25" hidden="1" customHeight="1" x14ac:dyDescent="0.25">
      <c r="A172" s="430">
        <v>75</v>
      </c>
      <c r="B172" s="430"/>
      <c r="C172" s="570"/>
      <c r="D172" s="576"/>
      <c r="E172" s="570"/>
      <c r="F172" s="577"/>
      <c r="G172" s="603"/>
      <c r="H172" s="421"/>
      <c r="I172" s="158" t="s">
        <v>239</v>
      </c>
      <c r="J172" s="428"/>
      <c r="K172" s="428">
        <v>421</v>
      </c>
      <c r="L172" s="428"/>
      <c r="M172" s="428"/>
      <c r="N172" s="68"/>
      <c r="O172" s="68">
        <v>15</v>
      </c>
      <c r="P172" s="247"/>
      <c r="Q172" s="68"/>
      <c r="R172" s="67"/>
      <c r="S172" s="275">
        <v>467.13499999999999</v>
      </c>
      <c r="T172" s="67"/>
      <c r="U172" s="67"/>
      <c r="V172" s="99"/>
      <c r="W172" s="187"/>
      <c r="X172" s="187"/>
      <c r="Y172" s="187"/>
      <c r="Z172" s="187"/>
      <c r="AA172" s="187"/>
      <c r="AB172" s="187"/>
      <c r="AC172" s="350"/>
      <c r="AD172" s="187"/>
      <c r="AE172" s="64"/>
    </row>
    <row r="173" spans="1:31" s="22" customFormat="1" ht="80.25" hidden="1" customHeight="1" x14ac:dyDescent="0.25">
      <c r="A173" s="430">
        <v>76</v>
      </c>
      <c r="B173" s="430"/>
      <c r="C173" s="570"/>
      <c r="D173" s="576"/>
      <c r="E173" s="570"/>
      <c r="F173" s="577"/>
      <c r="G173" s="603"/>
      <c r="H173" s="421"/>
      <c r="I173" s="158" t="s">
        <v>240</v>
      </c>
      <c r="J173" s="428"/>
      <c r="K173" s="428">
        <v>161</v>
      </c>
      <c r="L173" s="428"/>
      <c r="M173" s="428"/>
      <c r="N173" s="68"/>
      <c r="O173" s="68">
        <v>15</v>
      </c>
      <c r="P173" s="247"/>
      <c r="Q173" s="68"/>
      <c r="R173" s="67"/>
      <c r="S173" s="67">
        <v>117.76</v>
      </c>
      <c r="T173" s="67"/>
      <c r="U173" s="67"/>
      <c r="V173" s="99"/>
      <c r="W173" s="187"/>
      <c r="X173" s="187"/>
      <c r="Y173" s="187"/>
      <c r="Z173" s="187"/>
      <c r="AA173" s="187"/>
      <c r="AB173" s="187"/>
      <c r="AC173" s="350"/>
      <c r="AD173" s="187"/>
      <c r="AE173" s="64"/>
    </row>
    <row r="174" spans="1:31" s="22" customFormat="1" ht="66" hidden="1" customHeight="1" x14ac:dyDescent="0.25">
      <c r="A174" s="430">
        <v>77</v>
      </c>
      <c r="B174" s="430"/>
      <c r="C174" s="570"/>
      <c r="D174" s="576"/>
      <c r="E174" s="570"/>
      <c r="F174" s="577"/>
      <c r="G174" s="603"/>
      <c r="H174" s="421"/>
      <c r="I174" s="158" t="s">
        <v>241</v>
      </c>
      <c r="J174" s="428"/>
      <c r="K174" s="428">
        <v>223</v>
      </c>
      <c r="L174" s="428"/>
      <c r="M174" s="428"/>
      <c r="N174" s="68"/>
      <c r="O174" s="68">
        <v>15</v>
      </c>
      <c r="P174" s="247"/>
      <c r="Q174" s="68"/>
      <c r="R174" s="67"/>
      <c r="S174" s="67">
        <v>177.59</v>
      </c>
      <c r="T174" s="67"/>
      <c r="U174" s="67"/>
      <c r="V174" s="99"/>
      <c r="W174" s="187"/>
      <c r="X174" s="187"/>
      <c r="Y174" s="187"/>
      <c r="Z174" s="187"/>
      <c r="AA174" s="187"/>
      <c r="AB174" s="187"/>
      <c r="AC174" s="350"/>
      <c r="AD174" s="187"/>
      <c r="AE174" s="64"/>
    </row>
    <row r="175" spans="1:31" s="22" customFormat="1" ht="48" hidden="1" customHeight="1" x14ac:dyDescent="0.25">
      <c r="A175" s="430">
        <v>79</v>
      </c>
      <c r="B175" s="430"/>
      <c r="C175" s="570"/>
      <c r="D175" s="576"/>
      <c r="E175" s="570"/>
      <c r="F175" s="577"/>
      <c r="G175" s="603"/>
      <c r="H175" s="421"/>
      <c r="I175" s="158" t="s">
        <v>242</v>
      </c>
      <c r="J175" s="428"/>
      <c r="K175" s="428">
        <v>91</v>
      </c>
      <c r="L175" s="428"/>
      <c r="M175" s="428"/>
      <c r="N175" s="68"/>
      <c r="O175" s="68">
        <v>15</v>
      </c>
      <c r="P175" s="247"/>
      <c r="Q175" s="68"/>
      <c r="R175" s="67"/>
      <c r="S175" s="67">
        <v>76.319999999999993</v>
      </c>
      <c r="T175" s="67"/>
      <c r="U175" s="67"/>
      <c r="V175" s="99"/>
      <c r="W175" s="187"/>
      <c r="X175" s="187"/>
      <c r="Y175" s="187"/>
      <c r="Z175" s="187"/>
      <c r="AA175" s="187"/>
      <c r="AB175" s="187"/>
      <c r="AC175" s="350"/>
      <c r="AD175" s="187"/>
      <c r="AE175" s="64"/>
    </row>
    <row r="176" spans="1:31" s="22" customFormat="1" ht="57.75" hidden="1" customHeight="1" x14ac:dyDescent="0.25">
      <c r="A176" s="430">
        <v>80</v>
      </c>
      <c r="B176" s="430"/>
      <c r="C176" s="570"/>
      <c r="D176" s="576"/>
      <c r="E176" s="570"/>
      <c r="F176" s="577"/>
      <c r="G176" s="603"/>
      <c r="H176" s="421"/>
      <c r="I176" s="158" t="s">
        <v>243</v>
      </c>
      <c r="J176" s="428"/>
      <c r="K176" s="428">
        <v>20</v>
      </c>
      <c r="L176" s="428"/>
      <c r="M176" s="428"/>
      <c r="N176" s="68"/>
      <c r="O176" s="68">
        <v>15</v>
      </c>
      <c r="P176" s="247"/>
      <c r="Q176" s="68"/>
      <c r="R176" s="67"/>
      <c r="S176" s="67">
        <v>78.86</v>
      </c>
      <c r="T176" s="67"/>
      <c r="U176" s="67"/>
      <c r="V176" s="99"/>
      <c r="W176" s="187"/>
      <c r="X176" s="187"/>
      <c r="Y176" s="187"/>
      <c r="Z176" s="187"/>
      <c r="AA176" s="187"/>
      <c r="AB176" s="187"/>
      <c r="AC176" s="350"/>
      <c r="AD176" s="187"/>
      <c r="AE176" s="64"/>
    </row>
    <row r="177" spans="1:31" s="22" customFormat="1" ht="48.75" hidden="1" customHeight="1" x14ac:dyDescent="0.25">
      <c r="A177" s="430">
        <v>81</v>
      </c>
      <c r="B177" s="430"/>
      <c r="C177" s="570"/>
      <c r="D177" s="576"/>
      <c r="E177" s="570"/>
      <c r="F177" s="577"/>
      <c r="G177" s="603"/>
      <c r="H177" s="421"/>
      <c r="I177" s="158" t="s">
        <v>244</v>
      </c>
      <c r="J177" s="428"/>
      <c r="K177" s="428">
        <v>38</v>
      </c>
      <c r="L177" s="428"/>
      <c r="M177" s="428"/>
      <c r="N177" s="68"/>
      <c r="O177" s="68">
        <v>15</v>
      </c>
      <c r="P177" s="247"/>
      <c r="Q177" s="68"/>
      <c r="R177" s="67"/>
      <c r="S177" s="67">
        <v>66.231999999999999</v>
      </c>
      <c r="T177" s="67"/>
      <c r="U177" s="67"/>
      <c r="V177" s="99"/>
      <c r="W177" s="187"/>
      <c r="X177" s="187"/>
      <c r="Y177" s="187"/>
      <c r="Z177" s="187"/>
      <c r="AA177" s="187"/>
      <c r="AB177" s="187"/>
      <c r="AC177" s="350"/>
      <c r="AD177" s="187"/>
      <c r="AE177" s="64"/>
    </row>
    <row r="178" spans="1:31" s="22" customFormat="1" ht="54" hidden="1" customHeight="1" x14ac:dyDescent="0.25">
      <c r="A178" s="430">
        <v>82</v>
      </c>
      <c r="B178" s="430"/>
      <c r="C178" s="570"/>
      <c r="D178" s="576"/>
      <c r="E178" s="570"/>
      <c r="F178" s="577"/>
      <c r="G178" s="603"/>
      <c r="H178" s="421"/>
      <c r="I178" s="158" t="s">
        <v>245</v>
      </c>
      <c r="J178" s="428"/>
      <c r="K178" s="428">
        <v>412</v>
      </c>
      <c r="L178" s="428"/>
      <c r="M178" s="428"/>
      <c r="N178" s="68"/>
      <c r="O178" s="68">
        <v>15</v>
      </c>
      <c r="P178" s="247"/>
      <c r="Q178" s="68"/>
      <c r="R178" s="67"/>
      <c r="S178" s="67">
        <v>376.166</v>
      </c>
      <c r="T178" s="67"/>
      <c r="U178" s="67"/>
      <c r="V178" s="99"/>
      <c r="W178" s="187"/>
      <c r="X178" s="187"/>
      <c r="Y178" s="187"/>
      <c r="Z178" s="187"/>
      <c r="AA178" s="187"/>
      <c r="AB178" s="187"/>
      <c r="AC178" s="350"/>
      <c r="AD178" s="187"/>
      <c r="AE178" s="64"/>
    </row>
    <row r="179" spans="1:31" s="22" customFormat="1" ht="37.5" hidden="1" customHeight="1" x14ac:dyDescent="0.25">
      <c r="A179" s="430">
        <v>83</v>
      </c>
      <c r="B179" s="430"/>
      <c r="C179" s="570"/>
      <c r="D179" s="576"/>
      <c r="E179" s="570"/>
      <c r="F179" s="577"/>
      <c r="G179" s="603"/>
      <c r="H179" s="421"/>
      <c r="I179" s="158" t="s">
        <v>246</v>
      </c>
      <c r="J179" s="428"/>
      <c r="K179" s="428">
        <v>156</v>
      </c>
      <c r="L179" s="428"/>
      <c r="M179" s="428"/>
      <c r="N179" s="68"/>
      <c r="O179" s="68">
        <v>15</v>
      </c>
      <c r="P179" s="247"/>
      <c r="Q179" s="68"/>
      <c r="R179" s="67"/>
      <c r="S179" s="67">
        <v>128.78399999999999</v>
      </c>
      <c r="T179" s="67"/>
      <c r="U179" s="67"/>
      <c r="V179" s="99"/>
      <c r="W179" s="187"/>
      <c r="X179" s="187"/>
      <c r="Y179" s="187"/>
      <c r="Z179" s="187"/>
      <c r="AA179" s="187"/>
      <c r="AB179" s="187"/>
      <c r="AC179" s="350"/>
      <c r="AD179" s="187"/>
      <c r="AE179" s="64"/>
    </row>
    <row r="180" spans="1:31" s="22" customFormat="1" ht="44.25" hidden="1" customHeight="1" x14ac:dyDescent="0.25">
      <c r="A180" s="430">
        <v>84</v>
      </c>
      <c r="B180" s="430"/>
      <c r="C180" s="570"/>
      <c r="D180" s="576"/>
      <c r="E180" s="570"/>
      <c r="F180" s="577"/>
      <c r="G180" s="603"/>
      <c r="H180" s="421"/>
      <c r="I180" s="158" t="s">
        <v>247</v>
      </c>
      <c r="J180" s="428"/>
      <c r="K180" s="428">
        <v>119</v>
      </c>
      <c r="L180" s="428"/>
      <c r="M180" s="428"/>
      <c r="N180" s="68"/>
      <c r="O180" s="68">
        <v>15</v>
      </c>
      <c r="P180" s="247"/>
      <c r="Q180" s="68"/>
      <c r="R180" s="67"/>
      <c r="S180" s="67">
        <v>63.621000000000002</v>
      </c>
      <c r="T180" s="67"/>
      <c r="U180" s="67"/>
      <c r="V180" s="99"/>
      <c r="W180" s="187"/>
      <c r="X180" s="187"/>
      <c r="Y180" s="187"/>
      <c r="Z180" s="187"/>
      <c r="AA180" s="187"/>
      <c r="AB180" s="187"/>
      <c r="AC180" s="350"/>
      <c r="AD180" s="187"/>
      <c r="AE180" s="64"/>
    </row>
    <row r="181" spans="1:31" s="22" customFormat="1" ht="40.5" hidden="1" customHeight="1" x14ac:dyDescent="0.25">
      <c r="A181" s="430">
        <v>85</v>
      </c>
      <c r="B181" s="430"/>
      <c r="C181" s="570"/>
      <c r="D181" s="576"/>
      <c r="E181" s="570"/>
      <c r="F181" s="577"/>
      <c r="G181" s="603"/>
      <c r="H181" s="421"/>
      <c r="I181" s="158" t="s">
        <v>248</v>
      </c>
      <c r="J181" s="428"/>
      <c r="K181" s="428">
        <v>186</v>
      </c>
      <c r="L181" s="428"/>
      <c r="M181" s="428"/>
      <c r="N181" s="68"/>
      <c r="O181" s="68">
        <v>85.17</v>
      </c>
      <c r="P181" s="247"/>
      <c r="Q181" s="68"/>
      <c r="R181" s="67"/>
      <c r="S181" s="67">
        <v>154.34</v>
      </c>
      <c r="T181" s="67"/>
      <c r="U181" s="67"/>
      <c r="V181" s="99"/>
      <c r="W181" s="187"/>
      <c r="X181" s="187"/>
      <c r="Y181" s="187"/>
      <c r="Z181" s="187"/>
      <c r="AA181" s="187"/>
      <c r="AB181" s="187"/>
      <c r="AC181" s="350"/>
      <c r="AD181" s="187"/>
      <c r="AE181" s="64"/>
    </row>
    <row r="182" spans="1:31" s="22" customFormat="1" ht="37.5" hidden="1" customHeight="1" x14ac:dyDescent="0.25">
      <c r="A182" s="430">
        <v>86</v>
      </c>
      <c r="B182" s="430"/>
      <c r="C182" s="570"/>
      <c r="D182" s="576"/>
      <c r="E182" s="570"/>
      <c r="F182" s="577"/>
      <c r="G182" s="603"/>
      <c r="H182" s="421"/>
      <c r="I182" s="158" t="s">
        <v>249</v>
      </c>
      <c r="J182" s="428"/>
      <c r="K182" s="428">
        <v>174</v>
      </c>
      <c r="L182" s="428"/>
      <c r="M182" s="428"/>
      <c r="N182" s="68"/>
      <c r="O182" s="68">
        <v>15</v>
      </c>
      <c r="P182" s="247"/>
      <c r="Q182" s="68"/>
      <c r="R182" s="67"/>
      <c r="S182" s="67">
        <v>130.25399999999999</v>
      </c>
      <c r="T182" s="67"/>
      <c r="U182" s="67"/>
      <c r="V182" s="99"/>
      <c r="W182" s="187"/>
      <c r="X182" s="187"/>
      <c r="Y182" s="187"/>
      <c r="Z182" s="187"/>
      <c r="AA182" s="187"/>
      <c r="AB182" s="187"/>
      <c r="AC182" s="350"/>
      <c r="AD182" s="187"/>
      <c r="AE182" s="64"/>
    </row>
    <row r="183" spans="1:31" s="22" customFormat="1" ht="51" hidden="1" customHeight="1" x14ac:dyDescent="0.25">
      <c r="A183" s="430">
        <v>87</v>
      </c>
      <c r="B183" s="430"/>
      <c r="C183" s="570"/>
      <c r="D183" s="576"/>
      <c r="E183" s="570"/>
      <c r="F183" s="577"/>
      <c r="G183" s="603"/>
      <c r="H183" s="421"/>
      <c r="I183" s="158" t="s">
        <v>250</v>
      </c>
      <c r="J183" s="428"/>
      <c r="K183" s="428">
        <v>106</v>
      </c>
      <c r="L183" s="428"/>
      <c r="M183" s="428"/>
      <c r="N183" s="68"/>
      <c r="O183" s="249">
        <v>179</v>
      </c>
      <c r="P183" s="247"/>
      <c r="Q183" s="68"/>
      <c r="R183" s="67"/>
      <c r="S183" s="67">
        <v>85.872</v>
      </c>
      <c r="T183" s="67"/>
      <c r="U183" s="67"/>
      <c r="V183" s="99"/>
      <c r="W183" s="187"/>
      <c r="X183" s="187"/>
      <c r="Y183" s="187"/>
      <c r="Z183" s="187"/>
      <c r="AA183" s="187"/>
      <c r="AB183" s="187"/>
      <c r="AC183" s="350"/>
      <c r="AD183" s="187"/>
      <c r="AE183" s="64"/>
    </row>
    <row r="184" spans="1:31" s="22" customFormat="1" ht="51.75" hidden="1" customHeight="1" x14ac:dyDescent="0.25">
      <c r="A184" s="430">
        <v>88</v>
      </c>
      <c r="B184" s="430"/>
      <c r="C184" s="570"/>
      <c r="D184" s="576"/>
      <c r="E184" s="570"/>
      <c r="F184" s="577"/>
      <c r="G184" s="603"/>
      <c r="H184" s="421"/>
      <c r="I184" s="158" t="s">
        <v>251</v>
      </c>
      <c r="J184" s="428"/>
      <c r="K184" s="428">
        <v>307</v>
      </c>
      <c r="L184" s="428"/>
      <c r="M184" s="428"/>
      <c r="N184" s="68"/>
      <c r="O184" s="68">
        <v>15</v>
      </c>
      <c r="P184" s="247"/>
      <c r="Q184" s="68"/>
      <c r="R184" s="67"/>
      <c r="S184" s="67">
        <v>159.72200000000001</v>
      </c>
      <c r="T184" s="67"/>
      <c r="U184" s="67"/>
      <c r="V184" s="99"/>
      <c r="W184" s="187"/>
      <c r="X184" s="187"/>
      <c r="Y184" s="187"/>
      <c r="Z184" s="187"/>
      <c r="AA184" s="187"/>
      <c r="AB184" s="187"/>
      <c r="AC184" s="350"/>
      <c r="AD184" s="187"/>
      <c r="AE184" s="64"/>
    </row>
    <row r="185" spans="1:31" s="22" customFormat="1" ht="45" hidden="1" customHeight="1" x14ac:dyDescent="0.25">
      <c r="A185" s="430">
        <v>89</v>
      </c>
      <c r="B185" s="430"/>
      <c r="C185" s="570"/>
      <c r="D185" s="576"/>
      <c r="E185" s="570"/>
      <c r="F185" s="577"/>
      <c r="G185" s="603"/>
      <c r="H185" s="421"/>
      <c r="I185" s="158" t="s">
        <v>252</v>
      </c>
      <c r="J185" s="428"/>
      <c r="K185" s="428">
        <v>102</v>
      </c>
      <c r="L185" s="428"/>
      <c r="M185" s="428"/>
      <c r="N185" s="68"/>
      <c r="O185" s="68">
        <v>15</v>
      </c>
      <c r="P185" s="247"/>
      <c r="Q185" s="68"/>
      <c r="R185" s="67"/>
      <c r="S185" s="67">
        <v>86.724999999999994</v>
      </c>
      <c r="T185" s="67"/>
      <c r="U185" s="67"/>
      <c r="V185" s="99"/>
      <c r="W185" s="187"/>
      <c r="X185" s="187"/>
      <c r="Y185" s="187"/>
      <c r="Z185" s="187"/>
      <c r="AA185" s="187"/>
      <c r="AB185" s="187"/>
      <c r="AC185" s="350"/>
      <c r="AD185" s="187"/>
      <c r="AE185" s="64"/>
    </row>
    <row r="186" spans="1:31" s="22" customFormat="1" ht="48" hidden="1" customHeight="1" x14ac:dyDescent="0.25">
      <c r="A186" s="430">
        <v>90</v>
      </c>
      <c r="B186" s="430"/>
      <c r="C186" s="570"/>
      <c r="D186" s="576"/>
      <c r="E186" s="570"/>
      <c r="F186" s="577"/>
      <c r="G186" s="603"/>
      <c r="H186" s="421"/>
      <c r="I186" s="158" t="s">
        <v>253</v>
      </c>
      <c r="J186" s="428"/>
      <c r="K186" s="428">
        <v>135</v>
      </c>
      <c r="L186" s="428"/>
      <c r="M186" s="428"/>
      <c r="N186" s="68"/>
      <c r="O186" s="68">
        <v>15</v>
      </c>
      <c r="P186" s="247"/>
      <c r="Q186" s="68"/>
      <c r="R186" s="67"/>
      <c r="S186" s="67">
        <v>189.94399999999999</v>
      </c>
      <c r="T186" s="67"/>
      <c r="U186" s="67"/>
      <c r="V186" s="99"/>
      <c r="W186" s="187"/>
      <c r="X186" s="187"/>
      <c r="Y186" s="187"/>
      <c r="Z186" s="187"/>
      <c r="AA186" s="187"/>
      <c r="AB186" s="187"/>
      <c r="AC186" s="350"/>
      <c r="AD186" s="187"/>
      <c r="AE186" s="64"/>
    </row>
    <row r="187" spans="1:31" s="22" customFormat="1" ht="59.25" hidden="1" customHeight="1" x14ac:dyDescent="0.25">
      <c r="A187" s="430">
        <v>91</v>
      </c>
      <c r="B187" s="430"/>
      <c r="C187" s="570"/>
      <c r="D187" s="576"/>
      <c r="E187" s="570"/>
      <c r="F187" s="577"/>
      <c r="G187" s="603"/>
      <c r="H187" s="421"/>
      <c r="I187" s="158" t="s">
        <v>254</v>
      </c>
      <c r="J187" s="428"/>
      <c r="K187" s="428">
        <v>404</v>
      </c>
      <c r="L187" s="428"/>
      <c r="M187" s="428"/>
      <c r="N187" s="68"/>
      <c r="O187" s="68">
        <v>10</v>
      </c>
      <c r="P187" s="247"/>
      <c r="Q187" s="68"/>
      <c r="R187" s="67"/>
      <c r="S187" s="67">
        <v>136.13999999999999</v>
      </c>
      <c r="T187" s="67"/>
      <c r="U187" s="67"/>
      <c r="V187" s="99"/>
      <c r="W187" s="187"/>
      <c r="X187" s="187"/>
      <c r="Y187" s="187"/>
      <c r="Z187" s="187"/>
      <c r="AA187" s="187"/>
      <c r="AB187" s="187"/>
      <c r="AC187" s="350"/>
      <c r="AD187" s="187"/>
      <c r="AE187" s="64"/>
    </row>
    <row r="188" spans="1:31" s="22" customFormat="1" ht="47.25" hidden="1" customHeight="1" x14ac:dyDescent="0.25">
      <c r="A188" s="430">
        <v>92</v>
      </c>
      <c r="B188" s="430"/>
      <c r="C188" s="570"/>
      <c r="D188" s="576"/>
      <c r="E188" s="570"/>
      <c r="F188" s="577"/>
      <c r="G188" s="603"/>
      <c r="H188" s="421"/>
      <c r="I188" s="158" t="s">
        <v>255</v>
      </c>
      <c r="J188" s="428"/>
      <c r="K188" s="428">
        <v>81</v>
      </c>
      <c r="L188" s="428"/>
      <c r="M188" s="428"/>
      <c r="N188" s="68"/>
      <c r="O188" s="68">
        <v>15</v>
      </c>
      <c r="P188" s="247"/>
      <c r="Q188" s="68"/>
      <c r="R188" s="67"/>
      <c r="S188" s="67">
        <v>136.114</v>
      </c>
      <c r="T188" s="67"/>
      <c r="U188" s="67"/>
      <c r="V188" s="99"/>
      <c r="W188" s="187"/>
      <c r="X188" s="187"/>
      <c r="Y188" s="187"/>
      <c r="Z188" s="187"/>
      <c r="AA188" s="187"/>
      <c r="AB188" s="187"/>
      <c r="AC188" s="350"/>
      <c r="AD188" s="187"/>
      <c r="AE188" s="64"/>
    </row>
    <row r="189" spans="1:31" s="22" customFormat="1" ht="49.5" hidden="1" customHeight="1" x14ac:dyDescent="0.25">
      <c r="A189" s="430">
        <v>93</v>
      </c>
      <c r="B189" s="430"/>
      <c r="C189" s="570"/>
      <c r="D189" s="576"/>
      <c r="E189" s="570"/>
      <c r="F189" s="577"/>
      <c r="G189" s="603"/>
      <c r="H189" s="421"/>
      <c r="I189" s="158" t="s">
        <v>256</v>
      </c>
      <c r="J189" s="428"/>
      <c r="K189" s="428">
        <v>71</v>
      </c>
      <c r="L189" s="428"/>
      <c r="M189" s="428"/>
      <c r="N189" s="68"/>
      <c r="O189" s="68">
        <v>15</v>
      </c>
      <c r="P189" s="247"/>
      <c r="Q189" s="68"/>
      <c r="R189" s="67"/>
      <c r="S189" s="67">
        <v>185.08699999999999</v>
      </c>
      <c r="T189" s="67"/>
      <c r="U189" s="67"/>
      <c r="V189" s="99"/>
      <c r="W189" s="187"/>
      <c r="X189" s="187"/>
      <c r="Y189" s="187"/>
      <c r="Z189" s="187"/>
      <c r="AA189" s="187"/>
      <c r="AB189" s="187"/>
      <c r="AC189" s="350"/>
      <c r="AD189" s="187"/>
      <c r="AE189" s="64"/>
    </row>
    <row r="190" spans="1:31" s="22" customFormat="1" ht="44.25" hidden="1" customHeight="1" x14ac:dyDescent="0.25">
      <c r="A190" s="430">
        <v>94</v>
      </c>
      <c r="B190" s="430"/>
      <c r="C190" s="570"/>
      <c r="D190" s="576"/>
      <c r="E190" s="570"/>
      <c r="F190" s="577"/>
      <c r="G190" s="603"/>
      <c r="H190" s="421"/>
      <c r="I190" s="158" t="s">
        <v>257</v>
      </c>
      <c r="J190" s="428"/>
      <c r="K190" s="428">
        <v>137</v>
      </c>
      <c r="L190" s="428"/>
      <c r="M190" s="428"/>
      <c r="N190" s="68"/>
      <c r="O190" s="68">
        <v>15</v>
      </c>
      <c r="P190" s="247"/>
      <c r="Q190" s="68"/>
      <c r="R190" s="67"/>
      <c r="S190" s="67">
        <v>131.642</v>
      </c>
      <c r="T190" s="67"/>
      <c r="U190" s="67"/>
      <c r="V190" s="99"/>
      <c r="W190" s="187"/>
      <c r="X190" s="187"/>
      <c r="Y190" s="187"/>
      <c r="Z190" s="187"/>
      <c r="AA190" s="187"/>
      <c r="AB190" s="187"/>
      <c r="AC190" s="350"/>
      <c r="AD190" s="187"/>
      <c r="AE190" s="64"/>
    </row>
    <row r="191" spans="1:31" s="22" customFormat="1" ht="53.25" hidden="1" customHeight="1" x14ac:dyDescent="0.25">
      <c r="A191" s="430">
        <v>95</v>
      </c>
      <c r="B191" s="430"/>
      <c r="C191" s="570"/>
      <c r="D191" s="576"/>
      <c r="E191" s="570"/>
      <c r="F191" s="577"/>
      <c r="G191" s="603"/>
      <c r="H191" s="421"/>
      <c r="I191" s="158" t="s">
        <v>258</v>
      </c>
      <c r="J191" s="428"/>
      <c r="K191" s="428">
        <v>93</v>
      </c>
      <c r="L191" s="428"/>
      <c r="M191" s="428"/>
      <c r="N191" s="68"/>
      <c r="O191" s="68">
        <v>15</v>
      </c>
      <c r="P191" s="247"/>
      <c r="Q191" s="68"/>
      <c r="R191" s="67"/>
      <c r="S191" s="67">
        <v>92.194999999999993</v>
      </c>
      <c r="T191" s="67"/>
      <c r="U191" s="67"/>
      <c r="V191" s="99"/>
      <c r="W191" s="187"/>
      <c r="X191" s="187"/>
      <c r="Y191" s="187"/>
      <c r="Z191" s="187"/>
      <c r="AA191" s="187"/>
      <c r="AB191" s="187"/>
      <c r="AC191" s="350"/>
      <c r="AD191" s="187"/>
      <c r="AE191" s="64"/>
    </row>
    <row r="192" spans="1:31" s="22" customFormat="1" ht="59.25" hidden="1" customHeight="1" x14ac:dyDescent="0.25">
      <c r="A192" s="430">
        <v>96</v>
      </c>
      <c r="B192" s="430"/>
      <c r="C192" s="570"/>
      <c r="D192" s="576"/>
      <c r="E192" s="570"/>
      <c r="F192" s="577"/>
      <c r="G192" s="603"/>
      <c r="H192" s="421"/>
      <c r="I192" s="158" t="s">
        <v>259</v>
      </c>
      <c r="J192" s="428"/>
      <c r="K192" s="428">
        <v>56</v>
      </c>
      <c r="L192" s="428"/>
      <c r="M192" s="428"/>
      <c r="N192" s="68"/>
      <c r="O192" s="68">
        <v>15</v>
      </c>
      <c r="P192" s="247"/>
      <c r="Q192" s="68"/>
      <c r="R192" s="67"/>
      <c r="S192" s="67">
        <v>94.893000000000001</v>
      </c>
      <c r="T192" s="67"/>
      <c r="U192" s="67"/>
      <c r="V192" s="99"/>
      <c r="W192" s="187"/>
      <c r="X192" s="187"/>
      <c r="Y192" s="187"/>
      <c r="Z192" s="187"/>
      <c r="AA192" s="187"/>
      <c r="AB192" s="187"/>
      <c r="AC192" s="350"/>
      <c r="AD192" s="187"/>
      <c r="AE192" s="64"/>
    </row>
    <row r="193" spans="1:31" s="22" customFormat="1" ht="55.5" hidden="1" customHeight="1" x14ac:dyDescent="0.25">
      <c r="A193" s="430">
        <v>97</v>
      </c>
      <c r="B193" s="430"/>
      <c r="C193" s="570"/>
      <c r="D193" s="576"/>
      <c r="E193" s="570"/>
      <c r="F193" s="577"/>
      <c r="G193" s="603"/>
      <c r="H193" s="421"/>
      <c r="I193" s="158" t="s">
        <v>260</v>
      </c>
      <c r="J193" s="428"/>
      <c r="K193" s="428">
        <v>121</v>
      </c>
      <c r="L193" s="428"/>
      <c r="M193" s="428"/>
      <c r="N193" s="68"/>
      <c r="O193" s="68">
        <v>15</v>
      </c>
      <c r="P193" s="247"/>
      <c r="Q193" s="68"/>
      <c r="R193" s="67"/>
      <c r="S193" s="67">
        <v>114.786</v>
      </c>
      <c r="T193" s="67"/>
      <c r="U193" s="67"/>
      <c r="V193" s="99"/>
      <c r="W193" s="187"/>
      <c r="X193" s="187"/>
      <c r="Y193" s="187"/>
      <c r="Z193" s="187"/>
      <c r="AA193" s="187"/>
      <c r="AB193" s="187"/>
      <c r="AC193" s="350"/>
      <c r="AD193" s="187"/>
      <c r="AE193" s="64"/>
    </row>
    <row r="194" spans="1:31" s="22" customFormat="1" ht="57" hidden="1" customHeight="1" x14ac:dyDescent="0.25">
      <c r="A194" s="430">
        <v>98</v>
      </c>
      <c r="B194" s="430"/>
      <c r="C194" s="570"/>
      <c r="D194" s="576"/>
      <c r="E194" s="570"/>
      <c r="F194" s="577"/>
      <c r="G194" s="603"/>
      <c r="H194" s="421"/>
      <c r="I194" s="158" t="s">
        <v>261</v>
      </c>
      <c r="J194" s="428"/>
      <c r="K194" s="428">
        <v>40</v>
      </c>
      <c r="L194" s="428"/>
      <c r="M194" s="428"/>
      <c r="N194" s="68"/>
      <c r="O194" s="68">
        <v>15</v>
      </c>
      <c r="P194" s="247"/>
      <c r="Q194" s="68"/>
      <c r="R194" s="67"/>
      <c r="S194" s="67">
        <v>107.057</v>
      </c>
      <c r="T194" s="67"/>
      <c r="U194" s="67"/>
      <c r="V194" s="99"/>
      <c r="W194" s="187"/>
      <c r="X194" s="187"/>
      <c r="Y194" s="187"/>
      <c r="Z194" s="187"/>
      <c r="AA194" s="187"/>
      <c r="AB194" s="187"/>
      <c r="AC194" s="350"/>
      <c r="AD194" s="187"/>
      <c r="AE194" s="64"/>
    </row>
    <row r="195" spans="1:31" s="22" customFormat="1" ht="57.75" hidden="1" customHeight="1" x14ac:dyDescent="0.25">
      <c r="A195" s="430">
        <v>99</v>
      </c>
      <c r="B195" s="430"/>
      <c r="C195" s="570"/>
      <c r="D195" s="576"/>
      <c r="E195" s="570"/>
      <c r="F195" s="577"/>
      <c r="G195" s="603"/>
      <c r="H195" s="421"/>
      <c r="I195" s="158" t="s">
        <v>262</v>
      </c>
      <c r="J195" s="428"/>
      <c r="K195" s="428">
        <v>275</v>
      </c>
      <c r="L195" s="428"/>
      <c r="M195" s="428"/>
      <c r="N195" s="68"/>
      <c r="O195" s="68">
        <v>15</v>
      </c>
      <c r="P195" s="247"/>
      <c r="Q195" s="68"/>
      <c r="R195" s="67"/>
      <c r="S195" s="67">
        <v>149.36099999999999</v>
      </c>
      <c r="T195" s="67"/>
      <c r="U195" s="67"/>
      <c r="V195" s="99"/>
      <c r="W195" s="187"/>
      <c r="X195" s="187"/>
      <c r="Y195" s="187"/>
      <c r="Z195" s="187"/>
      <c r="AA195" s="187"/>
      <c r="AB195" s="187"/>
      <c r="AC195" s="350"/>
      <c r="AD195" s="187"/>
      <c r="AE195" s="64"/>
    </row>
    <row r="196" spans="1:31" s="22" customFormat="1" ht="53.25" hidden="1" customHeight="1" x14ac:dyDescent="0.25">
      <c r="A196" s="430">
        <v>100</v>
      </c>
      <c r="B196" s="430"/>
      <c r="C196" s="570"/>
      <c r="D196" s="576"/>
      <c r="E196" s="570"/>
      <c r="F196" s="577"/>
      <c r="G196" s="603"/>
      <c r="H196" s="421"/>
      <c r="I196" s="158" t="s">
        <v>263</v>
      </c>
      <c r="J196" s="428"/>
      <c r="K196" s="428">
        <v>235</v>
      </c>
      <c r="L196" s="428"/>
      <c r="M196" s="428"/>
      <c r="N196" s="68"/>
      <c r="O196" s="68">
        <v>15</v>
      </c>
      <c r="P196" s="247"/>
      <c r="Q196" s="68"/>
      <c r="R196" s="67"/>
      <c r="S196" s="67">
        <v>146.69399999999999</v>
      </c>
      <c r="T196" s="67"/>
      <c r="U196" s="67"/>
      <c r="V196" s="99"/>
      <c r="W196" s="187"/>
      <c r="X196" s="187"/>
      <c r="Y196" s="187"/>
      <c r="Z196" s="187"/>
      <c r="AA196" s="187"/>
      <c r="AB196" s="187"/>
      <c r="AC196" s="350"/>
      <c r="AD196" s="187"/>
      <c r="AE196" s="64"/>
    </row>
    <row r="197" spans="1:31" s="22" customFormat="1" ht="60" hidden="1" customHeight="1" x14ac:dyDescent="0.25">
      <c r="A197" s="430">
        <v>101</v>
      </c>
      <c r="B197" s="430"/>
      <c r="C197" s="570"/>
      <c r="D197" s="576"/>
      <c r="E197" s="570"/>
      <c r="F197" s="577"/>
      <c r="G197" s="603"/>
      <c r="H197" s="421"/>
      <c r="I197" s="158" t="s">
        <v>264</v>
      </c>
      <c r="J197" s="428"/>
      <c r="K197" s="428">
        <v>120</v>
      </c>
      <c r="L197" s="428"/>
      <c r="M197" s="428"/>
      <c r="N197" s="68"/>
      <c r="O197" s="68">
        <v>15</v>
      </c>
      <c r="P197" s="247"/>
      <c r="Q197" s="68"/>
      <c r="R197" s="67"/>
      <c r="S197" s="67">
        <v>116.79900000000001</v>
      </c>
      <c r="T197" s="67"/>
      <c r="U197" s="67"/>
      <c r="V197" s="99"/>
      <c r="W197" s="187"/>
      <c r="X197" s="187"/>
      <c r="Y197" s="187"/>
      <c r="Z197" s="187"/>
      <c r="AA197" s="187"/>
      <c r="AB197" s="187"/>
      <c r="AC197" s="350"/>
      <c r="AD197" s="187"/>
      <c r="AE197" s="64"/>
    </row>
    <row r="198" spans="1:31" s="22" customFormat="1" ht="51" hidden="1" customHeight="1" x14ac:dyDescent="0.25">
      <c r="A198" s="430">
        <v>102</v>
      </c>
      <c r="B198" s="430"/>
      <c r="C198" s="570"/>
      <c r="D198" s="576"/>
      <c r="E198" s="570"/>
      <c r="F198" s="577"/>
      <c r="G198" s="603"/>
      <c r="H198" s="421"/>
      <c r="I198" s="158" t="s">
        <v>265</v>
      </c>
      <c r="J198" s="428"/>
      <c r="K198" s="428">
        <v>53</v>
      </c>
      <c r="L198" s="428"/>
      <c r="M198" s="428"/>
      <c r="N198" s="68"/>
      <c r="O198" s="68">
        <v>15</v>
      </c>
      <c r="P198" s="247"/>
      <c r="Q198" s="68"/>
      <c r="R198" s="67"/>
      <c r="S198" s="67">
        <v>115.613</v>
      </c>
      <c r="T198" s="67"/>
      <c r="U198" s="67"/>
      <c r="V198" s="99"/>
      <c r="W198" s="187"/>
      <c r="X198" s="187"/>
      <c r="Y198" s="187"/>
      <c r="Z198" s="187"/>
      <c r="AA198" s="187"/>
      <c r="AB198" s="187"/>
      <c r="AC198" s="350"/>
      <c r="AD198" s="187"/>
      <c r="AE198" s="64"/>
    </row>
    <row r="199" spans="1:31" s="22" customFormat="1" ht="50.25" hidden="1" customHeight="1" x14ac:dyDescent="0.25">
      <c r="A199" s="430">
        <v>103</v>
      </c>
      <c r="B199" s="430"/>
      <c r="C199" s="570"/>
      <c r="D199" s="576"/>
      <c r="E199" s="570"/>
      <c r="F199" s="577"/>
      <c r="G199" s="603"/>
      <c r="H199" s="421"/>
      <c r="I199" s="158" t="s">
        <v>266</v>
      </c>
      <c r="J199" s="428"/>
      <c r="K199" s="428">
        <v>85</v>
      </c>
      <c r="L199" s="428"/>
      <c r="M199" s="428"/>
      <c r="N199" s="68"/>
      <c r="O199" s="68">
        <v>15</v>
      </c>
      <c r="P199" s="247"/>
      <c r="Q199" s="68"/>
      <c r="R199" s="67"/>
      <c r="S199" s="67">
        <v>89.501000000000005</v>
      </c>
      <c r="T199" s="67"/>
      <c r="U199" s="67"/>
      <c r="V199" s="99"/>
      <c r="W199" s="187"/>
      <c r="X199" s="187"/>
      <c r="Y199" s="187"/>
      <c r="Z199" s="187"/>
      <c r="AA199" s="187"/>
      <c r="AB199" s="187"/>
      <c r="AC199" s="350"/>
      <c r="AD199" s="187"/>
      <c r="AE199" s="64"/>
    </row>
    <row r="200" spans="1:31" s="22" customFormat="1" ht="45.75" hidden="1" customHeight="1" x14ac:dyDescent="0.25">
      <c r="A200" s="430">
        <v>104</v>
      </c>
      <c r="B200" s="430"/>
      <c r="C200" s="570"/>
      <c r="D200" s="576"/>
      <c r="E200" s="570"/>
      <c r="F200" s="577"/>
      <c r="G200" s="603"/>
      <c r="H200" s="421"/>
      <c r="I200" s="158" t="s">
        <v>267</v>
      </c>
      <c r="J200" s="428"/>
      <c r="K200" s="428">
        <v>426</v>
      </c>
      <c r="L200" s="428"/>
      <c r="M200" s="428"/>
      <c r="N200" s="68"/>
      <c r="O200" s="68">
        <v>15</v>
      </c>
      <c r="P200" s="247"/>
      <c r="Q200" s="68"/>
      <c r="R200" s="67"/>
      <c r="S200" s="67">
        <v>139.292</v>
      </c>
      <c r="T200" s="67"/>
      <c r="U200" s="67"/>
      <c r="V200" s="99"/>
      <c r="W200" s="187"/>
      <c r="X200" s="187"/>
      <c r="Y200" s="187"/>
      <c r="Z200" s="187"/>
      <c r="AA200" s="187"/>
      <c r="AB200" s="187"/>
      <c r="AC200" s="350"/>
      <c r="AD200" s="187"/>
      <c r="AE200" s="64"/>
    </row>
    <row r="201" spans="1:31" s="22" customFormat="1" ht="54.75" hidden="1" customHeight="1" x14ac:dyDescent="0.25">
      <c r="A201" s="430">
        <v>105</v>
      </c>
      <c r="B201" s="430"/>
      <c r="C201" s="570"/>
      <c r="D201" s="576"/>
      <c r="E201" s="570"/>
      <c r="F201" s="577"/>
      <c r="G201" s="603"/>
      <c r="H201" s="421"/>
      <c r="I201" s="158" t="s">
        <v>268</v>
      </c>
      <c r="J201" s="428"/>
      <c r="K201" s="428">
        <v>78</v>
      </c>
      <c r="L201" s="428"/>
      <c r="M201" s="428"/>
      <c r="N201" s="68"/>
      <c r="O201" s="68">
        <v>15</v>
      </c>
      <c r="P201" s="247"/>
      <c r="Q201" s="68"/>
      <c r="R201" s="67"/>
      <c r="S201" s="67">
        <v>102.569</v>
      </c>
      <c r="T201" s="67"/>
      <c r="U201" s="67"/>
      <c r="V201" s="99"/>
      <c r="W201" s="187"/>
      <c r="X201" s="187"/>
      <c r="Y201" s="187"/>
      <c r="Z201" s="187"/>
      <c r="AA201" s="187"/>
      <c r="AB201" s="187"/>
      <c r="AC201" s="350"/>
      <c r="AD201" s="187"/>
      <c r="AE201" s="64"/>
    </row>
    <row r="202" spans="1:31" s="22" customFormat="1" ht="51.75" hidden="1" customHeight="1" x14ac:dyDescent="0.25">
      <c r="A202" s="430">
        <v>106</v>
      </c>
      <c r="B202" s="430"/>
      <c r="C202" s="570"/>
      <c r="D202" s="576"/>
      <c r="E202" s="570"/>
      <c r="F202" s="577"/>
      <c r="G202" s="603"/>
      <c r="H202" s="421"/>
      <c r="I202" s="158" t="s">
        <v>269</v>
      </c>
      <c r="J202" s="428"/>
      <c r="K202" s="428">
        <v>156</v>
      </c>
      <c r="L202" s="428"/>
      <c r="M202" s="428"/>
      <c r="N202" s="68"/>
      <c r="O202" s="68">
        <v>15</v>
      </c>
      <c r="P202" s="247"/>
      <c r="Q202" s="68"/>
      <c r="R202" s="67"/>
      <c r="S202" s="67">
        <v>116.83799999999999</v>
      </c>
      <c r="T202" s="67"/>
      <c r="U202" s="67"/>
      <c r="V202" s="99"/>
      <c r="W202" s="187"/>
      <c r="X202" s="187"/>
      <c r="Y202" s="187"/>
      <c r="Z202" s="187"/>
      <c r="AA202" s="187"/>
      <c r="AB202" s="187"/>
      <c r="AC202" s="350"/>
      <c r="AD202" s="187"/>
      <c r="AE202" s="64"/>
    </row>
    <row r="203" spans="1:31" s="22" customFormat="1" ht="52.5" hidden="1" customHeight="1" x14ac:dyDescent="0.25">
      <c r="A203" s="430">
        <v>107</v>
      </c>
      <c r="B203" s="430"/>
      <c r="C203" s="570"/>
      <c r="D203" s="576"/>
      <c r="E203" s="570"/>
      <c r="F203" s="577"/>
      <c r="G203" s="603"/>
      <c r="H203" s="421"/>
      <c r="I203" s="158" t="s">
        <v>270</v>
      </c>
      <c r="J203" s="428"/>
      <c r="K203" s="428">
        <v>142</v>
      </c>
      <c r="L203" s="428"/>
      <c r="M203" s="428"/>
      <c r="N203" s="68"/>
      <c r="O203" s="68">
        <v>15</v>
      </c>
      <c r="P203" s="247"/>
      <c r="Q203" s="68"/>
      <c r="R203" s="67"/>
      <c r="S203" s="67">
        <v>161.40700000000001</v>
      </c>
      <c r="T203" s="67"/>
      <c r="U203" s="67"/>
      <c r="V203" s="99"/>
      <c r="W203" s="187"/>
      <c r="X203" s="187"/>
      <c r="Y203" s="187"/>
      <c r="Z203" s="187"/>
      <c r="AA203" s="187"/>
      <c r="AB203" s="187"/>
      <c r="AC203" s="350"/>
      <c r="AD203" s="187"/>
      <c r="AE203" s="64"/>
    </row>
    <row r="204" spans="1:31" s="22" customFormat="1" ht="57.75" hidden="1" customHeight="1" x14ac:dyDescent="0.25">
      <c r="A204" s="430">
        <v>108</v>
      </c>
      <c r="B204" s="430"/>
      <c r="C204" s="570"/>
      <c r="D204" s="576"/>
      <c r="E204" s="570"/>
      <c r="F204" s="577"/>
      <c r="G204" s="603"/>
      <c r="H204" s="421"/>
      <c r="I204" s="158" t="s">
        <v>271</v>
      </c>
      <c r="J204" s="428"/>
      <c r="K204" s="428">
        <v>83</v>
      </c>
      <c r="L204" s="428"/>
      <c r="M204" s="428"/>
      <c r="N204" s="68"/>
      <c r="O204" s="68">
        <v>15</v>
      </c>
      <c r="P204" s="247"/>
      <c r="Q204" s="68"/>
      <c r="R204" s="67"/>
      <c r="S204" s="67">
        <v>100.22799999999999</v>
      </c>
      <c r="T204" s="67"/>
      <c r="U204" s="67"/>
      <c r="V204" s="99"/>
      <c r="W204" s="187"/>
      <c r="X204" s="187"/>
      <c r="Y204" s="187"/>
      <c r="Z204" s="187"/>
      <c r="AA204" s="187"/>
      <c r="AB204" s="187"/>
      <c r="AC204" s="350"/>
      <c r="AD204" s="187"/>
      <c r="AE204" s="64"/>
    </row>
    <row r="205" spans="1:31" s="22" customFormat="1" ht="57.75" hidden="1" customHeight="1" x14ac:dyDescent="0.25">
      <c r="A205" s="430">
        <v>109</v>
      </c>
      <c r="B205" s="430"/>
      <c r="C205" s="570"/>
      <c r="D205" s="576"/>
      <c r="E205" s="570"/>
      <c r="F205" s="577"/>
      <c r="G205" s="603"/>
      <c r="H205" s="421"/>
      <c r="I205" s="158" t="s">
        <v>272</v>
      </c>
      <c r="J205" s="428"/>
      <c r="K205" s="428">
        <v>193</v>
      </c>
      <c r="L205" s="428"/>
      <c r="M205" s="428"/>
      <c r="N205" s="68"/>
      <c r="O205" s="68">
        <v>15</v>
      </c>
      <c r="P205" s="247"/>
      <c r="Q205" s="68"/>
      <c r="R205" s="67"/>
      <c r="S205" s="67">
        <v>259.928</v>
      </c>
      <c r="T205" s="67"/>
      <c r="U205" s="67"/>
      <c r="V205" s="99"/>
      <c r="W205" s="187"/>
      <c r="X205" s="187"/>
      <c r="Y205" s="187"/>
      <c r="Z205" s="187"/>
      <c r="AA205" s="187"/>
      <c r="AB205" s="187"/>
      <c r="AC205" s="350"/>
      <c r="AD205" s="187"/>
      <c r="AE205" s="64"/>
    </row>
    <row r="206" spans="1:31" s="22" customFormat="1" ht="49.5" hidden="1" customHeight="1" x14ac:dyDescent="0.25">
      <c r="A206" s="430">
        <v>110</v>
      </c>
      <c r="B206" s="430"/>
      <c r="C206" s="570"/>
      <c r="D206" s="576"/>
      <c r="E206" s="570"/>
      <c r="F206" s="577"/>
      <c r="G206" s="603"/>
      <c r="H206" s="421"/>
      <c r="I206" s="158" t="s">
        <v>273</v>
      </c>
      <c r="J206" s="428"/>
      <c r="K206" s="428">
        <v>228</v>
      </c>
      <c r="L206" s="428"/>
      <c r="M206" s="428"/>
      <c r="N206" s="68"/>
      <c r="O206" s="68">
        <v>15</v>
      </c>
      <c r="P206" s="247"/>
      <c r="Q206" s="68"/>
      <c r="R206" s="67"/>
      <c r="S206" s="67">
        <v>238.80199999999999</v>
      </c>
      <c r="T206" s="67"/>
      <c r="U206" s="67"/>
      <c r="V206" s="99"/>
      <c r="W206" s="187"/>
      <c r="X206" s="187"/>
      <c r="Y206" s="187"/>
      <c r="Z206" s="187"/>
      <c r="AA206" s="187"/>
      <c r="AB206" s="187"/>
      <c r="AC206" s="350"/>
      <c r="AD206" s="187"/>
      <c r="AE206" s="64"/>
    </row>
    <row r="207" spans="1:31" s="22" customFormat="1" ht="54.75" hidden="1" customHeight="1" x14ac:dyDescent="0.25">
      <c r="A207" s="430">
        <v>111</v>
      </c>
      <c r="B207" s="430"/>
      <c r="C207" s="570"/>
      <c r="D207" s="576"/>
      <c r="E207" s="570"/>
      <c r="F207" s="577"/>
      <c r="G207" s="603"/>
      <c r="H207" s="421"/>
      <c r="I207" s="158" t="s">
        <v>274</v>
      </c>
      <c r="J207" s="428"/>
      <c r="K207" s="428">
        <v>1213</v>
      </c>
      <c r="L207" s="428"/>
      <c r="M207" s="428"/>
      <c r="N207" s="68"/>
      <c r="O207" s="68">
        <v>96.6</v>
      </c>
      <c r="P207" s="247"/>
      <c r="Q207" s="68"/>
      <c r="R207" s="67"/>
      <c r="S207" s="67">
        <v>1331.5119999999999</v>
      </c>
      <c r="T207" s="67"/>
      <c r="U207" s="67"/>
      <c r="V207" s="99"/>
      <c r="W207" s="187"/>
      <c r="X207" s="187"/>
      <c r="Y207" s="187"/>
      <c r="Z207" s="187"/>
      <c r="AA207" s="187"/>
      <c r="AB207" s="187"/>
      <c r="AC207" s="350"/>
      <c r="AD207" s="187"/>
      <c r="AE207" s="64"/>
    </row>
    <row r="208" spans="1:31" s="22" customFormat="1" ht="51.75" hidden="1" customHeight="1" x14ac:dyDescent="0.25">
      <c r="A208" s="430">
        <v>112</v>
      </c>
      <c r="B208" s="430"/>
      <c r="C208" s="570"/>
      <c r="D208" s="576"/>
      <c r="E208" s="570"/>
      <c r="F208" s="577"/>
      <c r="G208" s="603"/>
      <c r="H208" s="421"/>
      <c r="I208" s="158" t="s">
        <v>275</v>
      </c>
      <c r="J208" s="428"/>
      <c r="K208" s="428">
        <v>182</v>
      </c>
      <c r="L208" s="428"/>
      <c r="M208" s="428"/>
      <c r="N208" s="68"/>
      <c r="O208" s="68">
        <v>15</v>
      </c>
      <c r="P208" s="247"/>
      <c r="Q208" s="68"/>
      <c r="R208" s="67"/>
      <c r="S208" s="67">
        <v>200.38499999999999</v>
      </c>
      <c r="T208" s="67"/>
      <c r="U208" s="67"/>
      <c r="V208" s="99"/>
      <c r="W208" s="187"/>
      <c r="X208" s="187"/>
      <c r="Y208" s="187"/>
      <c r="Z208" s="187"/>
      <c r="AA208" s="187"/>
      <c r="AB208" s="187"/>
      <c r="AC208" s="350"/>
      <c r="AD208" s="187"/>
      <c r="AE208" s="64"/>
    </row>
    <row r="209" spans="1:31" s="22" customFormat="1" ht="63.75" hidden="1" customHeight="1" x14ac:dyDescent="0.25">
      <c r="A209" s="430">
        <v>113</v>
      </c>
      <c r="B209" s="430"/>
      <c r="C209" s="570"/>
      <c r="D209" s="576"/>
      <c r="E209" s="570"/>
      <c r="F209" s="577"/>
      <c r="G209" s="603"/>
      <c r="H209" s="421"/>
      <c r="I209" s="158" t="s">
        <v>276</v>
      </c>
      <c r="J209" s="428"/>
      <c r="K209" s="428">
        <v>852</v>
      </c>
      <c r="L209" s="428"/>
      <c r="M209" s="428"/>
      <c r="N209" s="68"/>
      <c r="O209" s="68">
        <v>40</v>
      </c>
      <c r="P209" s="247"/>
      <c r="Q209" s="68"/>
      <c r="R209" s="67"/>
      <c r="S209" s="67">
        <v>787.53099999999995</v>
      </c>
      <c r="T209" s="67"/>
      <c r="U209" s="67"/>
      <c r="V209" s="99"/>
      <c r="W209" s="187"/>
      <c r="X209" s="187"/>
      <c r="Y209" s="187"/>
      <c r="Z209" s="187"/>
      <c r="AA209" s="187"/>
      <c r="AB209" s="187"/>
      <c r="AC209" s="350"/>
      <c r="AD209" s="187"/>
      <c r="AE209" s="64"/>
    </row>
    <row r="210" spans="1:31" s="22" customFormat="1" ht="57" hidden="1" customHeight="1" x14ac:dyDescent="0.25">
      <c r="A210" s="430">
        <v>114</v>
      </c>
      <c r="B210" s="430"/>
      <c r="C210" s="570"/>
      <c r="D210" s="576"/>
      <c r="E210" s="570"/>
      <c r="F210" s="577"/>
      <c r="G210" s="603"/>
      <c r="H210" s="421"/>
      <c r="I210" s="158" t="s">
        <v>277</v>
      </c>
      <c r="J210" s="428"/>
      <c r="K210" s="428">
        <v>220</v>
      </c>
      <c r="L210" s="428"/>
      <c r="M210" s="428"/>
      <c r="N210" s="68"/>
      <c r="O210" s="68">
        <v>36</v>
      </c>
      <c r="P210" s="247"/>
      <c r="Q210" s="68"/>
      <c r="R210" s="67"/>
      <c r="S210" s="67">
        <v>238.833</v>
      </c>
      <c r="T210" s="67"/>
      <c r="U210" s="67"/>
      <c r="V210" s="99"/>
      <c r="W210" s="187"/>
      <c r="X210" s="187"/>
      <c r="Y210" s="187"/>
      <c r="Z210" s="187"/>
      <c r="AA210" s="187"/>
      <c r="AB210" s="187"/>
      <c r="AC210" s="350"/>
      <c r="AD210" s="187"/>
      <c r="AE210" s="64"/>
    </row>
    <row r="211" spans="1:31" s="22" customFormat="1" ht="48" hidden="1" customHeight="1" x14ac:dyDescent="0.25">
      <c r="A211" s="430">
        <v>115</v>
      </c>
      <c r="B211" s="430"/>
      <c r="C211" s="570"/>
      <c r="D211" s="576"/>
      <c r="E211" s="570"/>
      <c r="F211" s="577"/>
      <c r="G211" s="603"/>
      <c r="H211" s="421"/>
      <c r="I211" s="158" t="s">
        <v>278</v>
      </c>
      <c r="J211" s="428"/>
      <c r="K211" s="428">
        <v>430</v>
      </c>
      <c r="L211" s="428"/>
      <c r="M211" s="428"/>
      <c r="N211" s="68"/>
      <c r="O211" s="68">
        <v>15</v>
      </c>
      <c r="P211" s="247"/>
      <c r="Q211" s="68"/>
      <c r="R211" s="67"/>
      <c r="S211" s="67">
        <v>299.01799999999997</v>
      </c>
      <c r="T211" s="67"/>
      <c r="U211" s="67"/>
      <c r="V211" s="99"/>
      <c r="W211" s="187"/>
      <c r="X211" s="187"/>
      <c r="Y211" s="187"/>
      <c r="Z211" s="187"/>
      <c r="AA211" s="187"/>
      <c r="AB211" s="187"/>
      <c r="AC211" s="350"/>
      <c r="AD211" s="187"/>
      <c r="AE211" s="64"/>
    </row>
    <row r="212" spans="1:31" s="22" customFormat="1" ht="48.75" hidden="1" customHeight="1" x14ac:dyDescent="0.25">
      <c r="A212" s="430">
        <v>116</v>
      </c>
      <c r="B212" s="430"/>
      <c r="C212" s="570"/>
      <c r="D212" s="576"/>
      <c r="E212" s="570"/>
      <c r="F212" s="577"/>
      <c r="G212" s="603"/>
      <c r="H212" s="421"/>
      <c r="I212" s="158" t="s">
        <v>279</v>
      </c>
      <c r="J212" s="428"/>
      <c r="K212" s="428">
        <v>234</v>
      </c>
      <c r="L212" s="428"/>
      <c r="M212" s="428"/>
      <c r="N212" s="68"/>
      <c r="O212" s="68">
        <v>15</v>
      </c>
      <c r="P212" s="247"/>
      <c r="Q212" s="68"/>
      <c r="R212" s="67"/>
      <c r="S212" s="67">
        <v>285.92599999999999</v>
      </c>
      <c r="T212" s="67"/>
      <c r="U212" s="67"/>
      <c r="V212" s="99"/>
      <c r="W212" s="187"/>
      <c r="X212" s="187"/>
      <c r="Y212" s="187"/>
      <c r="Z212" s="187"/>
      <c r="AA212" s="187"/>
      <c r="AB212" s="187"/>
      <c r="AC212" s="350"/>
      <c r="AD212" s="187"/>
      <c r="AE212" s="64"/>
    </row>
    <row r="213" spans="1:31" s="22" customFormat="1" ht="55.5" hidden="1" customHeight="1" x14ac:dyDescent="0.25">
      <c r="A213" s="430">
        <v>117</v>
      </c>
      <c r="B213" s="430"/>
      <c r="C213" s="570"/>
      <c r="D213" s="576"/>
      <c r="E213" s="570"/>
      <c r="F213" s="577"/>
      <c r="G213" s="603"/>
      <c r="H213" s="421"/>
      <c r="I213" s="158" t="s">
        <v>280</v>
      </c>
      <c r="J213" s="428"/>
      <c r="K213" s="428">
        <v>220</v>
      </c>
      <c r="L213" s="428"/>
      <c r="M213" s="428"/>
      <c r="N213" s="68"/>
      <c r="O213" s="68">
        <v>15</v>
      </c>
      <c r="P213" s="247"/>
      <c r="Q213" s="68"/>
      <c r="R213" s="67"/>
      <c r="S213" s="67">
        <v>273.55799999999999</v>
      </c>
      <c r="T213" s="67"/>
      <c r="U213" s="67"/>
      <c r="V213" s="99"/>
      <c r="W213" s="187"/>
      <c r="X213" s="187"/>
      <c r="Y213" s="187"/>
      <c r="Z213" s="187"/>
      <c r="AA213" s="187"/>
      <c r="AB213" s="187"/>
      <c r="AC213" s="350"/>
      <c r="AD213" s="187"/>
      <c r="AE213" s="64"/>
    </row>
    <row r="214" spans="1:31" s="22" customFormat="1" ht="59.25" hidden="1" customHeight="1" x14ac:dyDescent="0.25">
      <c r="A214" s="430">
        <v>118</v>
      </c>
      <c r="B214" s="430"/>
      <c r="C214" s="570"/>
      <c r="D214" s="576"/>
      <c r="E214" s="570"/>
      <c r="F214" s="577"/>
      <c r="G214" s="603"/>
      <c r="H214" s="421"/>
      <c r="I214" s="158" t="s">
        <v>281</v>
      </c>
      <c r="J214" s="428"/>
      <c r="K214" s="428">
        <v>314</v>
      </c>
      <c r="L214" s="428"/>
      <c r="M214" s="428"/>
      <c r="N214" s="68"/>
      <c r="O214" s="68">
        <v>15</v>
      </c>
      <c r="P214" s="247"/>
      <c r="Q214" s="68"/>
      <c r="R214" s="67"/>
      <c r="S214" s="67">
        <v>318.68900000000002</v>
      </c>
      <c r="T214" s="67"/>
      <c r="U214" s="67"/>
      <c r="V214" s="99"/>
      <c r="W214" s="187"/>
      <c r="X214" s="187"/>
      <c r="Y214" s="187"/>
      <c r="Z214" s="187"/>
      <c r="AA214" s="187"/>
      <c r="AB214" s="187"/>
      <c r="AC214" s="350"/>
      <c r="AD214" s="187"/>
      <c r="AE214" s="64"/>
    </row>
    <row r="215" spans="1:31" s="22" customFormat="1" ht="52.5" hidden="1" customHeight="1" x14ac:dyDescent="0.25">
      <c r="A215" s="430">
        <v>119</v>
      </c>
      <c r="B215" s="430"/>
      <c r="C215" s="570"/>
      <c r="D215" s="576"/>
      <c r="E215" s="570"/>
      <c r="F215" s="577"/>
      <c r="G215" s="603"/>
      <c r="H215" s="421"/>
      <c r="I215" s="158" t="s">
        <v>282</v>
      </c>
      <c r="J215" s="428"/>
      <c r="K215" s="428">
        <v>213</v>
      </c>
      <c r="L215" s="428"/>
      <c r="M215" s="428"/>
      <c r="N215" s="68"/>
      <c r="O215" s="68">
        <v>15</v>
      </c>
      <c r="P215" s="247"/>
      <c r="Q215" s="68"/>
      <c r="R215" s="67"/>
      <c r="S215" s="67">
        <v>272.53800000000001</v>
      </c>
      <c r="T215" s="67"/>
      <c r="U215" s="67"/>
      <c r="V215" s="99"/>
      <c r="W215" s="187"/>
      <c r="X215" s="187"/>
      <c r="Y215" s="187"/>
      <c r="Z215" s="187"/>
      <c r="AA215" s="187"/>
      <c r="AB215" s="187"/>
      <c r="AC215" s="350"/>
      <c r="AD215" s="187"/>
      <c r="AE215" s="64"/>
    </row>
    <row r="216" spans="1:31" s="22" customFormat="1" ht="50.25" hidden="1" customHeight="1" x14ac:dyDescent="0.25">
      <c r="A216" s="430">
        <v>120</v>
      </c>
      <c r="B216" s="430"/>
      <c r="C216" s="570"/>
      <c r="D216" s="576"/>
      <c r="E216" s="570"/>
      <c r="F216" s="577"/>
      <c r="G216" s="603"/>
      <c r="H216" s="421"/>
      <c r="I216" s="158" t="s">
        <v>283</v>
      </c>
      <c r="J216" s="428"/>
      <c r="K216" s="428">
        <v>292</v>
      </c>
      <c r="L216" s="428"/>
      <c r="M216" s="428"/>
      <c r="N216" s="68"/>
      <c r="O216" s="68">
        <v>15</v>
      </c>
      <c r="P216" s="247"/>
      <c r="Q216" s="68"/>
      <c r="R216" s="67"/>
      <c r="S216" s="67">
        <v>350.12599999999998</v>
      </c>
      <c r="T216" s="67"/>
      <c r="U216" s="67"/>
      <c r="V216" s="99"/>
      <c r="W216" s="187"/>
      <c r="X216" s="187"/>
      <c r="Y216" s="187"/>
      <c r="Z216" s="187"/>
      <c r="AA216" s="187"/>
      <c r="AB216" s="187"/>
      <c r="AC216" s="350"/>
      <c r="AD216" s="187"/>
      <c r="AE216" s="64"/>
    </row>
    <row r="217" spans="1:31" s="22" customFormat="1" ht="57" hidden="1" customHeight="1" x14ac:dyDescent="0.25">
      <c r="A217" s="430">
        <v>121</v>
      </c>
      <c r="B217" s="430"/>
      <c r="C217" s="570"/>
      <c r="D217" s="576"/>
      <c r="E217" s="570"/>
      <c r="F217" s="577"/>
      <c r="G217" s="603"/>
      <c r="H217" s="421"/>
      <c r="I217" s="158" t="s">
        <v>284</v>
      </c>
      <c r="J217" s="428"/>
      <c r="K217" s="428">
        <v>191</v>
      </c>
      <c r="L217" s="428"/>
      <c r="M217" s="428"/>
      <c r="N217" s="68"/>
      <c r="O217" s="68">
        <v>15</v>
      </c>
      <c r="P217" s="247"/>
      <c r="Q217" s="68"/>
      <c r="R217" s="67"/>
      <c r="S217" s="67">
        <v>258.95</v>
      </c>
      <c r="T217" s="67"/>
      <c r="U217" s="67"/>
      <c r="V217" s="99"/>
      <c r="W217" s="187"/>
      <c r="X217" s="187"/>
      <c r="Y217" s="187"/>
      <c r="Z217" s="187"/>
      <c r="AA217" s="187"/>
      <c r="AB217" s="187"/>
      <c r="AC217" s="350"/>
      <c r="AD217" s="187"/>
      <c r="AE217" s="64"/>
    </row>
    <row r="218" spans="1:31" s="22" customFormat="1" ht="58.5" hidden="1" customHeight="1" x14ac:dyDescent="0.25">
      <c r="A218" s="430">
        <v>122</v>
      </c>
      <c r="B218" s="430"/>
      <c r="C218" s="570"/>
      <c r="D218" s="576"/>
      <c r="E218" s="570"/>
      <c r="F218" s="577"/>
      <c r="G218" s="603"/>
      <c r="H218" s="421"/>
      <c r="I218" s="158" t="s">
        <v>285</v>
      </c>
      <c r="J218" s="428"/>
      <c r="K218" s="428">
        <v>126</v>
      </c>
      <c r="L218" s="428"/>
      <c r="M218" s="428"/>
      <c r="N218" s="68"/>
      <c r="O218" s="68">
        <v>15</v>
      </c>
      <c r="P218" s="247"/>
      <c r="Q218" s="68"/>
      <c r="R218" s="67"/>
      <c r="S218" s="67">
        <v>166.602</v>
      </c>
      <c r="T218" s="67"/>
      <c r="U218" s="67"/>
      <c r="V218" s="99"/>
      <c r="W218" s="187"/>
      <c r="X218" s="187"/>
      <c r="Y218" s="187"/>
      <c r="Z218" s="187"/>
      <c r="AA218" s="187"/>
      <c r="AB218" s="187"/>
      <c r="AC218" s="350"/>
      <c r="AD218" s="187"/>
      <c r="AE218" s="64"/>
    </row>
    <row r="219" spans="1:31" s="22" customFormat="1" ht="60" hidden="1" customHeight="1" x14ac:dyDescent="0.25">
      <c r="A219" s="430">
        <v>123</v>
      </c>
      <c r="B219" s="430"/>
      <c r="C219" s="570"/>
      <c r="D219" s="576"/>
      <c r="E219" s="570"/>
      <c r="F219" s="577"/>
      <c r="G219" s="603"/>
      <c r="H219" s="421"/>
      <c r="I219" s="158" t="s">
        <v>286</v>
      </c>
      <c r="J219" s="428"/>
      <c r="K219" s="428">
        <v>111</v>
      </c>
      <c r="L219" s="428"/>
      <c r="M219" s="428"/>
      <c r="N219" s="68"/>
      <c r="O219" s="68">
        <v>15</v>
      </c>
      <c r="P219" s="247"/>
      <c r="Q219" s="68"/>
      <c r="R219" s="67"/>
      <c r="S219" s="67">
        <v>145.10599999999999</v>
      </c>
      <c r="T219" s="67"/>
      <c r="U219" s="67"/>
      <c r="V219" s="99"/>
      <c r="W219" s="187"/>
      <c r="X219" s="187"/>
      <c r="Y219" s="187"/>
      <c r="Z219" s="187"/>
      <c r="AA219" s="187"/>
      <c r="AB219" s="187"/>
      <c r="AC219" s="350"/>
      <c r="AD219" s="187"/>
      <c r="AE219" s="64"/>
    </row>
    <row r="220" spans="1:31" s="22" customFormat="1" ht="59.25" hidden="1" customHeight="1" x14ac:dyDescent="0.25">
      <c r="A220" s="430">
        <v>124</v>
      </c>
      <c r="B220" s="430"/>
      <c r="C220" s="570"/>
      <c r="D220" s="576"/>
      <c r="E220" s="570"/>
      <c r="F220" s="577"/>
      <c r="G220" s="603"/>
      <c r="H220" s="421"/>
      <c r="I220" s="158" t="s">
        <v>287</v>
      </c>
      <c r="J220" s="428"/>
      <c r="K220" s="428">
        <v>626</v>
      </c>
      <c r="L220" s="428"/>
      <c r="M220" s="428"/>
      <c r="N220" s="68"/>
      <c r="O220" s="68">
        <v>55</v>
      </c>
      <c r="P220" s="247"/>
      <c r="Q220" s="68"/>
      <c r="R220" s="67"/>
      <c r="S220" s="67">
        <v>553.03800000000001</v>
      </c>
      <c r="T220" s="67"/>
      <c r="U220" s="67"/>
      <c r="V220" s="99"/>
      <c r="W220" s="187"/>
      <c r="X220" s="187"/>
      <c r="Y220" s="187"/>
      <c r="Z220" s="187"/>
      <c r="AA220" s="187"/>
      <c r="AB220" s="187"/>
      <c r="AC220" s="350"/>
      <c r="AD220" s="187"/>
      <c r="AE220" s="64"/>
    </row>
    <row r="221" spans="1:31" s="22" customFormat="1" ht="50.25" hidden="1" customHeight="1" x14ac:dyDescent="0.25">
      <c r="A221" s="430">
        <v>125</v>
      </c>
      <c r="B221" s="430"/>
      <c r="C221" s="570"/>
      <c r="D221" s="576"/>
      <c r="E221" s="570"/>
      <c r="F221" s="577"/>
      <c r="G221" s="603"/>
      <c r="H221" s="421"/>
      <c r="I221" s="158" t="s">
        <v>288</v>
      </c>
      <c r="J221" s="428"/>
      <c r="K221" s="428">
        <v>753</v>
      </c>
      <c r="L221" s="428"/>
      <c r="M221" s="428"/>
      <c r="N221" s="68"/>
      <c r="O221" s="68">
        <v>55</v>
      </c>
      <c r="P221" s="247"/>
      <c r="Q221" s="68"/>
      <c r="R221" s="67"/>
      <c r="S221" s="67">
        <v>486.464</v>
      </c>
      <c r="T221" s="67"/>
      <c r="U221" s="67"/>
      <c r="V221" s="99"/>
      <c r="W221" s="187"/>
      <c r="X221" s="187"/>
      <c r="Y221" s="187"/>
      <c r="Z221" s="187"/>
      <c r="AA221" s="187"/>
      <c r="AB221" s="187"/>
      <c r="AC221" s="350"/>
      <c r="AD221" s="187"/>
      <c r="AE221" s="64"/>
    </row>
    <row r="222" spans="1:31" s="22" customFormat="1" ht="65.25" hidden="1" customHeight="1" x14ac:dyDescent="0.25">
      <c r="A222" s="430">
        <v>126</v>
      </c>
      <c r="B222" s="430"/>
      <c r="C222" s="570"/>
      <c r="D222" s="576"/>
      <c r="E222" s="570"/>
      <c r="F222" s="577"/>
      <c r="G222" s="603"/>
      <c r="H222" s="421"/>
      <c r="I222" s="158" t="s">
        <v>289</v>
      </c>
      <c r="J222" s="428"/>
      <c r="K222" s="428">
        <v>93</v>
      </c>
      <c r="L222" s="428"/>
      <c r="M222" s="428"/>
      <c r="N222" s="68"/>
      <c r="O222" s="68">
        <v>15</v>
      </c>
      <c r="P222" s="247"/>
      <c r="Q222" s="68"/>
      <c r="R222" s="67"/>
      <c r="S222" s="67">
        <v>209.119</v>
      </c>
      <c r="T222" s="67"/>
      <c r="U222" s="67"/>
      <c r="V222" s="99"/>
      <c r="W222" s="187"/>
      <c r="X222" s="187"/>
      <c r="Y222" s="187"/>
      <c r="Z222" s="187"/>
      <c r="AA222" s="187"/>
      <c r="AB222" s="187"/>
      <c r="AC222" s="350"/>
      <c r="AD222" s="187"/>
      <c r="AE222" s="64"/>
    </row>
    <row r="223" spans="1:31" s="22" customFormat="1" ht="63" hidden="1" customHeight="1" x14ac:dyDescent="0.25">
      <c r="A223" s="430">
        <v>128</v>
      </c>
      <c r="B223" s="430"/>
      <c r="C223" s="570"/>
      <c r="D223" s="576"/>
      <c r="E223" s="570"/>
      <c r="F223" s="577"/>
      <c r="G223" s="603"/>
      <c r="H223" s="421"/>
      <c r="I223" s="158" t="s">
        <v>290</v>
      </c>
      <c r="J223" s="428"/>
      <c r="K223" s="428">
        <v>518</v>
      </c>
      <c r="L223" s="428"/>
      <c r="M223" s="428"/>
      <c r="N223" s="68"/>
      <c r="O223" s="68">
        <v>15</v>
      </c>
      <c r="P223" s="247"/>
      <c r="Q223" s="68"/>
      <c r="R223" s="67"/>
      <c r="S223" s="67">
        <v>450.411</v>
      </c>
      <c r="T223" s="67"/>
      <c r="U223" s="67"/>
      <c r="V223" s="99"/>
      <c r="W223" s="187"/>
      <c r="X223" s="187"/>
      <c r="Y223" s="187"/>
      <c r="Z223" s="187"/>
      <c r="AA223" s="187"/>
      <c r="AB223" s="187"/>
      <c r="AC223" s="350"/>
      <c r="AD223" s="187"/>
      <c r="AE223" s="64"/>
    </row>
    <row r="224" spans="1:31" s="22" customFormat="1" ht="53.25" hidden="1" customHeight="1" x14ac:dyDescent="0.25">
      <c r="A224" s="430">
        <v>130</v>
      </c>
      <c r="B224" s="430"/>
      <c r="C224" s="570"/>
      <c r="D224" s="576"/>
      <c r="E224" s="570"/>
      <c r="F224" s="577"/>
      <c r="G224" s="603"/>
      <c r="H224" s="421"/>
      <c r="I224" s="158" t="s">
        <v>291</v>
      </c>
      <c r="J224" s="428"/>
      <c r="K224" s="428">
        <v>168</v>
      </c>
      <c r="L224" s="428"/>
      <c r="M224" s="428"/>
      <c r="N224" s="68"/>
      <c r="O224" s="68">
        <v>15</v>
      </c>
      <c r="P224" s="247"/>
      <c r="Q224" s="68"/>
      <c r="R224" s="67"/>
      <c r="S224" s="67">
        <v>263.37900000000002</v>
      </c>
      <c r="T224" s="67"/>
      <c r="U224" s="67"/>
      <c r="V224" s="99"/>
      <c r="W224" s="187"/>
      <c r="X224" s="187"/>
      <c r="Y224" s="187"/>
      <c r="Z224" s="187"/>
      <c r="AA224" s="187"/>
      <c r="AB224" s="187"/>
      <c r="AC224" s="350"/>
      <c r="AD224" s="187"/>
      <c r="AE224" s="64"/>
    </row>
    <row r="225" spans="1:31" s="22" customFormat="1" ht="54.75" hidden="1" customHeight="1" x14ac:dyDescent="0.25">
      <c r="A225" s="430">
        <v>129</v>
      </c>
      <c r="B225" s="430"/>
      <c r="C225" s="570"/>
      <c r="D225" s="576"/>
      <c r="E225" s="570"/>
      <c r="F225" s="577"/>
      <c r="G225" s="603"/>
      <c r="H225" s="421"/>
      <c r="I225" s="158" t="s">
        <v>292</v>
      </c>
      <c r="J225" s="428"/>
      <c r="K225" s="428">
        <v>118</v>
      </c>
      <c r="L225" s="428"/>
      <c r="M225" s="428"/>
      <c r="N225" s="68"/>
      <c r="O225" s="68">
        <v>15</v>
      </c>
      <c r="P225" s="247"/>
      <c r="Q225" s="68"/>
      <c r="R225" s="67"/>
      <c r="S225" s="67">
        <v>118.633</v>
      </c>
      <c r="T225" s="67"/>
      <c r="U225" s="67"/>
      <c r="V225" s="99"/>
      <c r="W225" s="187"/>
      <c r="X225" s="187"/>
      <c r="Y225" s="187"/>
      <c r="Z225" s="187"/>
      <c r="AA225" s="187"/>
      <c r="AB225" s="187"/>
      <c r="AC225" s="350"/>
      <c r="AD225" s="187"/>
      <c r="AE225" s="64"/>
    </row>
    <row r="226" spans="1:31" s="22" customFormat="1" ht="45" hidden="1" customHeight="1" x14ac:dyDescent="0.25">
      <c r="A226" s="430"/>
      <c r="B226" s="66" t="s">
        <v>1507</v>
      </c>
      <c r="C226" s="570"/>
      <c r="D226" s="576"/>
      <c r="E226" s="570"/>
      <c r="F226" s="577"/>
      <c r="G226" s="603"/>
      <c r="H226" s="421"/>
      <c r="I226" s="158" t="s">
        <v>920</v>
      </c>
      <c r="J226" s="428"/>
      <c r="K226" s="428"/>
      <c r="L226" s="428">
        <v>298</v>
      </c>
      <c r="M226" s="428"/>
      <c r="N226" s="68"/>
      <c r="O226" s="68"/>
      <c r="P226" s="247">
        <v>50</v>
      </c>
      <c r="Q226" s="68"/>
      <c r="R226" s="67"/>
      <c r="S226" s="67"/>
      <c r="T226" s="67">
        <v>444.68439000000001</v>
      </c>
      <c r="U226" s="67"/>
      <c r="V226" s="99"/>
      <c r="W226" s="100"/>
      <c r="X226" s="100"/>
      <c r="Y226" s="187"/>
      <c r="Z226" s="187"/>
      <c r="AA226" s="99"/>
      <c r="AB226" s="187"/>
      <c r="AC226" s="350"/>
      <c r="AD226" s="187"/>
      <c r="AE226" s="64"/>
    </row>
    <row r="227" spans="1:31" s="22" customFormat="1" ht="45" hidden="1" customHeight="1" x14ac:dyDescent="0.25">
      <c r="A227" s="430"/>
      <c r="B227" s="66" t="s">
        <v>1504</v>
      </c>
      <c r="C227" s="570"/>
      <c r="D227" s="576"/>
      <c r="E227" s="570"/>
      <c r="F227" s="577"/>
      <c r="G227" s="603"/>
      <c r="H227" s="421"/>
      <c r="I227" s="158" t="s">
        <v>922</v>
      </c>
      <c r="J227" s="428"/>
      <c r="K227" s="428"/>
      <c r="L227" s="428">
        <v>259</v>
      </c>
      <c r="M227" s="428"/>
      <c r="N227" s="68"/>
      <c r="O227" s="68"/>
      <c r="P227" s="247">
        <v>40</v>
      </c>
      <c r="Q227" s="68"/>
      <c r="R227" s="67"/>
      <c r="S227" s="67"/>
      <c r="T227" s="67">
        <v>438.91304000000002</v>
      </c>
      <c r="U227" s="67"/>
      <c r="V227" s="99"/>
      <c r="W227" s="100"/>
      <c r="X227" s="100"/>
      <c r="Y227" s="187"/>
      <c r="Z227" s="187"/>
      <c r="AA227" s="99"/>
      <c r="AB227" s="187"/>
      <c r="AC227" s="350"/>
      <c r="AD227" s="187"/>
      <c r="AE227" s="64"/>
    </row>
    <row r="228" spans="1:31" s="22" customFormat="1" ht="30" hidden="1" customHeight="1" x14ac:dyDescent="0.25">
      <c r="A228" s="430"/>
      <c r="B228" s="430">
        <v>2490</v>
      </c>
      <c r="C228" s="570"/>
      <c r="D228" s="576"/>
      <c r="E228" s="570"/>
      <c r="F228" s="577"/>
      <c r="G228" s="603"/>
      <c r="H228" s="421"/>
      <c r="I228" s="158" t="s">
        <v>1073</v>
      </c>
      <c r="J228" s="428"/>
      <c r="K228" s="428"/>
      <c r="L228" s="428">
        <v>300</v>
      </c>
      <c r="M228" s="428"/>
      <c r="N228" s="68"/>
      <c r="O228" s="68"/>
      <c r="P228" s="247">
        <v>15</v>
      </c>
      <c r="Q228" s="68"/>
      <c r="R228" s="67"/>
      <c r="S228" s="67"/>
      <c r="T228" s="67">
        <v>331.03699999999998</v>
      </c>
      <c r="U228" s="67"/>
      <c r="V228" s="99"/>
      <c r="W228" s="187"/>
      <c r="X228" s="187"/>
      <c r="Y228" s="187"/>
      <c r="Z228" s="187"/>
      <c r="AA228" s="99"/>
      <c r="AB228" s="187"/>
      <c r="AC228" s="350"/>
      <c r="AD228" s="187"/>
      <c r="AE228" s="64"/>
    </row>
    <row r="229" spans="1:31" s="22" customFormat="1" ht="45" hidden="1" customHeight="1" x14ac:dyDescent="0.25">
      <c r="A229" s="430"/>
      <c r="B229" s="430">
        <v>2717</v>
      </c>
      <c r="C229" s="570"/>
      <c r="D229" s="576"/>
      <c r="E229" s="570"/>
      <c r="F229" s="577"/>
      <c r="G229" s="603"/>
      <c r="H229" s="421"/>
      <c r="I229" s="158" t="s">
        <v>1074</v>
      </c>
      <c r="J229" s="428"/>
      <c r="K229" s="428"/>
      <c r="L229" s="428">
        <v>20</v>
      </c>
      <c r="M229" s="428"/>
      <c r="N229" s="68"/>
      <c r="O229" s="68"/>
      <c r="P229" s="247">
        <v>35</v>
      </c>
      <c r="Q229" s="68"/>
      <c r="R229" s="67"/>
      <c r="S229" s="67"/>
      <c r="T229" s="67">
        <v>50.408000000000001</v>
      </c>
      <c r="U229" s="67"/>
      <c r="V229" s="99"/>
      <c r="W229" s="187"/>
      <c r="X229" s="187"/>
      <c r="Y229" s="187"/>
      <c r="Z229" s="187"/>
      <c r="AA229" s="99"/>
      <c r="AB229" s="187"/>
      <c r="AC229" s="350"/>
      <c r="AD229" s="187"/>
      <c r="AE229" s="64"/>
    </row>
    <row r="230" spans="1:31" s="22" customFormat="1" ht="45" hidden="1" customHeight="1" x14ac:dyDescent="0.25">
      <c r="A230" s="430"/>
      <c r="B230" s="66" t="s">
        <v>1669</v>
      </c>
      <c r="C230" s="570"/>
      <c r="D230" s="576"/>
      <c r="E230" s="570"/>
      <c r="F230" s="577"/>
      <c r="G230" s="720"/>
      <c r="H230" s="421"/>
      <c r="I230" s="158" t="s">
        <v>1169</v>
      </c>
      <c r="J230" s="428"/>
      <c r="K230" s="428"/>
      <c r="L230" s="428">
        <v>223</v>
      </c>
      <c r="M230" s="428"/>
      <c r="N230" s="68"/>
      <c r="O230" s="68"/>
      <c r="P230" s="247">
        <v>5</v>
      </c>
      <c r="Q230" s="68"/>
      <c r="R230" s="67"/>
      <c r="S230" s="67"/>
      <c r="T230" s="67">
        <v>257.49299999999999</v>
      </c>
      <c r="U230" s="67"/>
      <c r="V230" s="99"/>
      <c r="W230" s="100"/>
      <c r="X230" s="100"/>
      <c r="Y230" s="187"/>
      <c r="Z230" s="187"/>
      <c r="AA230" s="99"/>
      <c r="AB230" s="187"/>
      <c r="AC230" s="350"/>
      <c r="AD230" s="187"/>
      <c r="AE230" s="64"/>
    </row>
    <row r="231" spans="1:31" s="22" customFormat="1" hidden="1" x14ac:dyDescent="0.25">
      <c r="A231" s="430"/>
      <c r="B231" s="430"/>
      <c r="C231" s="570"/>
      <c r="D231" s="576"/>
      <c r="E231" s="570"/>
      <c r="F231" s="577"/>
      <c r="G231" s="604" t="s">
        <v>1445</v>
      </c>
      <c r="H231" s="426"/>
      <c r="I231" s="250"/>
      <c r="J231" s="246">
        <f>J232</f>
        <v>0</v>
      </c>
      <c r="K231" s="246">
        <f t="shared" ref="K231:Q231" si="2">K232</f>
        <v>123</v>
      </c>
      <c r="L231" s="246">
        <f t="shared" si="2"/>
        <v>0</v>
      </c>
      <c r="M231" s="246">
        <f t="shared" si="2"/>
        <v>0</v>
      </c>
      <c r="N231" s="246">
        <f t="shared" si="2"/>
        <v>0</v>
      </c>
      <c r="O231" s="246">
        <f t="shared" si="2"/>
        <v>5</v>
      </c>
      <c r="P231" s="246">
        <f t="shared" si="2"/>
        <v>0</v>
      </c>
      <c r="Q231" s="246">
        <f t="shared" si="2"/>
        <v>0</v>
      </c>
      <c r="R231" s="246" t="e">
        <f>#REF!</f>
        <v>#REF!</v>
      </c>
      <c r="S231" s="246" t="e">
        <f>#REF!</f>
        <v>#REF!</v>
      </c>
      <c r="T231" s="246" t="e">
        <f>#REF!</f>
        <v>#REF!</v>
      </c>
      <c r="U231" s="246" t="e">
        <f>#REF!</f>
        <v>#REF!</v>
      </c>
      <c r="V231" s="301" t="e">
        <f>'Приложение 1'!#REF!</f>
        <v>#REF!</v>
      </c>
      <c r="W231" s="118" t="e">
        <f>V231*((J231+K231+L231)/1000)/(N231+O231+P231)</f>
        <v>#REF!</v>
      </c>
      <c r="X231" s="119">
        <f>X13</f>
        <v>15.17154</v>
      </c>
      <c r="Y231" s="344" t="e">
        <f>X231*'Приложение 1'!#REF!/100</f>
        <v>#REF!</v>
      </c>
      <c r="Z231" s="349" t="e">
        <f>W231/Y231</f>
        <v>#REF!</v>
      </c>
      <c r="AA231" s="64"/>
    </row>
    <row r="232" spans="1:31" s="22" customFormat="1" ht="60" hidden="1" customHeight="1" x14ac:dyDescent="0.25">
      <c r="A232" s="430">
        <v>131</v>
      </c>
      <c r="B232" s="430"/>
      <c r="C232" s="570"/>
      <c r="D232" s="576"/>
      <c r="E232" s="570"/>
      <c r="F232" s="583"/>
      <c r="G232" s="720"/>
      <c r="H232" s="421"/>
      <c r="I232" s="158" t="s">
        <v>293</v>
      </c>
      <c r="J232" s="428"/>
      <c r="K232" s="428">
        <v>123</v>
      </c>
      <c r="L232" s="428"/>
      <c r="M232" s="428"/>
      <c r="N232" s="68"/>
      <c r="O232" s="68">
        <v>5</v>
      </c>
      <c r="P232" s="68"/>
      <c r="Q232" s="68"/>
      <c r="R232" s="67"/>
      <c r="S232" s="67">
        <v>66.539000000000001</v>
      </c>
      <c r="T232" s="67"/>
      <c r="U232" s="67"/>
      <c r="V232" s="99"/>
      <c r="W232" s="100"/>
      <c r="X232" s="100"/>
      <c r="Y232" s="100"/>
      <c r="Z232" s="100"/>
      <c r="AA232" s="187"/>
      <c r="AB232" s="187"/>
      <c r="AC232" s="187"/>
      <c r="AD232" s="187"/>
      <c r="AE232" s="64"/>
    </row>
    <row r="233" spans="1:31" s="22" customFormat="1" ht="15" hidden="1" customHeight="1" x14ac:dyDescent="0.25">
      <c r="A233" s="4"/>
      <c r="B233" s="4"/>
      <c r="C233" s="570"/>
      <c r="D233" s="576"/>
      <c r="E233" s="570"/>
      <c r="F233" s="578" t="s">
        <v>65</v>
      </c>
      <c r="G233" s="421" t="s">
        <v>59</v>
      </c>
      <c r="H233" s="421"/>
      <c r="I233" s="140"/>
      <c r="J233" s="428"/>
      <c r="K233" s="428"/>
      <c r="L233" s="428"/>
      <c r="M233" s="428"/>
      <c r="N233" s="428"/>
      <c r="O233" s="428"/>
      <c r="P233" s="428"/>
      <c r="Q233" s="428"/>
      <c r="R233" s="442"/>
      <c r="S233" s="442"/>
      <c r="T233" s="442"/>
      <c r="U233" s="442"/>
      <c r="V233" s="320"/>
      <c r="W233" s="4"/>
      <c r="X233" s="381"/>
      <c r="Y233" s="345"/>
      <c r="Z233" s="4"/>
    </row>
    <row r="234" spans="1:31" s="22" customFormat="1" ht="15" hidden="1" customHeight="1" x14ac:dyDescent="0.25">
      <c r="A234" s="4"/>
      <c r="B234" s="4"/>
      <c r="C234" s="570"/>
      <c r="D234" s="576"/>
      <c r="E234" s="570"/>
      <c r="F234" s="578"/>
      <c r="G234" s="421" t="s">
        <v>60</v>
      </c>
      <c r="H234" s="421"/>
      <c r="I234" s="140"/>
      <c r="J234" s="428"/>
      <c r="K234" s="428"/>
      <c r="L234" s="428"/>
      <c r="M234" s="428"/>
      <c r="N234" s="428"/>
      <c r="O234" s="428"/>
      <c r="P234" s="428"/>
      <c r="Q234" s="428"/>
      <c r="R234" s="442"/>
      <c r="S234" s="442"/>
      <c r="T234" s="442"/>
      <c r="U234" s="442"/>
      <c r="V234" s="320"/>
      <c r="W234" s="4"/>
      <c r="X234" s="381"/>
      <c r="Y234" s="345"/>
      <c r="Z234" s="4"/>
    </row>
    <row r="235" spans="1:31" s="22" customFormat="1" ht="15" hidden="1" customHeight="1" x14ac:dyDescent="0.25">
      <c r="A235" s="4"/>
      <c r="B235" s="4"/>
      <c r="C235" s="570"/>
      <c r="D235" s="576"/>
      <c r="E235" s="570"/>
      <c r="F235" s="578"/>
      <c r="G235" s="421" t="s">
        <v>61</v>
      </c>
      <c r="H235" s="421"/>
      <c r="I235" s="140"/>
      <c r="J235" s="428"/>
      <c r="K235" s="428"/>
      <c r="L235" s="428"/>
      <c r="M235" s="428"/>
      <c r="N235" s="428"/>
      <c r="O235" s="428"/>
      <c r="P235" s="428"/>
      <c r="Q235" s="428"/>
      <c r="R235" s="442"/>
      <c r="S235" s="442"/>
      <c r="T235" s="442"/>
      <c r="U235" s="442"/>
      <c r="V235" s="320"/>
      <c r="W235" s="4"/>
      <c r="X235" s="381"/>
      <c r="Y235" s="345"/>
      <c r="Z235" s="4"/>
    </row>
    <row r="236" spans="1:31" s="22" customFormat="1" ht="15.75" hidden="1" customHeight="1" x14ac:dyDescent="0.25">
      <c r="A236" s="4"/>
      <c r="B236" s="4"/>
      <c r="C236" s="570"/>
      <c r="D236" s="576"/>
      <c r="E236" s="570"/>
      <c r="F236" s="578"/>
      <c r="G236" s="421" t="s">
        <v>62</v>
      </c>
      <c r="H236" s="421"/>
      <c r="I236" s="140"/>
      <c r="J236" s="145"/>
      <c r="K236" s="145"/>
      <c r="L236" s="145"/>
      <c r="M236" s="145"/>
      <c r="N236" s="145"/>
      <c r="O236" s="145"/>
      <c r="P236" s="442"/>
      <c r="Q236" s="442"/>
      <c r="R236" s="442"/>
      <c r="S236" s="442"/>
      <c r="T236" s="442"/>
      <c r="U236" s="442"/>
      <c r="V236" s="320"/>
      <c r="W236" s="4"/>
      <c r="X236" s="381"/>
      <c r="Y236" s="345"/>
      <c r="Z236" s="4"/>
    </row>
    <row r="237" spans="1:31" s="22" customFormat="1" ht="15" hidden="1" customHeight="1" x14ac:dyDescent="0.25">
      <c r="A237" s="4"/>
      <c r="B237" s="4"/>
      <c r="C237" s="570"/>
      <c r="D237" s="576"/>
      <c r="E237" s="570"/>
      <c r="F237" s="578"/>
      <c r="G237" s="428" t="s">
        <v>63</v>
      </c>
      <c r="H237" s="428"/>
      <c r="I237" s="434"/>
      <c r="J237" s="145"/>
      <c r="K237" s="145"/>
      <c r="L237" s="145"/>
      <c r="M237" s="145"/>
      <c r="N237" s="145"/>
      <c r="O237" s="145"/>
      <c r="P237" s="442"/>
      <c r="Q237" s="442"/>
      <c r="R237" s="442"/>
      <c r="S237" s="442"/>
      <c r="T237" s="442"/>
      <c r="U237" s="442"/>
      <c r="V237" s="320"/>
      <c r="W237" s="4"/>
      <c r="X237" s="381"/>
      <c r="Y237" s="345"/>
      <c r="Z237" s="4"/>
    </row>
    <row r="238" spans="1:31" s="22" customFormat="1" ht="15" hidden="1" customHeight="1" x14ac:dyDescent="0.25">
      <c r="A238" s="4"/>
      <c r="B238" s="4"/>
      <c r="C238" s="570"/>
      <c r="D238" s="576"/>
      <c r="E238" s="570"/>
      <c r="F238" s="578"/>
      <c r="G238" s="428" t="s">
        <v>68</v>
      </c>
      <c r="H238" s="428"/>
      <c r="I238" s="434"/>
      <c r="J238" s="145"/>
      <c r="K238" s="145"/>
      <c r="L238" s="145"/>
      <c r="M238" s="145"/>
      <c r="N238" s="145"/>
      <c r="O238" s="145"/>
      <c r="P238" s="442"/>
      <c r="Q238" s="442"/>
      <c r="R238" s="442"/>
      <c r="S238" s="442"/>
      <c r="T238" s="442"/>
      <c r="U238" s="442"/>
      <c r="V238" s="320"/>
      <c r="W238" s="4"/>
      <c r="X238" s="381"/>
      <c r="Y238" s="345"/>
      <c r="Z238" s="4"/>
    </row>
    <row r="239" spans="1:31" s="120" customFormat="1" ht="15" hidden="1" customHeight="1" x14ac:dyDescent="0.2">
      <c r="A239" s="128"/>
      <c r="B239" s="128"/>
      <c r="C239" s="570"/>
      <c r="D239" s="576"/>
      <c r="E239" s="570" t="s">
        <v>67</v>
      </c>
      <c r="F239" s="578" t="s">
        <v>64</v>
      </c>
      <c r="G239" s="421" t="s">
        <v>59</v>
      </c>
      <c r="H239" s="329"/>
      <c r="I239" s="317"/>
      <c r="J239" s="340"/>
      <c r="K239" s="340"/>
      <c r="L239" s="340"/>
      <c r="M239" s="340"/>
      <c r="N239" s="340"/>
      <c r="O239" s="340"/>
      <c r="P239" s="340"/>
      <c r="Q239" s="340"/>
      <c r="R239" s="340"/>
      <c r="S239" s="340"/>
      <c r="T239" s="340"/>
      <c r="U239" s="340"/>
      <c r="V239" s="301"/>
      <c r="W239" s="118"/>
      <c r="X239" s="141"/>
      <c r="Y239" s="343"/>
      <c r="Z239" s="128"/>
    </row>
    <row r="240" spans="1:31" s="22" customFormat="1" ht="15" hidden="1" customHeight="1" x14ac:dyDescent="0.25">
      <c r="A240" s="4"/>
      <c r="B240" s="4"/>
      <c r="C240" s="570"/>
      <c r="D240" s="576"/>
      <c r="E240" s="570"/>
      <c r="F240" s="578"/>
      <c r="G240" s="421" t="s">
        <v>60</v>
      </c>
      <c r="H240" s="421"/>
      <c r="I240" s="140"/>
      <c r="J240" s="145"/>
      <c r="K240" s="145"/>
      <c r="L240" s="145"/>
      <c r="M240" s="145"/>
      <c r="N240" s="145"/>
      <c r="O240" s="145"/>
      <c r="P240" s="442"/>
      <c r="Q240" s="442"/>
      <c r="R240" s="442"/>
      <c r="S240" s="442"/>
      <c r="T240" s="442"/>
      <c r="U240" s="442"/>
      <c r="V240" s="320" t="e">
        <f>'Приложение 1'!#REF!</f>
        <v>#REF!</v>
      </c>
      <c r="W240" s="4"/>
      <c r="X240" s="381" t="e">
        <f>W240*#REF!/100</f>
        <v>#REF!</v>
      </c>
      <c r="Y240" s="345" t="e">
        <f t="shared" ref="Y240:Y250" si="3">V240/X240</f>
        <v>#REF!</v>
      </c>
      <c r="Z240" s="4"/>
    </row>
    <row r="241" spans="1:31" s="22" customFormat="1" ht="15" hidden="1" customHeight="1" x14ac:dyDescent="0.25">
      <c r="A241" s="4"/>
      <c r="B241" s="4"/>
      <c r="C241" s="570"/>
      <c r="D241" s="576"/>
      <c r="E241" s="570"/>
      <c r="F241" s="578"/>
      <c r="G241" s="421" t="s">
        <v>61</v>
      </c>
      <c r="H241" s="421"/>
      <c r="I241" s="140"/>
      <c r="J241" s="145"/>
      <c r="K241" s="145"/>
      <c r="L241" s="145"/>
      <c r="M241" s="145"/>
      <c r="N241" s="145"/>
      <c r="O241" s="145"/>
      <c r="P241" s="442"/>
      <c r="Q241" s="442"/>
      <c r="R241" s="442"/>
      <c r="S241" s="442"/>
      <c r="T241" s="442"/>
      <c r="U241" s="442"/>
      <c r="V241" s="320" t="e">
        <f>'Приложение 1'!#REF!</f>
        <v>#REF!</v>
      </c>
      <c r="W241" s="4"/>
      <c r="X241" s="381" t="e">
        <f>W241*#REF!/100</f>
        <v>#REF!</v>
      </c>
      <c r="Y241" s="345" t="e">
        <f t="shared" si="3"/>
        <v>#REF!</v>
      </c>
      <c r="Z241" s="4"/>
    </row>
    <row r="242" spans="1:31" s="22" customFormat="1" ht="15" hidden="1" customHeight="1" x14ac:dyDescent="0.25">
      <c r="A242" s="4"/>
      <c r="B242" s="4"/>
      <c r="C242" s="570"/>
      <c r="D242" s="576"/>
      <c r="E242" s="570"/>
      <c r="F242" s="578"/>
      <c r="G242" s="421" t="s">
        <v>62</v>
      </c>
      <c r="H242" s="421"/>
      <c r="I242" s="140"/>
      <c r="J242" s="145"/>
      <c r="K242" s="145"/>
      <c r="L242" s="145"/>
      <c r="M242" s="145"/>
      <c r="N242" s="145"/>
      <c r="O242" s="145"/>
      <c r="P242" s="442"/>
      <c r="Q242" s="442"/>
      <c r="R242" s="442"/>
      <c r="S242" s="442"/>
      <c r="T242" s="442"/>
      <c r="U242" s="442"/>
      <c r="V242" s="320" t="e">
        <f>'Приложение 1'!#REF!</f>
        <v>#REF!</v>
      </c>
      <c r="W242" s="4"/>
      <c r="X242" s="381" t="e">
        <f>W242*#REF!/100</f>
        <v>#REF!</v>
      </c>
      <c r="Y242" s="345" t="e">
        <f t="shared" si="3"/>
        <v>#REF!</v>
      </c>
      <c r="Z242" s="4"/>
    </row>
    <row r="243" spans="1:31" s="22" customFormat="1" ht="15" hidden="1" customHeight="1" x14ac:dyDescent="0.25">
      <c r="A243" s="4"/>
      <c r="B243" s="4"/>
      <c r="C243" s="570"/>
      <c r="D243" s="576"/>
      <c r="E243" s="570"/>
      <c r="F243" s="578"/>
      <c r="G243" s="428" t="s">
        <v>63</v>
      </c>
      <c r="H243" s="428"/>
      <c r="I243" s="434"/>
      <c r="J243" s="146"/>
      <c r="K243" s="146"/>
      <c r="L243" s="146"/>
      <c r="M243" s="146"/>
      <c r="N243" s="146"/>
      <c r="O243" s="146"/>
      <c r="P243" s="442"/>
      <c r="Q243" s="442"/>
      <c r="R243" s="442"/>
      <c r="S243" s="442"/>
      <c r="T243" s="442"/>
      <c r="U243" s="442"/>
      <c r="V243" s="320" t="e">
        <f>'Приложение 1'!#REF!</f>
        <v>#REF!</v>
      </c>
      <c r="W243" s="4"/>
      <c r="X243" s="381" t="e">
        <f>W243*#REF!/100</f>
        <v>#REF!</v>
      </c>
      <c r="Y243" s="345" t="e">
        <f t="shared" si="3"/>
        <v>#REF!</v>
      </c>
      <c r="Z243" s="4"/>
    </row>
    <row r="244" spans="1:31" s="22" customFormat="1" ht="15.75" hidden="1" customHeight="1" x14ac:dyDescent="0.25">
      <c r="A244" s="4"/>
      <c r="B244" s="4"/>
      <c r="C244" s="570"/>
      <c r="D244" s="576"/>
      <c r="E244" s="570"/>
      <c r="F244" s="578"/>
      <c r="G244" s="428" t="s">
        <v>68</v>
      </c>
      <c r="H244" s="428"/>
      <c r="I244" s="434"/>
      <c r="J244" s="442"/>
      <c r="K244" s="442"/>
      <c r="L244" s="442"/>
      <c r="M244" s="442"/>
      <c r="N244" s="442"/>
      <c r="O244" s="442"/>
      <c r="P244" s="442"/>
      <c r="Q244" s="442"/>
      <c r="R244" s="442"/>
      <c r="S244" s="442"/>
      <c r="T244" s="442"/>
      <c r="U244" s="442"/>
      <c r="V244" s="320" t="e">
        <f>'Приложение 1'!#REF!</f>
        <v>#REF!</v>
      </c>
      <c r="W244" s="4"/>
      <c r="X244" s="381" t="e">
        <f>W244*#REF!/100</f>
        <v>#REF!</v>
      </c>
      <c r="Y244" s="345" t="e">
        <f t="shared" si="3"/>
        <v>#REF!</v>
      </c>
      <c r="Z244" s="4"/>
    </row>
    <row r="245" spans="1:31" s="22" customFormat="1" ht="15" hidden="1" customHeight="1" x14ac:dyDescent="0.25">
      <c r="A245" s="4"/>
      <c r="B245" s="4"/>
      <c r="C245" s="570"/>
      <c r="D245" s="576"/>
      <c r="E245" s="570"/>
      <c r="F245" s="578" t="s">
        <v>65</v>
      </c>
      <c r="G245" s="421" t="s">
        <v>59</v>
      </c>
      <c r="H245" s="421"/>
      <c r="I245" s="140"/>
      <c r="J245" s="442"/>
      <c r="K245" s="442"/>
      <c r="L245" s="442"/>
      <c r="M245" s="442"/>
      <c r="N245" s="442"/>
      <c r="O245" s="442"/>
      <c r="P245" s="442"/>
      <c r="Q245" s="442"/>
      <c r="R245" s="442"/>
      <c r="S245" s="442"/>
      <c r="T245" s="442"/>
      <c r="U245" s="442"/>
      <c r="V245" s="320" t="e">
        <f>'Приложение 1'!#REF!</f>
        <v>#REF!</v>
      </c>
      <c r="W245" s="4"/>
      <c r="X245" s="381" t="e">
        <f>W245*#REF!/100</f>
        <v>#REF!</v>
      </c>
      <c r="Y245" s="345" t="e">
        <f t="shared" si="3"/>
        <v>#REF!</v>
      </c>
      <c r="Z245" s="4"/>
    </row>
    <row r="246" spans="1:31" s="22" customFormat="1" ht="15" hidden="1" customHeight="1" x14ac:dyDescent="0.25">
      <c r="A246" s="4"/>
      <c r="B246" s="4"/>
      <c r="C246" s="570"/>
      <c r="D246" s="576"/>
      <c r="E246" s="570"/>
      <c r="F246" s="578"/>
      <c r="G246" s="421" t="s">
        <v>60</v>
      </c>
      <c r="H246" s="421"/>
      <c r="I246" s="140"/>
      <c r="J246" s="442"/>
      <c r="K246" s="442"/>
      <c r="L246" s="442"/>
      <c r="M246" s="442"/>
      <c r="N246" s="442"/>
      <c r="O246" s="442"/>
      <c r="P246" s="442"/>
      <c r="Q246" s="442"/>
      <c r="R246" s="442"/>
      <c r="S246" s="442"/>
      <c r="T246" s="442"/>
      <c r="U246" s="442"/>
      <c r="V246" s="320" t="e">
        <f>'Приложение 1'!#REF!</f>
        <v>#REF!</v>
      </c>
      <c r="W246" s="4"/>
      <c r="X246" s="381" t="e">
        <f>W246*#REF!/100</f>
        <v>#REF!</v>
      </c>
      <c r="Y246" s="345" t="e">
        <f t="shared" si="3"/>
        <v>#REF!</v>
      </c>
      <c r="Z246" s="4"/>
    </row>
    <row r="247" spans="1:31" s="22" customFormat="1" ht="15" hidden="1" customHeight="1" x14ac:dyDescent="0.25">
      <c r="A247" s="4"/>
      <c r="B247" s="4"/>
      <c r="C247" s="570"/>
      <c r="D247" s="576"/>
      <c r="E247" s="570"/>
      <c r="F247" s="578"/>
      <c r="G247" s="421" t="s">
        <v>61</v>
      </c>
      <c r="H247" s="421"/>
      <c r="I247" s="140"/>
      <c r="J247" s="442"/>
      <c r="K247" s="442"/>
      <c r="L247" s="442"/>
      <c r="M247" s="442"/>
      <c r="N247" s="442"/>
      <c r="O247" s="442"/>
      <c r="P247" s="442"/>
      <c r="Q247" s="442"/>
      <c r="R247" s="442"/>
      <c r="S247" s="442"/>
      <c r="T247" s="442"/>
      <c r="U247" s="442"/>
      <c r="V247" s="320" t="e">
        <f>'Приложение 1'!#REF!</f>
        <v>#REF!</v>
      </c>
      <c r="W247" s="4"/>
      <c r="X247" s="381" t="e">
        <f>W247*#REF!/100</f>
        <v>#REF!</v>
      </c>
      <c r="Y247" s="345" t="e">
        <f t="shared" si="3"/>
        <v>#REF!</v>
      </c>
      <c r="Z247" s="4"/>
    </row>
    <row r="248" spans="1:31" s="22" customFormat="1" ht="15" hidden="1" customHeight="1" x14ac:dyDescent="0.25">
      <c r="A248" s="4"/>
      <c r="B248" s="4"/>
      <c r="C248" s="570"/>
      <c r="D248" s="576"/>
      <c r="E248" s="570"/>
      <c r="F248" s="578"/>
      <c r="G248" s="421" t="s">
        <v>62</v>
      </c>
      <c r="H248" s="421"/>
      <c r="I248" s="140"/>
      <c r="J248" s="442"/>
      <c r="K248" s="442"/>
      <c r="L248" s="442"/>
      <c r="M248" s="442"/>
      <c r="N248" s="442"/>
      <c r="O248" s="442"/>
      <c r="P248" s="442"/>
      <c r="Q248" s="442"/>
      <c r="R248" s="442"/>
      <c r="S248" s="442"/>
      <c r="T248" s="442"/>
      <c r="U248" s="442"/>
      <c r="V248" s="320" t="e">
        <f>'Приложение 1'!#REF!</f>
        <v>#REF!</v>
      </c>
      <c r="W248" s="4"/>
      <c r="X248" s="381" t="e">
        <f>W248*#REF!/100</f>
        <v>#REF!</v>
      </c>
      <c r="Y248" s="345" t="e">
        <f t="shared" si="3"/>
        <v>#REF!</v>
      </c>
      <c r="Z248" s="4"/>
    </row>
    <row r="249" spans="1:31" s="22" customFormat="1" ht="15" hidden="1" customHeight="1" x14ac:dyDescent="0.25">
      <c r="A249" s="4"/>
      <c r="B249" s="4"/>
      <c r="C249" s="570"/>
      <c r="D249" s="576"/>
      <c r="E249" s="570"/>
      <c r="F249" s="578"/>
      <c r="G249" s="428" t="s">
        <v>63</v>
      </c>
      <c r="H249" s="428"/>
      <c r="I249" s="434"/>
      <c r="J249" s="442"/>
      <c r="K249" s="442"/>
      <c r="L249" s="442"/>
      <c r="M249" s="442"/>
      <c r="N249" s="442"/>
      <c r="O249" s="442"/>
      <c r="P249" s="442"/>
      <c r="Q249" s="442"/>
      <c r="R249" s="442"/>
      <c r="S249" s="442"/>
      <c r="T249" s="442"/>
      <c r="U249" s="442"/>
      <c r="V249" s="320" t="e">
        <f>'Приложение 1'!#REF!</f>
        <v>#REF!</v>
      </c>
      <c r="W249" s="4"/>
      <c r="X249" s="381" t="e">
        <f>W249*#REF!/100</f>
        <v>#REF!</v>
      </c>
      <c r="Y249" s="345" t="e">
        <f t="shared" si="3"/>
        <v>#REF!</v>
      </c>
      <c r="Z249" s="4"/>
    </row>
    <row r="250" spans="1:31" s="22" customFormat="1" ht="15.75" hidden="1" customHeight="1" x14ac:dyDescent="0.25">
      <c r="A250" s="4"/>
      <c r="B250" s="4"/>
      <c r="C250" s="570"/>
      <c r="D250" s="576"/>
      <c r="E250" s="570"/>
      <c r="F250" s="578"/>
      <c r="G250" s="428" t="s">
        <v>68</v>
      </c>
      <c r="H250" s="428"/>
      <c r="I250" s="434"/>
      <c r="J250" s="442"/>
      <c r="K250" s="442"/>
      <c r="L250" s="442"/>
      <c r="M250" s="442"/>
      <c r="N250" s="442"/>
      <c r="O250" s="442"/>
      <c r="P250" s="442"/>
      <c r="Q250" s="442"/>
      <c r="R250" s="442"/>
      <c r="S250" s="442"/>
      <c r="T250" s="442"/>
      <c r="U250" s="442"/>
      <c r="V250" s="320" t="e">
        <f>'Приложение 1'!#REF!</f>
        <v>#REF!</v>
      </c>
      <c r="W250" s="4"/>
      <c r="X250" s="381" t="e">
        <f>W250*#REF!/100</f>
        <v>#REF!</v>
      </c>
      <c r="Y250" s="345" t="e">
        <f t="shared" si="3"/>
        <v>#REF!</v>
      </c>
      <c r="Z250" s="4"/>
    </row>
    <row r="251" spans="1:31" s="22" customFormat="1" hidden="1" x14ac:dyDescent="0.25">
      <c r="A251" s="4"/>
      <c r="B251" s="4"/>
      <c r="C251" s="570" t="s">
        <v>79</v>
      </c>
      <c r="D251" s="576" t="s">
        <v>81</v>
      </c>
      <c r="E251" s="570" t="s">
        <v>66</v>
      </c>
      <c r="F251" s="578" t="s">
        <v>64</v>
      </c>
      <c r="G251" s="604" t="s">
        <v>59</v>
      </c>
      <c r="H251" s="426"/>
      <c r="I251" s="250"/>
      <c r="J251" s="252">
        <f>SUM(J252:J445)</f>
        <v>21134</v>
      </c>
      <c r="K251" s="252">
        <f t="shared" ref="K251:Q251" si="4">SUM(K252:K445)</f>
        <v>2820</v>
      </c>
      <c r="L251" s="252">
        <f t="shared" si="4"/>
        <v>1186</v>
      </c>
      <c r="M251" s="252">
        <f t="shared" si="4"/>
        <v>0</v>
      </c>
      <c r="N251" s="252">
        <f t="shared" si="4"/>
        <v>1884.8999999999999</v>
      </c>
      <c r="O251" s="252">
        <f t="shared" si="4"/>
        <v>390</v>
      </c>
      <c r="P251" s="252">
        <f t="shared" si="4"/>
        <v>93.2</v>
      </c>
      <c r="Q251" s="252">
        <f t="shared" si="4"/>
        <v>0</v>
      </c>
      <c r="R251" s="252" t="e">
        <f>SUM(#REF!)</f>
        <v>#REF!</v>
      </c>
      <c r="S251" s="252" t="e">
        <f>SUM(#REF!)</f>
        <v>#REF!</v>
      </c>
      <c r="T251" s="252" t="e">
        <f>SUM(#REF!)</f>
        <v>#REF!</v>
      </c>
      <c r="U251" s="252" t="e">
        <f>SUM(#REF!)</f>
        <v>#REF!</v>
      </c>
      <c r="V251" s="272" t="e">
        <f>'Приложение 1'!#REF!</f>
        <v>#REF!</v>
      </c>
      <c r="W251" s="118" t="e">
        <f>V251*((J251+K251+L251)/1000)/(N251+O251+P251)</f>
        <v>#REF!</v>
      </c>
      <c r="X251" s="141">
        <f>X231</f>
        <v>15.17154</v>
      </c>
      <c r="Y251" s="344" t="e">
        <f>X251*'Приложение 1'!#REF!/100</f>
        <v>#REF!</v>
      </c>
      <c r="Z251" s="349" t="e">
        <f>W251/Y251</f>
        <v>#REF!</v>
      </c>
    </row>
    <row r="252" spans="1:31" s="22" customFormat="1" ht="75" hidden="1" customHeight="1" x14ac:dyDescent="0.25">
      <c r="A252" s="448" t="s">
        <v>170</v>
      </c>
      <c r="B252" s="448"/>
      <c r="C252" s="570"/>
      <c r="D252" s="576"/>
      <c r="E252" s="570"/>
      <c r="F252" s="578"/>
      <c r="G252" s="603"/>
      <c r="H252" s="425"/>
      <c r="I252" s="326" t="s">
        <v>294</v>
      </c>
      <c r="J252" s="448">
        <v>40</v>
      </c>
      <c r="K252" s="448"/>
      <c r="L252" s="448"/>
      <c r="M252" s="448"/>
      <c r="N252" s="74">
        <v>8</v>
      </c>
      <c r="O252" s="74"/>
      <c r="P252" s="74"/>
      <c r="Q252" s="74"/>
      <c r="R252" s="74">
        <v>65</v>
      </c>
      <c r="S252" s="74"/>
      <c r="T252" s="74"/>
      <c r="U252" s="74"/>
      <c r="V252" s="99"/>
      <c r="W252" s="100"/>
      <c r="X252" s="100"/>
      <c r="Y252" s="100"/>
      <c r="Z252" s="100"/>
      <c r="AA252" s="118"/>
      <c r="AB252" s="187"/>
      <c r="AC252" s="350"/>
      <c r="AD252" s="187"/>
      <c r="AE252" s="64"/>
    </row>
    <row r="253" spans="1:31" s="22" customFormat="1" ht="60" hidden="1" customHeight="1" x14ac:dyDescent="0.25">
      <c r="A253" s="430" t="s">
        <v>170</v>
      </c>
      <c r="B253" s="430"/>
      <c r="C253" s="570"/>
      <c r="D253" s="576"/>
      <c r="E253" s="570"/>
      <c r="F253" s="578"/>
      <c r="G253" s="603"/>
      <c r="H253" s="421"/>
      <c r="I253" s="158" t="s">
        <v>295</v>
      </c>
      <c r="J253" s="430">
        <v>306</v>
      </c>
      <c r="K253" s="430"/>
      <c r="L253" s="430"/>
      <c r="M253" s="430"/>
      <c r="N253" s="67">
        <v>15</v>
      </c>
      <c r="O253" s="67"/>
      <c r="P253" s="67"/>
      <c r="Q253" s="67"/>
      <c r="R253" s="67">
        <v>180</v>
      </c>
      <c r="S253" s="67"/>
      <c r="T253" s="67"/>
      <c r="U253" s="67"/>
      <c r="V253" s="99"/>
      <c r="W253" s="100"/>
      <c r="X253" s="100"/>
      <c r="Y253" s="100"/>
      <c r="Z253" s="100"/>
      <c r="AA253" s="118"/>
      <c r="AB253" s="187"/>
      <c r="AC253" s="350"/>
      <c r="AD253" s="187"/>
      <c r="AE253" s="64"/>
    </row>
    <row r="254" spans="1:31" s="22" customFormat="1" ht="60" hidden="1" customHeight="1" x14ac:dyDescent="0.25">
      <c r="A254" s="430" t="s">
        <v>170</v>
      </c>
      <c r="B254" s="430"/>
      <c r="C254" s="570"/>
      <c r="D254" s="576"/>
      <c r="E254" s="570"/>
      <c r="F254" s="578"/>
      <c r="G254" s="603"/>
      <c r="H254" s="421"/>
      <c r="I254" s="158" t="s">
        <v>296</v>
      </c>
      <c r="J254" s="430">
        <v>58</v>
      </c>
      <c r="K254" s="430"/>
      <c r="L254" s="430"/>
      <c r="M254" s="430"/>
      <c r="N254" s="67">
        <v>5</v>
      </c>
      <c r="O254" s="67"/>
      <c r="P254" s="67"/>
      <c r="Q254" s="67"/>
      <c r="R254" s="67">
        <v>76</v>
      </c>
      <c r="S254" s="67"/>
      <c r="T254" s="67"/>
      <c r="U254" s="67"/>
      <c r="V254" s="99"/>
      <c r="W254" s="100"/>
      <c r="X254" s="100"/>
      <c r="Y254" s="100"/>
      <c r="Z254" s="100"/>
      <c r="AA254" s="118"/>
      <c r="AB254" s="187"/>
      <c r="AC254" s="350"/>
      <c r="AD254" s="187"/>
      <c r="AE254" s="64"/>
    </row>
    <row r="255" spans="1:31" s="22" customFormat="1" ht="60" hidden="1" customHeight="1" x14ac:dyDescent="0.25">
      <c r="A255" s="430" t="s">
        <v>170</v>
      </c>
      <c r="B255" s="430"/>
      <c r="C255" s="570"/>
      <c r="D255" s="576"/>
      <c r="E255" s="570"/>
      <c r="F255" s="578"/>
      <c r="G255" s="603"/>
      <c r="H255" s="421"/>
      <c r="I255" s="158" t="s">
        <v>297</v>
      </c>
      <c r="J255" s="430">
        <v>75</v>
      </c>
      <c r="K255" s="430"/>
      <c r="L255" s="430"/>
      <c r="M255" s="430"/>
      <c r="N255" s="67">
        <v>15</v>
      </c>
      <c r="O255" s="67"/>
      <c r="P255" s="67"/>
      <c r="Q255" s="67"/>
      <c r="R255" s="67">
        <v>100</v>
      </c>
      <c r="S255" s="67"/>
      <c r="T255" s="67"/>
      <c r="U255" s="67"/>
      <c r="V255" s="99"/>
      <c r="W255" s="100"/>
      <c r="X255" s="100"/>
      <c r="Y255" s="100"/>
      <c r="Z255" s="100"/>
      <c r="AA255" s="118"/>
      <c r="AB255" s="187"/>
      <c r="AC255" s="350"/>
      <c r="AD255" s="187"/>
      <c r="AE255" s="64"/>
    </row>
    <row r="256" spans="1:31" s="22" customFormat="1" ht="75" hidden="1" customHeight="1" x14ac:dyDescent="0.25">
      <c r="A256" s="430" t="s">
        <v>170</v>
      </c>
      <c r="B256" s="430"/>
      <c r="C256" s="570"/>
      <c r="D256" s="576"/>
      <c r="E256" s="570"/>
      <c r="F256" s="578"/>
      <c r="G256" s="603"/>
      <c r="H256" s="421"/>
      <c r="I256" s="158" t="s">
        <v>298</v>
      </c>
      <c r="J256" s="430">
        <v>88</v>
      </c>
      <c r="K256" s="430"/>
      <c r="L256" s="430"/>
      <c r="M256" s="430"/>
      <c r="N256" s="67">
        <v>15</v>
      </c>
      <c r="O256" s="67"/>
      <c r="P256" s="67"/>
      <c r="Q256" s="67"/>
      <c r="R256" s="67">
        <v>157</v>
      </c>
      <c r="S256" s="67"/>
      <c r="T256" s="67"/>
      <c r="U256" s="67"/>
      <c r="V256" s="99"/>
      <c r="W256" s="100"/>
      <c r="X256" s="100"/>
      <c r="Y256" s="100"/>
      <c r="Z256" s="100"/>
      <c r="AA256" s="118"/>
      <c r="AB256" s="187"/>
      <c r="AC256" s="350"/>
      <c r="AD256" s="187"/>
      <c r="AE256" s="64"/>
    </row>
    <row r="257" spans="1:31" s="22" customFormat="1" ht="45" hidden="1" customHeight="1" x14ac:dyDescent="0.25">
      <c r="A257" s="430" t="s">
        <v>170</v>
      </c>
      <c r="B257" s="430"/>
      <c r="C257" s="570"/>
      <c r="D257" s="576"/>
      <c r="E257" s="570"/>
      <c r="F257" s="578"/>
      <c r="G257" s="603"/>
      <c r="H257" s="421"/>
      <c r="I257" s="158" t="s">
        <v>299</v>
      </c>
      <c r="J257" s="430">
        <v>79</v>
      </c>
      <c r="K257" s="430"/>
      <c r="L257" s="430"/>
      <c r="M257" s="430"/>
      <c r="N257" s="67">
        <v>1.5</v>
      </c>
      <c r="O257" s="67"/>
      <c r="P257" s="67"/>
      <c r="Q257" s="67"/>
      <c r="R257" s="67">
        <v>80</v>
      </c>
      <c r="S257" s="67"/>
      <c r="T257" s="67"/>
      <c r="U257" s="67"/>
      <c r="V257" s="99"/>
      <c r="W257" s="100"/>
      <c r="X257" s="100"/>
      <c r="Y257" s="100"/>
      <c r="Z257" s="100"/>
      <c r="AA257" s="118"/>
      <c r="AB257" s="187"/>
      <c r="AC257" s="350"/>
      <c r="AD257" s="187"/>
      <c r="AE257" s="64"/>
    </row>
    <row r="258" spans="1:31" s="22" customFormat="1" ht="63" hidden="1" customHeight="1" x14ac:dyDescent="0.25">
      <c r="A258" s="430" t="s">
        <v>170</v>
      </c>
      <c r="B258" s="430"/>
      <c r="C258" s="570"/>
      <c r="D258" s="576"/>
      <c r="E258" s="570"/>
      <c r="F258" s="578"/>
      <c r="G258" s="603"/>
      <c r="H258" s="421"/>
      <c r="I258" s="158" t="s">
        <v>300</v>
      </c>
      <c r="J258" s="430">
        <v>409</v>
      </c>
      <c r="K258" s="430"/>
      <c r="L258" s="430"/>
      <c r="M258" s="430"/>
      <c r="N258" s="67">
        <v>13.7</v>
      </c>
      <c r="O258" s="67"/>
      <c r="P258" s="67"/>
      <c r="Q258" s="67"/>
      <c r="R258" s="67">
        <v>269</v>
      </c>
      <c r="S258" s="67"/>
      <c r="T258" s="67"/>
      <c r="U258" s="67"/>
      <c r="V258" s="99"/>
      <c r="W258" s="100"/>
      <c r="X258" s="100"/>
      <c r="Y258" s="100"/>
      <c r="Z258" s="100"/>
      <c r="AA258" s="118"/>
      <c r="AB258" s="187"/>
      <c r="AC258" s="350"/>
      <c r="AD258" s="187"/>
      <c r="AE258" s="64"/>
    </row>
    <row r="259" spans="1:31" s="22" customFormat="1" ht="45" hidden="1" customHeight="1" x14ac:dyDescent="0.25">
      <c r="A259" s="430" t="s">
        <v>170</v>
      </c>
      <c r="B259" s="430"/>
      <c r="C259" s="570"/>
      <c r="D259" s="576"/>
      <c r="E259" s="570"/>
      <c r="F259" s="578"/>
      <c r="G259" s="603"/>
      <c r="H259" s="421"/>
      <c r="I259" s="158" t="s">
        <v>301</v>
      </c>
      <c r="J259" s="430">
        <v>213</v>
      </c>
      <c r="K259" s="430"/>
      <c r="L259" s="430"/>
      <c r="M259" s="430"/>
      <c r="N259" s="67">
        <v>15</v>
      </c>
      <c r="O259" s="67"/>
      <c r="P259" s="67"/>
      <c r="Q259" s="67"/>
      <c r="R259" s="67">
        <v>92</v>
      </c>
      <c r="S259" s="67"/>
      <c r="T259" s="67"/>
      <c r="U259" s="67"/>
      <c r="V259" s="99"/>
      <c r="W259" s="100"/>
      <c r="X259" s="100"/>
      <c r="Y259" s="100"/>
      <c r="Z259" s="100"/>
      <c r="AA259" s="118"/>
      <c r="AB259" s="187"/>
      <c r="AC259" s="350"/>
      <c r="AD259" s="187"/>
      <c r="AE259" s="64"/>
    </row>
    <row r="260" spans="1:31" s="22" customFormat="1" ht="45" hidden="1" customHeight="1" x14ac:dyDescent="0.25">
      <c r="A260" s="430" t="s">
        <v>170</v>
      </c>
      <c r="B260" s="430"/>
      <c r="C260" s="570"/>
      <c r="D260" s="576"/>
      <c r="E260" s="570"/>
      <c r="F260" s="578"/>
      <c r="G260" s="603"/>
      <c r="H260" s="421"/>
      <c r="I260" s="158" t="s">
        <v>302</v>
      </c>
      <c r="J260" s="430">
        <v>270</v>
      </c>
      <c r="K260" s="430"/>
      <c r="L260" s="430"/>
      <c r="M260" s="430"/>
      <c r="N260" s="67">
        <v>15</v>
      </c>
      <c r="O260" s="67"/>
      <c r="P260" s="67"/>
      <c r="Q260" s="67"/>
      <c r="R260" s="67">
        <v>42</v>
      </c>
      <c r="S260" s="67"/>
      <c r="T260" s="67"/>
      <c r="U260" s="67"/>
      <c r="V260" s="99"/>
      <c r="W260" s="100"/>
      <c r="X260" s="100"/>
      <c r="Y260" s="100"/>
      <c r="Z260" s="100"/>
      <c r="AA260" s="118"/>
      <c r="AB260" s="187"/>
      <c r="AC260" s="350"/>
      <c r="AD260" s="187"/>
      <c r="AE260" s="64"/>
    </row>
    <row r="261" spans="1:31" s="22" customFormat="1" ht="45" hidden="1" customHeight="1" x14ac:dyDescent="0.25">
      <c r="A261" s="430" t="s">
        <v>170</v>
      </c>
      <c r="B261" s="430"/>
      <c r="C261" s="570"/>
      <c r="D261" s="576"/>
      <c r="E261" s="570"/>
      <c r="F261" s="578"/>
      <c r="G261" s="603"/>
      <c r="H261" s="421"/>
      <c r="I261" s="158" t="s">
        <v>303</v>
      </c>
      <c r="J261" s="430">
        <v>22</v>
      </c>
      <c r="K261" s="430"/>
      <c r="L261" s="430"/>
      <c r="M261" s="430"/>
      <c r="N261" s="67">
        <v>15</v>
      </c>
      <c r="O261" s="67"/>
      <c r="P261" s="67"/>
      <c r="Q261" s="67"/>
      <c r="R261" s="67">
        <v>27</v>
      </c>
      <c r="S261" s="67"/>
      <c r="T261" s="67"/>
      <c r="U261" s="67"/>
      <c r="V261" s="99"/>
      <c r="W261" s="100"/>
      <c r="X261" s="100"/>
      <c r="Y261" s="100"/>
      <c r="Z261" s="100"/>
      <c r="AA261" s="118"/>
      <c r="AB261" s="187"/>
      <c r="AC261" s="350"/>
      <c r="AD261" s="187"/>
      <c r="AE261" s="64"/>
    </row>
    <row r="262" spans="1:31" s="22" customFormat="1" ht="45" hidden="1" customHeight="1" x14ac:dyDescent="0.25">
      <c r="A262" s="430" t="s">
        <v>170</v>
      </c>
      <c r="B262" s="430"/>
      <c r="C262" s="570"/>
      <c r="D262" s="576"/>
      <c r="E262" s="570"/>
      <c r="F262" s="578"/>
      <c r="G262" s="603"/>
      <c r="H262" s="421"/>
      <c r="I262" s="158" t="s">
        <v>304</v>
      </c>
      <c r="J262" s="430">
        <v>130</v>
      </c>
      <c r="K262" s="430"/>
      <c r="L262" s="430"/>
      <c r="M262" s="430"/>
      <c r="N262" s="67">
        <v>15</v>
      </c>
      <c r="O262" s="67"/>
      <c r="P262" s="67"/>
      <c r="Q262" s="67"/>
      <c r="R262" s="67">
        <v>68</v>
      </c>
      <c r="S262" s="67"/>
      <c r="T262" s="67"/>
      <c r="U262" s="67"/>
      <c r="V262" s="99"/>
      <c r="W262" s="100"/>
      <c r="X262" s="100"/>
      <c r="Y262" s="100"/>
      <c r="Z262" s="100"/>
      <c r="AA262" s="118"/>
      <c r="AB262" s="187"/>
      <c r="AC262" s="350"/>
      <c r="AD262" s="187"/>
      <c r="AE262" s="64"/>
    </row>
    <row r="263" spans="1:31" s="22" customFormat="1" ht="44.25" hidden="1" customHeight="1" x14ac:dyDescent="0.25">
      <c r="A263" s="430" t="s">
        <v>170</v>
      </c>
      <c r="B263" s="430"/>
      <c r="C263" s="570"/>
      <c r="D263" s="576"/>
      <c r="E263" s="570"/>
      <c r="F263" s="578"/>
      <c r="G263" s="603"/>
      <c r="H263" s="421"/>
      <c r="I263" s="158" t="s">
        <v>1765</v>
      </c>
      <c r="J263" s="430">
        <v>17</v>
      </c>
      <c r="K263" s="430"/>
      <c r="L263" s="430"/>
      <c r="M263" s="430"/>
      <c r="N263" s="67">
        <v>15</v>
      </c>
      <c r="O263" s="67"/>
      <c r="P263" s="67"/>
      <c r="Q263" s="67"/>
      <c r="R263" s="67">
        <v>63</v>
      </c>
      <c r="S263" s="67"/>
      <c r="T263" s="67"/>
      <c r="U263" s="67"/>
      <c r="V263" s="99"/>
      <c r="W263" s="100"/>
      <c r="X263" s="100"/>
      <c r="Y263" s="100"/>
      <c r="Z263" s="100"/>
      <c r="AA263" s="118"/>
      <c r="AB263" s="187"/>
      <c r="AC263" s="350"/>
      <c r="AD263" s="187"/>
      <c r="AE263" s="64"/>
    </row>
    <row r="264" spans="1:31" s="22" customFormat="1" ht="45" hidden="1" customHeight="1" x14ac:dyDescent="0.25">
      <c r="A264" s="430" t="s">
        <v>170</v>
      </c>
      <c r="B264" s="430"/>
      <c r="C264" s="570"/>
      <c r="D264" s="576"/>
      <c r="E264" s="570"/>
      <c r="F264" s="578"/>
      <c r="G264" s="603"/>
      <c r="H264" s="421"/>
      <c r="I264" s="158" t="s">
        <v>305</v>
      </c>
      <c r="J264" s="430">
        <v>13</v>
      </c>
      <c r="K264" s="430"/>
      <c r="L264" s="430"/>
      <c r="M264" s="430"/>
      <c r="N264" s="67">
        <v>15</v>
      </c>
      <c r="O264" s="67"/>
      <c r="P264" s="67"/>
      <c r="Q264" s="67"/>
      <c r="R264" s="67">
        <v>71</v>
      </c>
      <c r="S264" s="67"/>
      <c r="T264" s="67"/>
      <c r="U264" s="67"/>
      <c r="V264" s="99"/>
      <c r="W264" s="100"/>
      <c r="X264" s="100"/>
      <c r="Y264" s="100"/>
      <c r="Z264" s="100"/>
      <c r="AA264" s="118"/>
      <c r="AB264" s="187"/>
      <c r="AC264" s="350"/>
      <c r="AD264" s="187"/>
      <c r="AE264" s="64"/>
    </row>
    <row r="265" spans="1:31" s="22" customFormat="1" ht="60" hidden="1" customHeight="1" x14ac:dyDescent="0.25">
      <c r="A265" s="430" t="s">
        <v>170</v>
      </c>
      <c r="B265" s="430"/>
      <c r="C265" s="570"/>
      <c r="D265" s="576"/>
      <c r="E265" s="570"/>
      <c r="F265" s="578"/>
      <c r="G265" s="603"/>
      <c r="H265" s="421"/>
      <c r="I265" s="158" t="s">
        <v>306</v>
      </c>
      <c r="J265" s="430">
        <v>35</v>
      </c>
      <c r="K265" s="430"/>
      <c r="L265" s="430"/>
      <c r="M265" s="430"/>
      <c r="N265" s="67">
        <v>3</v>
      </c>
      <c r="O265" s="67"/>
      <c r="P265" s="67"/>
      <c r="Q265" s="67"/>
      <c r="R265" s="67">
        <v>67</v>
      </c>
      <c r="S265" s="67"/>
      <c r="T265" s="67"/>
      <c r="U265" s="67"/>
      <c r="V265" s="99"/>
      <c r="W265" s="100"/>
      <c r="X265" s="100"/>
      <c r="Y265" s="100"/>
      <c r="Z265" s="100"/>
      <c r="AA265" s="118"/>
      <c r="AB265" s="187"/>
      <c r="AC265" s="350"/>
      <c r="AD265" s="187"/>
      <c r="AE265" s="64"/>
    </row>
    <row r="266" spans="1:31" s="22" customFormat="1" ht="44.25" hidden="1" customHeight="1" x14ac:dyDescent="0.25">
      <c r="A266" s="430" t="s">
        <v>170</v>
      </c>
      <c r="B266" s="430"/>
      <c r="C266" s="570"/>
      <c r="D266" s="576"/>
      <c r="E266" s="570"/>
      <c r="F266" s="578"/>
      <c r="G266" s="603"/>
      <c r="H266" s="421"/>
      <c r="I266" s="158" t="s">
        <v>307</v>
      </c>
      <c r="J266" s="430">
        <v>46</v>
      </c>
      <c r="K266" s="430"/>
      <c r="L266" s="430"/>
      <c r="M266" s="430"/>
      <c r="N266" s="67">
        <v>10</v>
      </c>
      <c r="O266" s="67"/>
      <c r="P266" s="67"/>
      <c r="Q266" s="67"/>
      <c r="R266" s="67">
        <v>53</v>
      </c>
      <c r="S266" s="67"/>
      <c r="T266" s="67"/>
      <c r="U266" s="67"/>
      <c r="V266" s="99"/>
      <c r="W266" s="100"/>
      <c r="X266" s="100"/>
      <c r="Y266" s="100"/>
      <c r="Z266" s="100"/>
      <c r="AA266" s="118"/>
      <c r="AB266" s="187"/>
      <c r="AC266" s="350"/>
      <c r="AD266" s="187"/>
      <c r="AE266" s="64"/>
    </row>
    <row r="267" spans="1:31" s="22" customFormat="1" ht="60" hidden="1" customHeight="1" x14ac:dyDescent="0.25">
      <c r="A267" s="430" t="s">
        <v>170</v>
      </c>
      <c r="B267" s="430"/>
      <c r="C267" s="570"/>
      <c r="D267" s="576"/>
      <c r="E267" s="570"/>
      <c r="F267" s="578"/>
      <c r="G267" s="603"/>
      <c r="H267" s="421"/>
      <c r="I267" s="158" t="s">
        <v>308</v>
      </c>
      <c r="J267" s="430">
        <v>14</v>
      </c>
      <c r="K267" s="430"/>
      <c r="L267" s="430"/>
      <c r="M267" s="430"/>
      <c r="N267" s="67">
        <v>15</v>
      </c>
      <c r="O267" s="67"/>
      <c r="P267" s="67"/>
      <c r="Q267" s="67"/>
      <c r="R267" s="67">
        <v>19</v>
      </c>
      <c r="S267" s="67"/>
      <c r="T267" s="67"/>
      <c r="U267" s="67"/>
      <c r="V267" s="99"/>
      <c r="W267" s="100"/>
      <c r="X267" s="100"/>
      <c r="Y267" s="100"/>
      <c r="Z267" s="100"/>
      <c r="AA267" s="118"/>
      <c r="AB267" s="187"/>
      <c r="AC267" s="350"/>
      <c r="AD267" s="187"/>
      <c r="AE267" s="64"/>
    </row>
    <row r="268" spans="1:31" s="22" customFormat="1" ht="60" hidden="1" customHeight="1" x14ac:dyDescent="0.25">
      <c r="A268" s="430" t="s">
        <v>170</v>
      </c>
      <c r="B268" s="430"/>
      <c r="C268" s="570"/>
      <c r="D268" s="576"/>
      <c r="E268" s="570"/>
      <c r="F268" s="578"/>
      <c r="G268" s="603"/>
      <c r="H268" s="421"/>
      <c r="I268" s="158" t="s">
        <v>309</v>
      </c>
      <c r="J268" s="430">
        <v>13</v>
      </c>
      <c r="K268" s="430"/>
      <c r="L268" s="430"/>
      <c r="M268" s="430"/>
      <c r="N268" s="67">
        <v>15</v>
      </c>
      <c r="O268" s="67"/>
      <c r="P268" s="67"/>
      <c r="Q268" s="67"/>
      <c r="R268" s="67">
        <v>66</v>
      </c>
      <c r="S268" s="67"/>
      <c r="T268" s="67"/>
      <c r="U268" s="67"/>
      <c r="V268" s="99"/>
      <c r="W268" s="100"/>
      <c r="X268" s="100"/>
      <c r="Y268" s="100"/>
      <c r="Z268" s="100"/>
      <c r="AA268" s="118"/>
      <c r="AB268" s="187"/>
      <c r="AC268" s="350"/>
      <c r="AD268" s="187"/>
      <c r="AE268" s="64"/>
    </row>
    <row r="269" spans="1:31" s="22" customFormat="1" ht="60" hidden="1" customHeight="1" x14ac:dyDescent="0.25">
      <c r="A269" s="430" t="s">
        <v>170</v>
      </c>
      <c r="B269" s="430"/>
      <c r="C269" s="570"/>
      <c r="D269" s="576"/>
      <c r="E269" s="570"/>
      <c r="F269" s="578"/>
      <c r="G269" s="603"/>
      <c r="H269" s="421"/>
      <c r="I269" s="158" t="s">
        <v>310</v>
      </c>
      <c r="J269" s="430">
        <v>700</v>
      </c>
      <c r="K269" s="430"/>
      <c r="L269" s="430"/>
      <c r="M269" s="430"/>
      <c r="N269" s="67">
        <v>15</v>
      </c>
      <c r="O269" s="67"/>
      <c r="P269" s="67"/>
      <c r="Q269" s="67"/>
      <c r="R269" s="67">
        <v>117</v>
      </c>
      <c r="S269" s="67"/>
      <c r="T269" s="67"/>
      <c r="U269" s="67"/>
      <c r="V269" s="99"/>
      <c r="W269" s="100"/>
      <c r="X269" s="100"/>
      <c r="Y269" s="100"/>
      <c r="Z269" s="100"/>
      <c r="AA269" s="118"/>
      <c r="AB269" s="187"/>
      <c r="AC269" s="350"/>
      <c r="AD269" s="187"/>
      <c r="AE269" s="64"/>
    </row>
    <row r="270" spans="1:31" s="22" customFormat="1" ht="90" hidden="1" customHeight="1" x14ac:dyDescent="0.25">
      <c r="A270" s="430" t="s">
        <v>170</v>
      </c>
      <c r="B270" s="430"/>
      <c r="C270" s="570"/>
      <c r="D270" s="576"/>
      <c r="E270" s="570"/>
      <c r="F270" s="578"/>
      <c r="G270" s="603"/>
      <c r="H270" s="421"/>
      <c r="I270" s="158" t="s">
        <v>311</v>
      </c>
      <c r="J270" s="430">
        <v>12</v>
      </c>
      <c r="K270" s="430"/>
      <c r="L270" s="430"/>
      <c r="M270" s="430"/>
      <c r="N270" s="67">
        <v>5</v>
      </c>
      <c r="O270" s="67"/>
      <c r="P270" s="67"/>
      <c r="Q270" s="67"/>
      <c r="R270" s="67">
        <v>58</v>
      </c>
      <c r="S270" s="67"/>
      <c r="T270" s="67"/>
      <c r="U270" s="67"/>
      <c r="V270" s="99"/>
      <c r="W270" s="100"/>
      <c r="X270" s="100"/>
      <c r="Y270" s="100"/>
      <c r="Z270" s="100"/>
      <c r="AA270" s="118"/>
      <c r="AB270" s="187"/>
      <c r="AC270" s="350"/>
      <c r="AD270" s="187"/>
      <c r="AE270" s="64"/>
    </row>
    <row r="271" spans="1:31" s="22" customFormat="1" ht="60" hidden="1" customHeight="1" x14ac:dyDescent="0.25">
      <c r="A271" s="430" t="s">
        <v>170</v>
      </c>
      <c r="B271" s="430"/>
      <c r="C271" s="570"/>
      <c r="D271" s="576"/>
      <c r="E271" s="570"/>
      <c r="F271" s="578"/>
      <c r="G271" s="603"/>
      <c r="H271" s="421"/>
      <c r="I271" s="158" t="s">
        <v>312</v>
      </c>
      <c r="J271" s="430">
        <v>23</v>
      </c>
      <c r="K271" s="430"/>
      <c r="L271" s="430"/>
      <c r="M271" s="430"/>
      <c r="N271" s="67">
        <v>15</v>
      </c>
      <c r="O271" s="67"/>
      <c r="P271" s="67"/>
      <c r="Q271" s="67"/>
      <c r="R271" s="67">
        <v>154</v>
      </c>
      <c r="S271" s="67"/>
      <c r="T271" s="67"/>
      <c r="U271" s="67"/>
      <c r="V271" s="99"/>
      <c r="W271" s="100"/>
      <c r="X271" s="100"/>
      <c r="Y271" s="100"/>
      <c r="Z271" s="100"/>
      <c r="AA271" s="118"/>
      <c r="AB271" s="187"/>
      <c r="AC271" s="350"/>
      <c r="AD271" s="187"/>
      <c r="AE271" s="64"/>
    </row>
    <row r="272" spans="1:31" s="22" customFormat="1" ht="60" hidden="1" customHeight="1" x14ac:dyDescent="0.25">
      <c r="A272" s="430" t="s">
        <v>170</v>
      </c>
      <c r="B272" s="430"/>
      <c r="C272" s="570"/>
      <c r="D272" s="576"/>
      <c r="E272" s="570"/>
      <c r="F272" s="578"/>
      <c r="G272" s="603"/>
      <c r="H272" s="421"/>
      <c r="I272" s="158" t="s">
        <v>313</v>
      </c>
      <c r="J272" s="430">
        <v>100</v>
      </c>
      <c r="K272" s="430"/>
      <c r="L272" s="430"/>
      <c r="M272" s="430"/>
      <c r="N272" s="67">
        <v>15</v>
      </c>
      <c r="O272" s="67"/>
      <c r="P272" s="67"/>
      <c r="Q272" s="67"/>
      <c r="R272" s="67">
        <v>113</v>
      </c>
      <c r="S272" s="67"/>
      <c r="T272" s="67"/>
      <c r="U272" s="67"/>
      <c r="V272" s="99"/>
      <c r="W272" s="100"/>
      <c r="X272" s="100"/>
      <c r="Y272" s="100"/>
      <c r="Z272" s="100"/>
      <c r="AA272" s="118"/>
      <c r="AB272" s="187"/>
      <c r="AC272" s="350"/>
      <c r="AD272" s="187"/>
      <c r="AE272" s="64"/>
    </row>
    <row r="273" spans="1:31" s="22" customFormat="1" ht="45" hidden="1" customHeight="1" x14ac:dyDescent="0.25">
      <c r="A273" s="430" t="s">
        <v>170</v>
      </c>
      <c r="B273" s="430"/>
      <c r="C273" s="570"/>
      <c r="D273" s="576"/>
      <c r="E273" s="570"/>
      <c r="F273" s="578"/>
      <c r="G273" s="603"/>
      <c r="H273" s="421"/>
      <c r="I273" s="158" t="s">
        <v>314</v>
      </c>
      <c r="J273" s="430">
        <v>30</v>
      </c>
      <c r="K273" s="430"/>
      <c r="L273" s="430"/>
      <c r="M273" s="430"/>
      <c r="N273" s="67">
        <v>15</v>
      </c>
      <c r="O273" s="67"/>
      <c r="P273" s="67"/>
      <c r="Q273" s="67"/>
      <c r="R273" s="67">
        <v>101</v>
      </c>
      <c r="S273" s="67"/>
      <c r="T273" s="67"/>
      <c r="U273" s="67"/>
      <c r="V273" s="99"/>
      <c r="W273" s="100"/>
      <c r="X273" s="100"/>
      <c r="Y273" s="100"/>
      <c r="Z273" s="100"/>
      <c r="AA273" s="118"/>
      <c r="AB273" s="187"/>
      <c r="AC273" s="350"/>
      <c r="AD273" s="187"/>
      <c r="AE273" s="64"/>
    </row>
    <row r="274" spans="1:31" s="22" customFormat="1" ht="51.75" hidden="1" customHeight="1" x14ac:dyDescent="0.25">
      <c r="A274" s="430" t="s">
        <v>170</v>
      </c>
      <c r="B274" s="430"/>
      <c r="C274" s="570"/>
      <c r="D274" s="576"/>
      <c r="E274" s="570"/>
      <c r="F274" s="578"/>
      <c r="G274" s="603"/>
      <c r="H274" s="421"/>
      <c r="I274" s="158" t="s">
        <v>1766</v>
      </c>
      <c r="J274" s="430">
        <v>20</v>
      </c>
      <c r="K274" s="430"/>
      <c r="L274" s="430"/>
      <c r="M274" s="430"/>
      <c r="N274" s="67">
        <v>6</v>
      </c>
      <c r="O274" s="67"/>
      <c r="P274" s="67"/>
      <c r="Q274" s="67"/>
      <c r="R274" s="67">
        <v>63</v>
      </c>
      <c r="S274" s="67"/>
      <c r="T274" s="67"/>
      <c r="U274" s="67"/>
      <c r="V274" s="99"/>
      <c r="W274" s="100"/>
      <c r="X274" s="100"/>
      <c r="Y274" s="100"/>
      <c r="Z274" s="100"/>
      <c r="AA274" s="118"/>
      <c r="AB274" s="187"/>
      <c r="AC274" s="350"/>
      <c r="AD274" s="187"/>
      <c r="AE274" s="64"/>
    </row>
    <row r="275" spans="1:31" s="22" customFormat="1" ht="60" hidden="1" customHeight="1" x14ac:dyDescent="0.25">
      <c r="A275" s="430" t="s">
        <v>170</v>
      </c>
      <c r="B275" s="430"/>
      <c r="C275" s="570"/>
      <c r="D275" s="576"/>
      <c r="E275" s="570"/>
      <c r="F275" s="578"/>
      <c r="G275" s="603"/>
      <c r="H275" s="421"/>
      <c r="I275" s="158" t="s">
        <v>315</v>
      </c>
      <c r="J275" s="430">
        <v>36</v>
      </c>
      <c r="K275" s="430"/>
      <c r="L275" s="430"/>
      <c r="M275" s="430"/>
      <c r="N275" s="67">
        <v>5</v>
      </c>
      <c r="O275" s="67"/>
      <c r="P275" s="67"/>
      <c r="Q275" s="67"/>
      <c r="R275" s="67">
        <v>74</v>
      </c>
      <c r="S275" s="67"/>
      <c r="T275" s="67"/>
      <c r="U275" s="67"/>
      <c r="V275" s="99"/>
      <c r="W275" s="100"/>
      <c r="X275" s="100"/>
      <c r="Y275" s="100"/>
      <c r="Z275" s="100"/>
      <c r="AA275" s="118"/>
      <c r="AB275" s="187"/>
      <c r="AC275" s="350"/>
      <c r="AD275" s="187"/>
      <c r="AE275" s="64"/>
    </row>
    <row r="276" spans="1:31" s="22" customFormat="1" ht="45" hidden="1" customHeight="1" x14ac:dyDescent="0.25">
      <c r="A276" s="430" t="s">
        <v>170</v>
      </c>
      <c r="B276" s="430"/>
      <c r="C276" s="570"/>
      <c r="D276" s="576"/>
      <c r="E276" s="570"/>
      <c r="F276" s="578"/>
      <c r="G276" s="603"/>
      <c r="H276" s="421"/>
      <c r="I276" s="158" t="s">
        <v>316</v>
      </c>
      <c r="J276" s="430">
        <v>26</v>
      </c>
      <c r="K276" s="430"/>
      <c r="L276" s="430"/>
      <c r="M276" s="430"/>
      <c r="N276" s="67">
        <v>15</v>
      </c>
      <c r="O276" s="67"/>
      <c r="P276" s="67"/>
      <c r="Q276" s="67"/>
      <c r="R276" s="67">
        <v>80</v>
      </c>
      <c r="S276" s="67"/>
      <c r="T276" s="67"/>
      <c r="U276" s="67"/>
      <c r="V276" s="99"/>
      <c r="W276" s="100"/>
      <c r="X276" s="100"/>
      <c r="Y276" s="100"/>
      <c r="Z276" s="100"/>
      <c r="AA276" s="118"/>
      <c r="AB276" s="187"/>
      <c r="AC276" s="350"/>
      <c r="AD276" s="187"/>
      <c r="AE276" s="64"/>
    </row>
    <row r="277" spans="1:31" s="22" customFormat="1" ht="60" hidden="1" customHeight="1" x14ac:dyDescent="0.25">
      <c r="A277" s="430" t="s">
        <v>170</v>
      </c>
      <c r="B277" s="430"/>
      <c r="C277" s="570"/>
      <c r="D277" s="576"/>
      <c r="E277" s="570"/>
      <c r="F277" s="578"/>
      <c r="G277" s="603"/>
      <c r="H277" s="421"/>
      <c r="I277" s="158" t="s">
        <v>317</v>
      </c>
      <c r="J277" s="430">
        <v>22</v>
      </c>
      <c r="K277" s="430"/>
      <c r="L277" s="430"/>
      <c r="M277" s="430"/>
      <c r="N277" s="67">
        <v>15</v>
      </c>
      <c r="O277" s="67"/>
      <c r="P277" s="67"/>
      <c r="Q277" s="67"/>
      <c r="R277" s="67">
        <v>63</v>
      </c>
      <c r="S277" s="67"/>
      <c r="T277" s="67"/>
      <c r="U277" s="67"/>
      <c r="V277" s="99"/>
      <c r="W277" s="100"/>
      <c r="X277" s="100"/>
      <c r="Y277" s="100"/>
      <c r="Z277" s="100"/>
      <c r="AA277" s="118"/>
      <c r="AB277" s="187"/>
      <c r="AC277" s="350"/>
      <c r="AD277" s="187"/>
      <c r="AE277" s="64"/>
    </row>
    <row r="278" spans="1:31" s="22" customFormat="1" ht="60" hidden="1" customHeight="1" x14ac:dyDescent="0.25">
      <c r="A278" s="430" t="s">
        <v>170</v>
      </c>
      <c r="B278" s="430"/>
      <c r="C278" s="570"/>
      <c r="D278" s="576"/>
      <c r="E278" s="570"/>
      <c r="F278" s="578"/>
      <c r="G278" s="603"/>
      <c r="H278" s="421"/>
      <c r="I278" s="158" t="s">
        <v>318</v>
      </c>
      <c r="J278" s="430">
        <v>25</v>
      </c>
      <c r="K278" s="430"/>
      <c r="L278" s="430"/>
      <c r="M278" s="430"/>
      <c r="N278" s="67">
        <v>13</v>
      </c>
      <c r="O278" s="67"/>
      <c r="P278" s="67"/>
      <c r="Q278" s="67"/>
      <c r="R278" s="67">
        <v>39</v>
      </c>
      <c r="S278" s="67"/>
      <c r="T278" s="67"/>
      <c r="U278" s="67"/>
      <c r="V278" s="99"/>
      <c r="W278" s="100"/>
      <c r="X278" s="100"/>
      <c r="Y278" s="100"/>
      <c r="Z278" s="100"/>
      <c r="AA278" s="118"/>
      <c r="AB278" s="187"/>
      <c r="AC278" s="350"/>
      <c r="AD278" s="187"/>
      <c r="AE278" s="64"/>
    </row>
    <row r="279" spans="1:31" s="22" customFormat="1" ht="60" hidden="1" customHeight="1" x14ac:dyDescent="0.25">
      <c r="A279" s="430" t="s">
        <v>170</v>
      </c>
      <c r="B279" s="430"/>
      <c r="C279" s="570"/>
      <c r="D279" s="576"/>
      <c r="E279" s="570"/>
      <c r="F279" s="578"/>
      <c r="G279" s="603"/>
      <c r="H279" s="421"/>
      <c r="I279" s="158" t="s">
        <v>319</v>
      </c>
      <c r="J279" s="430">
        <v>125</v>
      </c>
      <c r="K279" s="430"/>
      <c r="L279" s="430"/>
      <c r="M279" s="430"/>
      <c r="N279" s="67">
        <v>15</v>
      </c>
      <c r="O279" s="67"/>
      <c r="P279" s="67"/>
      <c r="Q279" s="67"/>
      <c r="R279" s="67">
        <v>164</v>
      </c>
      <c r="S279" s="67"/>
      <c r="T279" s="67"/>
      <c r="U279" s="67"/>
      <c r="V279" s="99"/>
      <c r="W279" s="100"/>
      <c r="X279" s="100"/>
      <c r="Y279" s="100"/>
      <c r="Z279" s="100"/>
      <c r="AA279" s="118"/>
      <c r="AB279" s="187"/>
      <c r="AC279" s="350"/>
      <c r="AD279" s="187"/>
      <c r="AE279" s="64"/>
    </row>
    <row r="280" spans="1:31" s="22" customFormat="1" ht="60" hidden="1" customHeight="1" x14ac:dyDescent="0.25">
      <c r="A280" s="430" t="s">
        <v>170</v>
      </c>
      <c r="B280" s="430"/>
      <c r="C280" s="570"/>
      <c r="D280" s="576"/>
      <c r="E280" s="570"/>
      <c r="F280" s="578"/>
      <c r="G280" s="603"/>
      <c r="H280" s="421"/>
      <c r="I280" s="158" t="s">
        <v>320</v>
      </c>
      <c r="J280" s="430">
        <v>180</v>
      </c>
      <c r="K280" s="430"/>
      <c r="L280" s="430"/>
      <c r="M280" s="430"/>
      <c r="N280" s="67">
        <v>6</v>
      </c>
      <c r="O280" s="67"/>
      <c r="P280" s="67"/>
      <c r="Q280" s="67"/>
      <c r="R280" s="67">
        <v>120</v>
      </c>
      <c r="S280" s="67"/>
      <c r="T280" s="67"/>
      <c r="U280" s="67"/>
      <c r="V280" s="99"/>
      <c r="W280" s="100"/>
      <c r="X280" s="100"/>
      <c r="Y280" s="100"/>
      <c r="Z280" s="100"/>
      <c r="AA280" s="118"/>
      <c r="AB280" s="187"/>
      <c r="AC280" s="350"/>
      <c r="AD280" s="187"/>
      <c r="AE280" s="64"/>
    </row>
    <row r="281" spans="1:31" s="22" customFormat="1" ht="60" hidden="1" customHeight="1" x14ac:dyDescent="0.25">
      <c r="A281" s="430" t="s">
        <v>170</v>
      </c>
      <c r="B281" s="430"/>
      <c r="C281" s="570"/>
      <c r="D281" s="576"/>
      <c r="E281" s="570"/>
      <c r="F281" s="578"/>
      <c r="G281" s="603"/>
      <c r="H281" s="421"/>
      <c r="I281" s="158" t="s">
        <v>321</v>
      </c>
      <c r="J281" s="430">
        <v>110</v>
      </c>
      <c r="K281" s="430"/>
      <c r="L281" s="430"/>
      <c r="M281" s="430"/>
      <c r="N281" s="67">
        <v>15</v>
      </c>
      <c r="O281" s="67"/>
      <c r="P281" s="67"/>
      <c r="Q281" s="67"/>
      <c r="R281" s="67">
        <v>146</v>
      </c>
      <c r="S281" s="67"/>
      <c r="T281" s="67"/>
      <c r="U281" s="67"/>
      <c r="V281" s="99"/>
      <c r="W281" s="100"/>
      <c r="X281" s="100"/>
      <c r="Y281" s="100"/>
      <c r="Z281" s="100"/>
      <c r="AA281" s="118"/>
      <c r="AB281" s="187"/>
      <c r="AC281" s="350"/>
      <c r="AD281" s="187"/>
      <c r="AE281" s="64"/>
    </row>
    <row r="282" spans="1:31" s="22" customFormat="1" ht="60" hidden="1" customHeight="1" x14ac:dyDescent="0.25">
      <c r="A282" s="430" t="s">
        <v>170</v>
      </c>
      <c r="B282" s="430"/>
      <c r="C282" s="570"/>
      <c r="D282" s="576"/>
      <c r="E282" s="570"/>
      <c r="F282" s="578"/>
      <c r="G282" s="603"/>
      <c r="H282" s="421"/>
      <c r="I282" s="158" t="s">
        <v>322</v>
      </c>
      <c r="J282" s="430">
        <v>120</v>
      </c>
      <c r="K282" s="430"/>
      <c r="L282" s="430"/>
      <c r="M282" s="430"/>
      <c r="N282" s="67">
        <v>30</v>
      </c>
      <c r="O282" s="67"/>
      <c r="P282" s="67"/>
      <c r="Q282" s="67"/>
      <c r="R282" s="67">
        <v>58.79</v>
      </c>
      <c r="S282" s="67"/>
      <c r="T282" s="67"/>
      <c r="U282" s="67"/>
      <c r="V282" s="99"/>
      <c r="W282" s="100"/>
      <c r="X282" s="100"/>
      <c r="Y282" s="100"/>
      <c r="Z282" s="100"/>
      <c r="AA282" s="118"/>
      <c r="AB282" s="187"/>
      <c r="AC282" s="350"/>
      <c r="AD282" s="187"/>
      <c r="AE282" s="64"/>
    </row>
    <row r="283" spans="1:31" s="22" customFormat="1" ht="45" hidden="1" customHeight="1" x14ac:dyDescent="0.25">
      <c r="A283" s="430" t="s">
        <v>170</v>
      </c>
      <c r="B283" s="430"/>
      <c r="C283" s="570"/>
      <c r="D283" s="576"/>
      <c r="E283" s="570"/>
      <c r="F283" s="578"/>
      <c r="G283" s="603"/>
      <c r="H283" s="421"/>
      <c r="I283" s="158" t="s">
        <v>323</v>
      </c>
      <c r="J283" s="430">
        <v>80</v>
      </c>
      <c r="K283" s="430"/>
      <c r="L283" s="430"/>
      <c r="M283" s="430"/>
      <c r="N283" s="67">
        <v>20</v>
      </c>
      <c r="O283" s="67"/>
      <c r="P283" s="67"/>
      <c r="Q283" s="67"/>
      <c r="R283" s="67">
        <v>38.704450000000001</v>
      </c>
      <c r="S283" s="67"/>
      <c r="T283" s="67"/>
      <c r="U283" s="67"/>
      <c r="V283" s="99"/>
      <c r="W283" s="100"/>
      <c r="X283" s="100"/>
      <c r="Y283" s="100"/>
      <c r="Z283" s="100"/>
      <c r="AA283" s="118"/>
      <c r="AB283" s="187"/>
      <c r="AC283" s="350"/>
      <c r="AD283" s="187"/>
      <c r="AE283" s="64"/>
    </row>
    <row r="284" spans="1:31" s="22" customFormat="1" ht="45" hidden="1" customHeight="1" x14ac:dyDescent="0.25">
      <c r="A284" s="430" t="s">
        <v>170</v>
      </c>
      <c r="B284" s="430"/>
      <c r="C284" s="570"/>
      <c r="D284" s="576"/>
      <c r="E284" s="570"/>
      <c r="F284" s="578"/>
      <c r="G284" s="603"/>
      <c r="H284" s="421"/>
      <c r="I284" s="158" t="s">
        <v>324</v>
      </c>
      <c r="J284" s="430">
        <v>100</v>
      </c>
      <c r="K284" s="430"/>
      <c r="L284" s="430"/>
      <c r="M284" s="430"/>
      <c r="N284" s="67">
        <v>27</v>
      </c>
      <c r="O284" s="67"/>
      <c r="P284" s="67"/>
      <c r="Q284" s="67"/>
      <c r="R284" s="67">
        <v>62.513300000000001</v>
      </c>
      <c r="S284" s="67"/>
      <c r="T284" s="67"/>
      <c r="U284" s="67"/>
      <c r="V284" s="99"/>
      <c r="W284" s="100"/>
      <c r="X284" s="100"/>
      <c r="Y284" s="100"/>
      <c r="Z284" s="100"/>
      <c r="AA284" s="118"/>
      <c r="AB284" s="187"/>
      <c r="AC284" s="350"/>
      <c r="AD284" s="187"/>
      <c r="AE284" s="64"/>
    </row>
    <row r="285" spans="1:31" s="22" customFormat="1" ht="45" hidden="1" customHeight="1" x14ac:dyDescent="0.25">
      <c r="A285" s="430" t="s">
        <v>170</v>
      </c>
      <c r="B285" s="430"/>
      <c r="C285" s="570"/>
      <c r="D285" s="576"/>
      <c r="E285" s="570"/>
      <c r="F285" s="578"/>
      <c r="G285" s="603"/>
      <c r="H285" s="421"/>
      <c r="I285" s="158" t="s">
        <v>325</v>
      </c>
      <c r="J285" s="430">
        <v>60</v>
      </c>
      <c r="K285" s="430"/>
      <c r="L285" s="430"/>
      <c r="M285" s="430"/>
      <c r="N285" s="67">
        <v>10</v>
      </c>
      <c r="O285" s="67"/>
      <c r="P285" s="67"/>
      <c r="Q285" s="67"/>
      <c r="R285" s="67">
        <v>24.54</v>
      </c>
      <c r="S285" s="67"/>
      <c r="T285" s="67"/>
      <c r="U285" s="67"/>
      <c r="V285" s="99"/>
      <c r="W285" s="100"/>
      <c r="X285" s="100"/>
      <c r="Y285" s="100"/>
      <c r="Z285" s="100"/>
      <c r="AA285" s="118"/>
      <c r="AB285" s="187"/>
      <c r="AC285" s="350"/>
      <c r="AD285" s="187"/>
      <c r="AE285" s="64"/>
    </row>
    <row r="286" spans="1:31" s="22" customFormat="1" ht="45" hidden="1" customHeight="1" x14ac:dyDescent="0.25">
      <c r="A286" s="430" t="s">
        <v>170</v>
      </c>
      <c r="B286" s="430"/>
      <c r="C286" s="570"/>
      <c r="D286" s="576"/>
      <c r="E286" s="570"/>
      <c r="F286" s="578"/>
      <c r="G286" s="603"/>
      <c r="H286" s="421"/>
      <c r="I286" s="158" t="s">
        <v>326</v>
      </c>
      <c r="J286" s="430">
        <v>112</v>
      </c>
      <c r="K286" s="430"/>
      <c r="L286" s="430"/>
      <c r="M286" s="430"/>
      <c r="N286" s="67">
        <v>5</v>
      </c>
      <c r="O286" s="67"/>
      <c r="P286" s="67"/>
      <c r="Q286" s="67"/>
      <c r="R286" s="67">
        <v>46.5</v>
      </c>
      <c r="S286" s="67"/>
      <c r="T286" s="67"/>
      <c r="U286" s="67"/>
      <c r="V286" s="99"/>
      <c r="W286" s="100"/>
      <c r="X286" s="100"/>
      <c r="Y286" s="100"/>
      <c r="Z286" s="100"/>
      <c r="AA286" s="118"/>
      <c r="AB286" s="187"/>
      <c r="AC286" s="350"/>
      <c r="AD286" s="187"/>
      <c r="AE286" s="64"/>
    </row>
    <row r="287" spans="1:31" s="22" customFormat="1" ht="45" hidden="1" customHeight="1" x14ac:dyDescent="0.25">
      <c r="A287" s="430" t="s">
        <v>170</v>
      </c>
      <c r="B287" s="430"/>
      <c r="C287" s="570"/>
      <c r="D287" s="576"/>
      <c r="E287" s="570"/>
      <c r="F287" s="578"/>
      <c r="G287" s="603"/>
      <c r="H287" s="421"/>
      <c r="I287" s="158" t="s">
        <v>327</v>
      </c>
      <c r="J287" s="430">
        <v>30</v>
      </c>
      <c r="K287" s="430"/>
      <c r="L287" s="430"/>
      <c r="M287" s="430"/>
      <c r="N287" s="67">
        <v>5</v>
      </c>
      <c r="O287" s="67"/>
      <c r="P287" s="67"/>
      <c r="Q287" s="67"/>
      <c r="R287" s="67">
        <v>33.986820000000002</v>
      </c>
      <c r="S287" s="67"/>
      <c r="T287" s="67"/>
      <c r="U287" s="67"/>
      <c r="V287" s="99"/>
      <c r="W287" s="100"/>
      <c r="X287" s="100"/>
      <c r="Y287" s="100"/>
      <c r="Z287" s="100"/>
      <c r="AA287" s="118"/>
      <c r="AB287" s="187"/>
      <c r="AC287" s="350"/>
      <c r="AD287" s="187"/>
      <c r="AE287" s="64"/>
    </row>
    <row r="288" spans="1:31" s="22" customFormat="1" ht="44.25" hidden="1" customHeight="1" x14ac:dyDescent="0.25">
      <c r="A288" s="430" t="s">
        <v>170</v>
      </c>
      <c r="B288" s="430"/>
      <c r="C288" s="570"/>
      <c r="D288" s="576"/>
      <c r="E288" s="570"/>
      <c r="F288" s="578"/>
      <c r="G288" s="603"/>
      <c r="H288" s="421"/>
      <c r="I288" s="158" t="s">
        <v>328</v>
      </c>
      <c r="J288" s="430">
        <v>27</v>
      </c>
      <c r="K288" s="430"/>
      <c r="L288" s="430"/>
      <c r="M288" s="430"/>
      <c r="N288" s="67">
        <v>5</v>
      </c>
      <c r="O288" s="67"/>
      <c r="P288" s="67"/>
      <c r="Q288" s="67"/>
      <c r="R288" s="67">
        <v>34.551029999999997</v>
      </c>
      <c r="S288" s="67"/>
      <c r="T288" s="67"/>
      <c r="U288" s="67"/>
      <c r="V288" s="99"/>
      <c r="W288" s="100"/>
      <c r="X288" s="100"/>
      <c r="Y288" s="100"/>
      <c r="Z288" s="100"/>
      <c r="AA288" s="118"/>
      <c r="AB288" s="187"/>
      <c r="AC288" s="350"/>
      <c r="AD288" s="187"/>
      <c r="AE288" s="64"/>
    </row>
    <row r="289" spans="1:31" s="22" customFormat="1" ht="60" hidden="1" customHeight="1" x14ac:dyDescent="0.25">
      <c r="A289" s="430" t="s">
        <v>170</v>
      </c>
      <c r="B289" s="430"/>
      <c r="C289" s="570"/>
      <c r="D289" s="576"/>
      <c r="E289" s="570"/>
      <c r="F289" s="578"/>
      <c r="G289" s="603"/>
      <c r="H289" s="421"/>
      <c r="I289" s="158" t="s">
        <v>329</v>
      </c>
      <c r="J289" s="430">
        <v>70</v>
      </c>
      <c r="K289" s="430"/>
      <c r="L289" s="430"/>
      <c r="M289" s="430"/>
      <c r="N289" s="67">
        <v>12.5</v>
      </c>
      <c r="O289" s="67"/>
      <c r="P289" s="67"/>
      <c r="Q289" s="67"/>
      <c r="R289" s="67">
        <v>19.739999999999998</v>
      </c>
      <c r="S289" s="67"/>
      <c r="T289" s="67"/>
      <c r="U289" s="67"/>
      <c r="V289" s="99"/>
      <c r="W289" s="100"/>
      <c r="X289" s="100"/>
      <c r="Y289" s="100"/>
      <c r="Z289" s="100"/>
      <c r="AA289" s="118"/>
      <c r="AB289" s="187"/>
      <c r="AC289" s="350"/>
      <c r="AD289" s="187"/>
      <c r="AE289" s="64"/>
    </row>
    <row r="290" spans="1:31" s="22" customFormat="1" ht="45" hidden="1" customHeight="1" x14ac:dyDescent="0.25">
      <c r="A290" s="430" t="s">
        <v>170</v>
      </c>
      <c r="B290" s="430"/>
      <c r="C290" s="570"/>
      <c r="D290" s="576"/>
      <c r="E290" s="570"/>
      <c r="F290" s="578"/>
      <c r="G290" s="603"/>
      <c r="H290" s="421"/>
      <c r="I290" s="158" t="s">
        <v>330</v>
      </c>
      <c r="J290" s="430">
        <v>55</v>
      </c>
      <c r="K290" s="430"/>
      <c r="L290" s="430"/>
      <c r="M290" s="430"/>
      <c r="N290" s="67">
        <v>15</v>
      </c>
      <c r="O290" s="67"/>
      <c r="P290" s="67"/>
      <c r="Q290" s="67"/>
      <c r="R290" s="67">
        <v>81.894369999999995</v>
      </c>
      <c r="S290" s="67"/>
      <c r="T290" s="67"/>
      <c r="U290" s="67"/>
      <c r="V290" s="99"/>
      <c r="W290" s="100"/>
      <c r="X290" s="100"/>
      <c r="Y290" s="100"/>
      <c r="Z290" s="100"/>
      <c r="AA290" s="118"/>
      <c r="AB290" s="187"/>
      <c r="AC290" s="350"/>
      <c r="AD290" s="187"/>
      <c r="AE290" s="64"/>
    </row>
    <row r="291" spans="1:31" s="22" customFormat="1" ht="135" hidden="1" customHeight="1" x14ac:dyDescent="0.25">
      <c r="A291" s="430" t="s">
        <v>170</v>
      </c>
      <c r="B291" s="430"/>
      <c r="C291" s="570"/>
      <c r="D291" s="576"/>
      <c r="E291" s="570"/>
      <c r="F291" s="578"/>
      <c r="G291" s="603"/>
      <c r="H291" s="421"/>
      <c r="I291" s="158" t="s">
        <v>331</v>
      </c>
      <c r="J291" s="430">
        <v>30</v>
      </c>
      <c r="K291" s="430"/>
      <c r="L291" s="430"/>
      <c r="M291" s="430"/>
      <c r="N291" s="67">
        <v>15</v>
      </c>
      <c r="O291" s="67"/>
      <c r="P291" s="67"/>
      <c r="Q291" s="67"/>
      <c r="R291" s="67">
        <v>73.058400000000006</v>
      </c>
      <c r="S291" s="67"/>
      <c r="T291" s="67"/>
      <c r="U291" s="67"/>
      <c r="V291" s="99"/>
      <c r="W291" s="100"/>
      <c r="X291" s="100"/>
      <c r="Y291" s="100"/>
      <c r="Z291" s="100"/>
      <c r="AA291" s="118"/>
      <c r="AB291" s="187"/>
      <c r="AC291" s="350"/>
      <c r="AD291" s="187"/>
      <c r="AE291" s="64"/>
    </row>
    <row r="292" spans="1:31" s="22" customFormat="1" ht="75" hidden="1" customHeight="1" x14ac:dyDescent="0.25">
      <c r="A292" s="430" t="s">
        <v>170</v>
      </c>
      <c r="B292" s="430"/>
      <c r="C292" s="570"/>
      <c r="D292" s="576"/>
      <c r="E292" s="570"/>
      <c r="F292" s="578"/>
      <c r="G292" s="603"/>
      <c r="H292" s="421"/>
      <c r="I292" s="158" t="s">
        <v>332</v>
      </c>
      <c r="J292" s="430">
        <v>40</v>
      </c>
      <c r="K292" s="430"/>
      <c r="L292" s="430"/>
      <c r="M292" s="430"/>
      <c r="N292" s="67">
        <v>6</v>
      </c>
      <c r="O292" s="67"/>
      <c r="P292" s="67"/>
      <c r="Q292" s="67"/>
      <c r="R292" s="67">
        <v>40.809489999999997</v>
      </c>
      <c r="S292" s="67"/>
      <c r="T292" s="67"/>
      <c r="U292" s="67"/>
      <c r="V292" s="99"/>
      <c r="W292" s="100"/>
      <c r="X292" s="100"/>
      <c r="Y292" s="100"/>
      <c r="Z292" s="100"/>
      <c r="AA292" s="118"/>
      <c r="AB292" s="187"/>
      <c r="AC292" s="350"/>
      <c r="AD292" s="187"/>
      <c r="AE292" s="64"/>
    </row>
    <row r="293" spans="1:31" s="22" customFormat="1" ht="75" hidden="1" customHeight="1" x14ac:dyDescent="0.25">
      <c r="A293" s="430" t="s">
        <v>170</v>
      </c>
      <c r="B293" s="430"/>
      <c r="C293" s="570"/>
      <c r="D293" s="576"/>
      <c r="E293" s="570"/>
      <c r="F293" s="578"/>
      <c r="G293" s="603"/>
      <c r="H293" s="421"/>
      <c r="I293" s="158" t="s">
        <v>333</v>
      </c>
      <c r="J293" s="430">
        <v>23</v>
      </c>
      <c r="K293" s="430"/>
      <c r="L293" s="430"/>
      <c r="M293" s="430"/>
      <c r="N293" s="67">
        <v>7.5</v>
      </c>
      <c r="O293" s="67"/>
      <c r="P293" s="67"/>
      <c r="Q293" s="67"/>
      <c r="R293" s="67">
        <v>43.998179999999998</v>
      </c>
      <c r="S293" s="67"/>
      <c r="T293" s="67"/>
      <c r="U293" s="67"/>
      <c r="V293" s="99"/>
      <c r="W293" s="100"/>
      <c r="X293" s="100"/>
      <c r="Y293" s="100"/>
      <c r="Z293" s="100"/>
      <c r="AA293" s="118"/>
      <c r="AB293" s="187"/>
      <c r="AC293" s="350"/>
      <c r="AD293" s="187"/>
      <c r="AE293" s="64"/>
    </row>
    <row r="294" spans="1:31" s="22" customFormat="1" ht="45" hidden="1" customHeight="1" x14ac:dyDescent="0.25">
      <c r="A294" s="430" t="s">
        <v>170</v>
      </c>
      <c r="B294" s="430"/>
      <c r="C294" s="570"/>
      <c r="D294" s="576"/>
      <c r="E294" s="570"/>
      <c r="F294" s="578"/>
      <c r="G294" s="603"/>
      <c r="H294" s="421"/>
      <c r="I294" s="158" t="s">
        <v>334</v>
      </c>
      <c r="J294" s="430">
        <v>60</v>
      </c>
      <c r="K294" s="430"/>
      <c r="L294" s="430"/>
      <c r="M294" s="430"/>
      <c r="N294" s="67">
        <v>14</v>
      </c>
      <c r="O294" s="67"/>
      <c r="P294" s="67"/>
      <c r="Q294" s="67"/>
      <c r="R294" s="67">
        <v>45.951349999999998</v>
      </c>
      <c r="S294" s="67"/>
      <c r="T294" s="67"/>
      <c r="U294" s="67"/>
      <c r="V294" s="99"/>
      <c r="W294" s="100"/>
      <c r="X294" s="100"/>
      <c r="Y294" s="100"/>
      <c r="Z294" s="100"/>
      <c r="AA294" s="118"/>
      <c r="AB294" s="187"/>
      <c r="AC294" s="350"/>
      <c r="AD294" s="187"/>
      <c r="AE294" s="64"/>
    </row>
    <row r="295" spans="1:31" s="22" customFormat="1" ht="45" hidden="1" customHeight="1" x14ac:dyDescent="0.25">
      <c r="A295" s="430" t="s">
        <v>170</v>
      </c>
      <c r="B295" s="430"/>
      <c r="C295" s="570"/>
      <c r="D295" s="576"/>
      <c r="E295" s="570"/>
      <c r="F295" s="578"/>
      <c r="G295" s="603"/>
      <c r="H295" s="421"/>
      <c r="I295" s="158" t="s">
        <v>335</v>
      </c>
      <c r="J295" s="430">
        <v>90</v>
      </c>
      <c r="K295" s="430"/>
      <c r="L295" s="430"/>
      <c r="M295" s="430"/>
      <c r="N295" s="67">
        <v>5</v>
      </c>
      <c r="O295" s="67"/>
      <c r="P295" s="67"/>
      <c r="Q295" s="67"/>
      <c r="R295" s="67">
        <v>54.077910000000003</v>
      </c>
      <c r="S295" s="67"/>
      <c r="T295" s="67"/>
      <c r="U295" s="67"/>
      <c r="V295" s="99"/>
      <c r="W295" s="100"/>
      <c r="X295" s="100"/>
      <c r="Y295" s="100"/>
      <c r="Z295" s="100"/>
      <c r="AA295" s="118"/>
      <c r="AB295" s="187"/>
      <c r="AC295" s="350"/>
      <c r="AD295" s="187"/>
      <c r="AE295" s="64"/>
    </row>
    <row r="296" spans="1:31" s="22" customFormat="1" ht="45" hidden="1" customHeight="1" x14ac:dyDescent="0.25">
      <c r="A296" s="430" t="s">
        <v>170</v>
      </c>
      <c r="B296" s="430"/>
      <c r="C296" s="570"/>
      <c r="D296" s="576"/>
      <c r="E296" s="570"/>
      <c r="F296" s="578"/>
      <c r="G296" s="603"/>
      <c r="H296" s="421"/>
      <c r="I296" s="158" t="s">
        <v>336</v>
      </c>
      <c r="J296" s="430">
        <v>30</v>
      </c>
      <c r="K296" s="430"/>
      <c r="L296" s="430"/>
      <c r="M296" s="430"/>
      <c r="N296" s="67">
        <v>15</v>
      </c>
      <c r="O296" s="67"/>
      <c r="P296" s="67"/>
      <c r="Q296" s="67"/>
      <c r="R296" s="67">
        <v>31.34299</v>
      </c>
      <c r="S296" s="67"/>
      <c r="T296" s="67"/>
      <c r="U296" s="67"/>
      <c r="V296" s="99"/>
      <c r="W296" s="100"/>
      <c r="X296" s="100"/>
      <c r="Y296" s="100"/>
      <c r="Z296" s="100"/>
      <c r="AA296" s="118"/>
      <c r="AB296" s="187"/>
      <c r="AC296" s="350"/>
      <c r="AD296" s="187"/>
      <c r="AE296" s="64"/>
    </row>
    <row r="297" spans="1:31" s="22" customFormat="1" ht="60" hidden="1" customHeight="1" x14ac:dyDescent="0.25">
      <c r="A297" s="430" t="s">
        <v>170</v>
      </c>
      <c r="B297" s="430"/>
      <c r="C297" s="570"/>
      <c r="D297" s="576"/>
      <c r="E297" s="570"/>
      <c r="F297" s="578"/>
      <c r="G297" s="603"/>
      <c r="H297" s="421"/>
      <c r="I297" s="158" t="s">
        <v>337</v>
      </c>
      <c r="J297" s="430">
        <v>72</v>
      </c>
      <c r="K297" s="430"/>
      <c r="L297" s="430"/>
      <c r="M297" s="430"/>
      <c r="N297" s="67">
        <v>5</v>
      </c>
      <c r="O297" s="67"/>
      <c r="P297" s="67"/>
      <c r="Q297" s="67"/>
      <c r="R297" s="67">
        <v>43.42906</v>
      </c>
      <c r="S297" s="67"/>
      <c r="T297" s="67"/>
      <c r="U297" s="67"/>
      <c r="V297" s="99"/>
      <c r="W297" s="100"/>
      <c r="X297" s="100"/>
      <c r="Y297" s="100"/>
      <c r="Z297" s="100"/>
      <c r="AA297" s="118"/>
      <c r="AB297" s="187"/>
      <c r="AC297" s="350"/>
      <c r="AD297" s="187"/>
      <c r="AE297" s="64"/>
    </row>
    <row r="298" spans="1:31" s="22" customFormat="1" ht="60" hidden="1" customHeight="1" x14ac:dyDescent="0.25">
      <c r="A298" s="430" t="s">
        <v>170</v>
      </c>
      <c r="B298" s="430"/>
      <c r="C298" s="570"/>
      <c r="D298" s="576"/>
      <c r="E298" s="570"/>
      <c r="F298" s="578"/>
      <c r="G298" s="603"/>
      <c r="H298" s="421"/>
      <c r="I298" s="158" t="s">
        <v>338</v>
      </c>
      <c r="J298" s="430">
        <v>33</v>
      </c>
      <c r="K298" s="430"/>
      <c r="L298" s="430"/>
      <c r="M298" s="430"/>
      <c r="N298" s="67">
        <v>5</v>
      </c>
      <c r="O298" s="67"/>
      <c r="P298" s="67"/>
      <c r="Q298" s="67"/>
      <c r="R298" s="67">
        <v>33.052149999999997</v>
      </c>
      <c r="S298" s="67"/>
      <c r="T298" s="67"/>
      <c r="U298" s="67"/>
      <c r="V298" s="99"/>
      <c r="W298" s="100"/>
      <c r="X298" s="100"/>
      <c r="Y298" s="100"/>
      <c r="Z298" s="100"/>
      <c r="AA298" s="118"/>
      <c r="AB298" s="187"/>
      <c r="AC298" s="350"/>
      <c r="AD298" s="187"/>
      <c r="AE298" s="64"/>
    </row>
    <row r="299" spans="1:31" s="22" customFormat="1" ht="60" hidden="1" customHeight="1" x14ac:dyDescent="0.25">
      <c r="A299" s="430" t="s">
        <v>170</v>
      </c>
      <c r="B299" s="430"/>
      <c r="C299" s="570"/>
      <c r="D299" s="576"/>
      <c r="E299" s="570"/>
      <c r="F299" s="578"/>
      <c r="G299" s="603"/>
      <c r="H299" s="421"/>
      <c r="I299" s="158" t="s">
        <v>339</v>
      </c>
      <c r="J299" s="430">
        <v>20</v>
      </c>
      <c r="K299" s="430"/>
      <c r="L299" s="430"/>
      <c r="M299" s="430"/>
      <c r="N299" s="67">
        <v>5</v>
      </c>
      <c r="O299" s="67"/>
      <c r="P299" s="67"/>
      <c r="Q299" s="67"/>
      <c r="R299" s="67">
        <v>32.426969999999997</v>
      </c>
      <c r="S299" s="67"/>
      <c r="T299" s="67"/>
      <c r="U299" s="67"/>
      <c r="V299" s="99"/>
      <c r="W299" s="100"/>
      <c r="X299" s="100"/>
      <c r="Y299" s="100"/>
      <c r="Z299" s="100"/>
      <c r="AA299" s="118"/>
      <c r="AB299" s="187"/>
      <c r="AC299" s="350"/>
      <c r="AD299" s="187"/>
      <c r="AE299" s="64"/>
    </row>
    <row r="300" spans="1:31" s="22" customFormat="1" ht="45" hidden="1" customHeight="1" x14ac:dyDescent="0.25">
      <c r="A300" s="430" t="s">
        <v>170</v>
      </c>
      <c r="B300" s="430"/>
      <c r="C300" s="570"/>
      <c r="D300" s="576"/>
      <c r="E300" s="570"/>
      <c r="F300" s="578"/>
      <c r="G300" s="603"/>
      <c r="H300" s="421"/>
      <c r="I300" s="158" t="s">
        <v>340</v>
      </c>
      <c r="J300" s="430">
        <v>90</v>
      </c>
      <c r="K300" s="430"/>
      <c r="L300" s="430"/>
      <c r="M300" s="430"/>
      <c r="N300" s="67">
        <v>15</v>
      </c>
      <c r="O300" s="67"/>
      <c r="P300" s="67"/>
      <c r="Q300" s="67"/>
      <c r="R300" s="67">
        <v>26.35</v>
      </c>
      <c r="S300" s="67"/>
      <c r="T300" s="67"/>
      <c r="U300" s="67"/>
      <c r="V300" s="99"/>
      <c r="W300" s="100"/>
      <c r="X300" s="100"/>
      <c r="Y300" s="100"/>
      <c r="Z300" s="100"/>
      <c r="AA300" s="118"/>
      <c r="AB300" s="187"/>
      <c r="AC300" s="350"/>
      <c r="AD300" s="187"/>
      <c r="AE300" s="64"/>
    </row>
    <row r="301" spans="1:31" s="22" customFormat="1" ht="60" hidden="1" customHeight="1" x14ac:dyDescent="0.25">
      <c r="A301" s="430" t="s">
        <v>170</v>
      </c>
      <c r="B301" s="430"/>
      <c r="C301" s="570"/>
      <c r="D301" s="576"/>
      <c r="E301" s="570"/>
      <c r="F301" s="578"/>
      <c r="G301" s="603"/>
      <c r="H301" s="421"/>
      <c r="I301" s="158" t="s">
        <v>341</v>
      </c>
      <c r="J301" s="430">
        <v>100</v>
      </c>
      <c r="K301" s="430"/>
      <c r="L301" s="430"/>
      <c r="M301" s="430"/>
      <c r="N301" s="67">
        <v>5</v>
      </c>
      <c r="O301" s="67"/>
      <c r="P301" s="67"/>
      <c r="Q301" s="67"/>
      <c r="R301" s="67">
        <v>30.03</v>
      </c>
      <c r="S301" s="67"/>
      <c r="T301" s="67"/>
      <c r="U301" s="67"/>
      <c r="V301" s="99"/>
      <c r="W301" s="100"/>
      <c r="X301" s="100"/>
      <c r="Y301" s="100"/>
      <c r="Z301" s="100"/>
      <c r="AA301" s="118"/>
      <c r="AB301" s="187"/>
      <c r="AC301" s="350"/>
      <c r="AD301" s="187"/>
      <c r="AE301" s="64"/>
    </row>
    <row r="302" spans="1:31" s="22" customFormat="1" ht="60" hidden="1" customHeight="1" x14ac:dyDescent="0.25">
      <c r="A302" s="430" t="s">
        <v>170</v>
      </c>
      <c r="B302" s="430"/>
      <c r="C302" s="570"/>
      <c r="D302" s="576"/>
      <c r="E302" s="570"/>
      <c r="F302" s="578"/>
      <c r="G302" s="603"/>
      <c r="H302" s="421"/>
      <c r="I302" s="158" t="s">
        <v>342</v>
      </c>
      <c r="J302" s="430">
        <v>125</v>
      </c>
      <c r="K302" s="430"/>
      <c r="L302" s="430"/>
      <c r="M302" s="430"/>
      <c r="N302" s="67">
        <v>15</v>
      </c>
      <c r="O302" s="67"/>
      <c r="P302" s="67"/>
      <c r="Q302" s="67"/>
      <c r="R302" s="67">
        <v>100</v>
      </c>
      <c r="S302" s="67"/>
      <c r="T302" s="67"/>
      <c r="U302" s="67"/>
      <c r="V302" s="99"/>
      <c r="W302" s="100"/>
      <c r="X302" s="100"/>
      <c r="Y302" s="100"/>
      <c r="Z302" s="100"/>
      <c r="AA302" s="118"/>
      <c r="AB302" s="187"/>
      <c r="AC302" s="350"/>
      <c r="AD302" s="187"/>
      <c r="AE302" s="64"/>
    </row>
    <row r="303" spans="1:31" s="22" customFormat="1" ht="45" hidden="1" customHeight="1" x14ac:dyDescent="0.25">
      <c r="A303" s="430" t="s">
        <v>170</v>
      </c>
      <c r="B303" s="430"/>
      <c r="C303" s="570"/>
      <c r="D303" s="576"/>
      <c r="E303" s="570"/>
      <c r="F303" s="578"/>
      <c r="G303" s="603"/>
      <c r="H303" s="421"/>
      <c r="I303" s="158" t="s">
        <v>343</v>
      </c>
      <c r="J303" s="430">
        <v>22</v>
      </c>
      <c r="K303" s="430"/>
      <c r="L303" s="430"/>
      <c r="M303" s="430"/>
      <c r="N303" s="67">
        <v>5</v>
      </c>
      <c r="O303" s="67"/>
      <c r="P303" s="67"/>
      <c r="Q303" s="67"/>
      <c r="R303" s="67">
        <v>72</v>
      </c>
      <c r="S303" s="67"/>
      <c r="T303" s="67"/>
      <c r="U303" s="67"/>
      <c r="V303" s="99"/>
      <c r="W303" s="100"/>
      <c r="X303" s="100"/>
      <c r="Y303" s="100"/>
      <c r="Z303" s="100"/>
      <c r="AA303" s="118"/>
      <c r="AB303" s="187"/>
      <c r="AC303" s="350"/>
      <c r="AD303" s="187"/>
      <c r="AE303" s="64"/>
    </row>
    <row r="304" spans="1:31" s="22" customFormat="1" ht="45" hidden="1" customHeight="1" x14ac:dyDescent="0.25">
      <c r="A304" s="430" t="s">
        <v>170</v>
      </c>
      <c r="B304" s="430"/>
      <c r="C304" s="570"/>
      <c r="D304" s="576"/>
      <c r="E304" s="570"/>
      <c r="F304" s="578"/>
      <c r="G304" s="603"/>
      <c r="H304" s="421"/>
      <c r="I304" s="158" t="s">
        <v>344</v>
      </c>
      <c r="J304" s="430">
        <v>25</v>
      </c>
      <c r="K304" s="430"/>
      <c r="L304" s="430"/>
      <c r="M304" s="430"/>
      <c r="N304" s="67">
        <v>15</v>
      </c>
      <c r="O304" s="67"/>
      <c r="P304" s="67"/>
      <c r="Q304" s="67"/>
      <c r="R304" s="67">
        <v>44</v>
      </c>
      <c r="S304" s="67"/>
      <c r="T304" s="67"/>
      <c r="U304" s="67"/>
      <c r="V304" s="99"/>
      <c r="W304" s="100"/>
      <c r="X304" s="100"/>
      <c r="Y304" s="100"/>
      <c r="Z304" s="100"/>
      <c r="AA304" s="118"/>
      <c r="AB304" s="187"/>
      <c r="AC304" s="350"/>
      <c r="AD304" s="187"/>
      <c r="AE304" s="64"/>
    </row>
    <row r="305" spans="1:31" s="22" customFormat="1" ht="75" hidden="1" customHeight="1" x14ac:dyDescent="0.25">
      <c r="A305" s="430" t="s">
        <v>170</v>
      </c>
      <c r="B305" s="430"/>
      <c r="C305" s="570"/>
      <c r="D305" s="576"/>
      <c r="E305" s="570"/>
      <c r="F305" s="578"/>
      <c r="G305" s="603"/>
      <c r="H305" s="421"/>
      <c r="I305" s="158" t="s">
        <v>345</v>
      </c>
      <c r="J305" s="430">
        <v>30</v>
      </c>
      <c r="K305" s="430"/>
      <c r="L305" s="430"/>
      <c r="M305" s="430"/>
      <c r="N305" s="67">
        <v>3</v>
      </c>
      <c r="O305" s="67"/>
      <c r="P305" s="67"/>
      <c r="Q305" s="67"/>
      <c r="R305" s="67">
        <v>24</v>
      </c>
      <c r="S305" s="67"/>
      <c r="T305" s="67"/>
      <c r="U305" s="67"/>
      <c r="V305" s="99"/>
      <c r="W305" s="100"/>
      <c r="X305" s="100"/>
      <c r="Y305" s="100"/>
      <c r="Z305" s="100"/>
      <c r="AA305" s="118"/>
      <c r="AB305" s="187"/>
      <c r="AC305" s="350"/>
      <c r="AD305" s="187"/>
      <c r="AE305" s="64"/>
    </row>
    <row r="306" spans="1:31" s="22" customFormat="1" ht="45" hidden="1" customHeight="1" x14ac:dyDescent="0.25">
      <c r="A306" s="430" t="s">
        <v>170</v>
      </c>
      <c r="B306" s="430"/>
      <c r="C306" s="570"/>
      <c r="D306" s="576"/>
      <c r="E306" s="570"/>
      <c r="F306" s="578"/>
      <c r="G306" s="603"/>
      <c r="H306" s="421"/>
      <c r="I306" s="158" t="s">
        <v>346</v>
      </c>
      <c r="J306" s="430">
        <v>20</v>
      </c>
      <c r="K306" s="430"/>
      <c r="L306" s="430"/>
      <c r="M306" s="430"/>
      <c r="N306" s="67">
        <v>5</v>
      </c>
      <c r="O306" s="67"/>
      <c r="P306" s="67"/>
      <c r="Q306" s="67"/>
      <c r="R306" s="67">
        <v>27</v>
      </c>
      <c r="S306" s="67"/>
      <c r="T306" s="67"/>
      <c r="U306" s="67"/>
      <c r="V306" s="99"/>
      <c r="W306" s="100"/>
      <c r="X306" s="100"/>
      <c r="Y306" s="100"/>
      <c r="Z306" s="100"/>
      <c r="AA306" s="118"/>
      <c r="AB306" s="187"/>
      <c r="AC306" s="350"/>
      <c r="AD306" s="187"/>
      <c r="AE306" s="64"/>
    </row>
    <row r="307" spans="1:31" s="22" customFormat="1" ht="60" hidden="1" customHeight="1" x14ac:dyDescent="0.25">
      <c r="A307" s="430" t="s">
        <v>170</v>
      </c>
      <c r="B307" s="430"/>
      <c r="C307" s="570"/>
      <c r="D307" s="576"/>
      <c r="E307" s="570"/>
      <c r="F307" s="578"/>
      <c r="G307" s="603"/>
      <c r="H307" s="421"/>
      <c r="I307" s="158" t="s">
        <v>347</v>
      </c>
      <c r="J307" s="430">
        <v>29</v>
      </c>
      <c r="K307" s="430"/>
      <c r="L307" s="430"/>
      <c r="M307" s="430"/>
      <c r="N307" s="67">
        <v>15</v>
      </c>
      <c r="O307" s="67"/>
      <c r="P307" s="67"/>
      <c r="Q307" s="67"/>
      <c r="R307" s="67">
        <v>78.819329999999994</v>
      </c>
      <c r="S307" s="67"/>
      <c r="T307" s="67"/>
      <c r="U307" s="67"/>
      <c r="V307" s="99"/>
      <c r="W307" s="100"/>
      <c r="X307" s="100"/>
      <c r="Y307" s="100"/>
      <c r="Z307" s="100"/>
      <c r="AA307" s="118"/>
      <c r="AB307" s="187"/>
      <c r="AC307" s="350"/>
      <c r="AD307" s="187"/>
      <c r="AE307" s="64"/>
    </row>
    <row r="308" spans="1:31" s="22" customFormat="1" ht="45" hidden="1" customHeight="1" x14ac:dyDescent="0.25">
      <c r="A308" s="430" t="s">
        <v>170</v>
      </c>
      <c r="B308" s="430"/>
      <c r="C308" s="570"/>
      <c r="D308" s="576"/>
      <c r="E308" s="570"/>
      <c r="F308" s="578"/>
      <c r="G308" s="603"/>
      <c r="H308" s="421"/>
      <c r="I308" s="158" t="s">
        <v>348</v>
      </c>
      <c r="J308" s="430">
        <v>25</v>
      </c>
      <c r="K308" s="430"/>
      <c r="L308" s="430"/>
      <c r="M308" s="430"/>
      <c r="N308" s="67">
        <v>15</v>
      </c>
      <c r="O308" s="67"/>
      <c r="P308" s="67"/>
      <c r="Q308" s="67"/>
      <c r="R308" s="67">
        <v>13.301729999999999</v>
      </c>
      <c r="S308" s="67"/>
      <c r="T308" s="67"/>
      <c r="U308" s="67"/>
      <c r="V308" s="99"/>
      <c r="W308" s="100"/>
      <c r="X308" s="100"/>
      <c r="Y308" s="100"/>
      <c r="Z308" s="100"/>
      <c r="AA308" s="118"/>
      <c r="AB308" s="187"/>
      <c r="AC308" s="350"/>
      <c r="AD308" s="187"/>
      <c r="AE308" s="64"/>
    </row>
    <row r="309" spans="1:31" s="22" customFormat="1" ht="45" hidden="1" customHeight="1" x14ac:dyDescent="0.25">
      <c r="A309" s="430" t="s">
        <v>170</v>
      </c>
      <c r="B309" s="430"/>
      <c r="C309" s="570"/>
      <c r="D309" s="576"/>
      <c r="E309" s="570"/>
      <c r="F309" s="578"/>
      <c r="G309" s="603"/>
      <c r="H309" s="421"/>
      <c r="I309" s="158" t="s">
        <v>349</v>
      </c>
      <c r="J309" s="430">
        <v>57</v>
      </c>
      <c r="K309" s="430"/>
      <c r="L309" s="430"/>
      <c r="M309" s="430"/>
      <c r="N309" s="67">
        <v>5</v>
      </c>
      <c r="O309" s="67"/>
      <c r="P309" s="67"/>
      <c r="Q309" s="67"/>
      <c r="R309" s="67">
        <v>144.59193999999999</v>
      </c>
      <c r="S309" s="67"/>
      <c r="T309" s="67"/>
      <c r="U309" s="67"/>
      <c r="V309" s="99"/>
      <c r="W309" s="100"/>
      <c r="X309" s="100"/>
      <c r="Y309" s="100"/>
      <c r="Z309" s="100"/>
      <c r="AA309" s="118"/>
      <c r="AB309" s="187"/>
      <c r="AC309" s="350"/>
      <c r="AD309" s="187"/>
      <c r="AE309" s="64"/>
    </row>
    <row r="310" spans="1:31" s="22" customFormat="1" ht="60" hidden="1" customHeight="1" x14ac:dyDescent="0.25">
      <c r="A310" s="430" t="s">
        <v>170</v>
      </c>
      <c r="B310" s="430"/>
      <c r="C310" s="570"/>
      <c r="D310" s="576"/>
      <c r="E310" s="570"/>
      <c r="F310" s="578"/>
      <c r="G310" s="603"/>
      <c r="H310" s="421"/>
      <c r="I310" s="158" t="s">
        <v>350</v>
      </c>
      <c r="J310" s="430">
        <v>960</v>
      </c>
      <c r="K310" s="430"/>
      <c r="L310" s="430"/>
      <c r="M310" s="430"/>
      <c r="N310" s="67">
        <v>15</v>
      </c>
      <c r="O310" s="67"/>
      <c r="P310" s="67"/>
      <c r="Q310" s="67"/>
      <c r="R310" s="67">
        <v>923.91300000000001</v>
      </c>
      <c r="S310" s="67"/>
      <c r="T310" s="67"/>
      <c r="U310" s="67"/>
      <c r="V310" s="99"/>
      <c r="W310" s="100"/>
      <c r="X310" s="100"/>
      <c r="Y310" s="100"/>
      <c r="Z310" s="100"/>
      <c r="AA310" s="118"/>
      <c r="AB310" s="187"/>
      <c r="AC310" s="350"/>
      <c r="AD310" s="187"/>
      <c r="AE310" s="64"/>
    </row>
    <row r="311" spans="1:31" s="22" customFormat="1" ht="60" hidden="1" customHeight="1" x14ac:dyDescent="0.25">
      <c r="A311" s="430" t="s">
        <v>170</v>
      </c>
      <c r="B311" s="430"/>
      <c r="C311" s="570"/>
      <c r="D311" s="576"/>
      <c r="E311" s="570"/>
      <c r="F311" s="578"/>
      <c r="G311" s="603"/>
      <c r="H311" s="421"/>
      <c r="I311" s="158" t="s">
        <v>351</v>
      </c>
      <c r="J311" s="430">
        <v>49</v>
      </c>
      <c r="K311" s="430"/>
      <c r="L311" s="430"/>
      <c r="M311" s="430"/>
      <c r="N311" s="67">
        <v>11</v>
      </c>
      <c r="O311" s="67"/>
      <c r="P311" s="67"/>
      <c r="Q311" s="67"/>
      <c r="R311" s="67">
        <v>96</v>
      </c>
      <c r="S311" s="67"/>
      <c r="T311" s="67"/>
      <c r="U311" s="67"/>
      <c r="V311" s="99"/>
      <c r="W311" s="100"/>
      <c r="X311" s="100"/>
      <c r="Y311" s="100"/>
      <c r="Z311" s="100"/>
      <c r="AA311" s="118"/>
      <c r="AB311" s="187"/>
      <c r="AC311" s="350"/>
      <c r="AD311" s="187"/>
      <c r="AE311" s="64"/>
    </row>
    <row r="312" spans="1:31" s="22" customFormat="1" ht="75" hidden="1" customHeight="1" x14ac:dyDescent="0.25">
      <c r="A312" s="430" t="s">
        <v>170</v>
      </c>
      <c r="B312" s="430"/>
      <c r="C312" s="570"/>
      <c r="D312" s="576"/>
      <c r="E312" s="570"/>
      <c r="F312" s="578"/>
      <c r="G312" s="603"/>
      <c r="H312" s="421"/>
      <c r="I312" s="158" t="s">
        <v>352</v>
      </c>
      <c r="J312" s="430">
        <v>186</v>
      </c>
      <c r="K312" s="430"/>
      <c r="L312" s="430"/>
      <c r="M312" s="430"/>
      <c r="N312" s="67">
        <v>9</v>
      </c>
      <c r="O312" s="67"/>
      <c r="P312" s="67"/>
      <c r="Q312" s="67"/>
      <c r="R312" s="67">
        <v>317</v>
      </c>
      <c r="S312" s="67"/>
      <c r="T312" s="67"/>
      <c r="U312" s="67"/>
      <c r="V312" s="99"/>
      <c r="W312" s="100"/>
      <c r="X312" s="100"/>
      <c r="Y312" s="100"/>
      <c r="Z312" s="100"/>
      <c r="AA312" s="118"/>
      <c r="AB312" s="187"/>
      <c r="AC312" s="350"/>
      <c r="AD312" s="187"/>
      <c r="AE312" s="64"/>
    </row>
    <row r="313" spans="1:31" s="22" customFormat="1" ht="75" hidden="1" customHeight="1" x14ac:dyDescent="0.25">
      <c r="A313" s="430" t="s">
        <v>170</v>
      </c>
      <c r="B313" s="430"/>
      <c r="C313" s="570"/>
      <c r="D313" s="576"/>
      <c r="E313" s="570"/>
      <c r="F313" s="578"/>
      <c r="G313" s="603"/>
      <c r="H313" s="421"/>
      <c r="I313" s="158" t="s">
        <v>353</v>
      </c>
      <c r="J313" s="430">
        <v>214</v>
      </c>
      <c r="K313" s="430"/>
      <c r="L313" s="430"/>
      <c r="M313" s="430"/>
      <c r="N313" s="67">
        <v>9</v>
      </c>
      <c r="O313" s="67"/>
      <c r="P313" s="67"/>
      <c r="Q313" s="67"/>
      <c r="R313" s="67">
        <v>61</v>
      </c>
      <c r="S313" s="67"/>
      <c r="T313" s="67"/>
      <c r="U313" s="67"/>
      <c r="V313" s="99"/>
      <c r="W313" s="100"/>
      <c r="X313" s="100"/>
      <c r="Y313" s="100"/>
      <c r="Z313" s="100"/>
      <c r="AA313" s="118"/>
      <c r="AB313" s="187"/>
      <c r="AC313" s="350"/>
      <c r="AD313" s="187"/>
      <c r="AE313" s="64"/>
    </row>
    <row r="314" spans="1:31" s="22" customFormat="1" ht="60" hidden="1" customHeight="1" x14ac:dyDescent="0.25">
      <c r="A314" s="430" t="s">
        <v>170</v>
      </c>
      <c r="B314" s="430"/>
      <c r="C314" s="570"/>
      <c r="D314" s="576"/>
      <c r="E314" s="570"/>
      <c r="F314" s="578"/>
      <c r="G314" s="603"/>
      <c r="H314" s="421"/>
      <c r="I314" s="158" t="s">
        <v>354</v>
      </c>
      <c r="J314" s="430">
        <v>322</v>
      </c>
      <c r="K314" s="430"/>
      <c r="L314" s="430"/>
      <c r="M314" s="430"/>
      <c r="N314" s="67">
        <v>15</v>
      </c>
      <c r="O314" s="67"/>
      <c r="P314" s="67"/>
      <c r="Q314" s="67"/>
      <c r="R314" s="67">
        <v>111</v>
      </c>
      <c r="S314" s="67"/>
      <c r="T314" s="67"/>
      <c r="U314" s="67"/>
      <c r="V314" s="99"/>
      <c r="W314" s="100"/>
      <c r="X314" s="100"/>
      <c r="Y314" s="100"/>
      <c r="Z314" s="100"/>
      <c r="AA314" s="118"/>
      <c r="AB314" s="187"/>
      <c r="AC314" s="350"/>
      <c r="AD314" s="187"/>
      <c r="AE314" s="64"/>
    </row>
    <row r="315" spans="1:31" s="22" customFormat="1" ht="60" hidden="1" customHeight="1" x14ac:dyDescent="0.25">
      <c r="A315" s="430" t="s">
        <v>170</v>
      </c>
      <c r="B315" s="430"/>
      <c r="C315" s="570"/>
      <c r="D315" s="576"/>
      <c r="E315" s="570"/>
      <c r="F315" s="578"/>
      <c r="G315" s="603"/>
      <c r="H315" s="421"/>
      <c r="I315" s="158" t="s">
        <v>355</v>
      </c>
      <c r="J315" s="430">
        <v>180</v>
      </c>
      <c r="K315" s="430"/>
      <c r="L315" s="430"/>
      <c r="M315" s="430"/>
      <c r="N315" s="67">
        <v>15</v>
      </c>
      <c r="O315" s="67"/>
      <c r="P315" s="67"/>
      <c r="Q315" s="67"/>
      <c r="R315" s="67">
        <v>147</v>
      </c>
      <c r="S315" s="67"/>
      <c r="T315" s="67"/>
      <c r="U315" s="67"/>
      <c r="V315" s="99"/>
      <c r="W315" s="100"/>
      <c r="X315" s="100"/>
      <c r="Y315" s="100"/>
      <c r="Z315" s="100"/>
      <c r="AA315" s="118"/>
      <c r="AB315" s="187"/>
      <c r="AC315" s="350"/>
      <c r="AD315" s="187"/>
      <c r="AE315" s="64"/>
    </row>
    <row r="316" spans="1:31" s="22" customFormat="1" ht="77.25" hidden="1" customHeight="1" x14ac:dyDescent="0.25">
      <c r="A316" s="430" t="s">
        <v>170</v>
      </c>
      <c r="B316" s="430"/>
      <c r="C316" s="570"/>
      <c r="D316" s="576"/>
      <c r="E316" s="570"/>
      <c r="F316" s="578"/>
      <c r="G316" s="603"/>
      <c r="H316" s="421"/>
      <c r="I316" s="158" t="s">
        <v>356</v>
      </c>
      <c r="J316" s="430">
        <v>140</v>
      </c>
      <c r="K316" s="430"/>
      <c r="L316" s="430"/>
      <c r="M316" s="430"/>
      <c r="N316" s="67">
        <v>10</v>
      </c>
      <c r="O316" s="67"/>
      <c r="P316" s="67"/>
      <c r="Q316" s="67"/>
      <c r="R316" s="67">
        <v>60</v>
      </c>
      <c r="S316" s="67"/>
      <c r="T316" s="67"/>
      <c r="U316" s="67"/>
      <c r="V316" s="99"/>
      <c r="W316" s="100"/>
      <c r="X316" s="100"/>
      <c r="Y316" s="100"/>
      <c r="Z316" s="100"/>
      <c r="AA316" s="118"/>
      <c r="AB316" s="187"/>
      <c r="AC316" s="350"/>
      <c r="AD316" s="187"/>
      <c r="AE316" s="64"/>
    </row>
    <row r="317" spans="1:31" s="22" customFormat="1" ht="60" hidden="1" customHeight="1" x14ac:dyDescent="0.25">
      <c r="A317" s="430" t="s">
        <v>170</v>
      </c>
      <c r="B317" s="430"/>
      <c r="C317" s="570"/>
      <c r="D317" s="576"/>
      <c r="E317" s="570"/>
      <c r="F317" s="578"/>
      <c r="G317" s="603"/>
      <c r="H317" s="421"/>
      <c r="I317" s="158" t="s">
        <v>357</v>
      </c>
      <c r="J317" s="430">
        <v>112</v>
      </c>
      <c r="K317" s="430"/>
      <c r="L317" s="430"/>
      <c r="M317" s="430"/>
      <c r="N317" s="67">
        <v>15</v>
      </c>
      <c r="O317" s="67"/>
      <c r="P317" s="67"/>
      <c r="Q317" s="67"/>
      <c r="R317" s="67">
        <v>132</v>
      </c>
      <c r="S317" s="67"/>
      <c r="T317" s="67"/>
      <c r="U317" s="67"/>
      <c r="V317" s="99"/>
      <c r="W317" s="100"/>
      <c r="X317" s="100"/>
      <c r="Y317" s="100"/>
      <c r="Z317" s="100"/>
      <c r="AA317" s="118"/>
      <c r="AB317" s="187"/>
      <c r="AC317" s="350"/>
      <c r="AD317" s="187"/>
      <c r="AE317" s="64"/>
    </row>
    <row r="318" spans="1:31" s="22" customFormat="1" ht="60" hidden="1" customHeight="1" x14ac:dyDescent="0.25">
      <c r="A318" s="430" t="s">
        <v>170</v>
      </c>
      <c r="B318" s="430"/>
      <c r="C318" s="570"/>
      <c r="D318" s="576"/>
      <c r="E318" s="570"/>
      <c r="F318" s="578"/>
      <c r="G318" s="603"/>
      <c r="H318" s="421"/>
      <c r="I318" s="158" t="s">
        <v>358</v>
      </c>
      <c r="J318" s="430">
        <v>284</v>
      </c>
      <c r="K318" s="430"/>
      <c r="L318" s="430"/>
      <c r="M318" s="430"/>
      <c r="N318" s="67">
        <v>5</v>
      </c>
      <c r="O318" s="67"/>
      <c r="P318" s="67"/>
      <c r="Q318" s="67"/>
      <c r="R318" s="67">
        <v>294</v>
      </c>
      <c r="S318" s="67"/>
      <c r="T318" s="67"/>
      <c r="U318" s="67"/>
      <c r="V318" s="99"/>
      <c r="W318" s="100"/>
      <c r="X318" s="100"/>
      <c r="Y318" s="100"/>
      <c r="Z318" s="100"/>
      <c r="AA318" s="118"/>
      <c r="AB318" s="187"/>
      <c r="AC318" s="350"/>
      <c r="AD318" s="187"/>
      <c r="AE318" s="64"/>
    </row>
    <row r="319" spans="1:31" s="22" customFormat="1" ht="75" hidden="1" customHeight="1" x14ac:dyDescent="0.25">
      <c r="A319" s="430" t="s">
        <v>170</v>
      </c>
      <c r="B319" s="430"/>
      <c r="C319" s="570"/>
      <c r="D319" s="576"/>
      <c r="E319" s="570"/>
      <c r="F319" s="578"/>
      <c r="G319" s="603"/>
      <c r="H319" s="421"/>
      <c r="I319" s="158" t="s">
        <v>359</v>
      </c>
      <c r="J319" s="430">
        <v>161</v>
      </c>
      <c r="K319" s="430"/>
      <c r="L319" s="430"/>
      <c r="M319" s="430"/>
      <c r="N319" s="67">
        <v>9</v>
      </c>
      <c r="O319" s="67"/>
      <c r="P319" s="67"/>
      <c r="Q319" s="67"/>
      <c r="R319" s="67">
        <v>186</v>
      </c>
      <c r="S319" s="67"/>
      <c r="T319" s="67"/>
      <c r="U319" s="67"/>
      <c r="V319" s="99"/>
      <c r="W319" s="100"/>
      <c r="X319" s="100"/>
      <c r="Y319" s="100"/>
      <c r="Z319" s="100"/>
      <c r="AA319" s="118"/>
      <c r="AB319" s="187"/>
      <c r="AC319" s="350"/>
      <c r="AD319" s="187"/>
      <c r="AE319" s="64"/>
    </row>
    <row r="320" spans="1:31" s="22" customFormat="1" ht="75" hidden="1" customHeight="1" x14ac:dyDescent="0.25">
      <c r="A320" s="430" t="s">
        <v>170</v>
      </c>
      <c r="B320" s="430"/>
      <c r="C320" s="570"/>
      <c r="D320" s="576"/>
      <c r="E320" s="570"/>
      <c r="F320" s="578"/>
      <c r="G320" s="603"/>
      <c r="H320" s="421"/>
      <c r="I320" s="158" t="s">
        <v>360</v>
      </c>
      <c r="J320" s="430">
        <v>321</v>
      </c>
      <c r="K320" s="430"/>
      <c r="L320" s="430"/>
      <c r="M320" s="430"/>
      <c r="N320" s="67">
        <v>7</v>
      </c>
      <c r="O320" s="67"/>
      <c r="P320" s="67"/>
      <c r="Q320" s="67"/>
      <c r="R320" s="67">
        <v>218</v>
      </c>
      <c r="S320" s="67"/>
      <c r="T320" s="67"/>
      <c r="U320" s="67"/>
      <c r="V320" s="99"/>
      <c r="W320" s="100"/>
      <c r="X320" s="100"/>
      <c r="Y320" s="100"/>
      <c r="Z320" s="100"/>
      <c r="AA320" s="118"/>
      <c r="AB320" s="187"/>
      <c r="AC320" s="350"/>
      <c r="AD320" s="187"/>
      <c r="AE320" s="64"/>
    </row>
    <row r="321" spans="1:31" s="22" customFormat="1" ht="60" hidden="1" customHeight="1" x14ac:dyDescent="0.25">
      <c r="A321" s="430" t="s">
        <v>170</v>
      </c>
      <c r="B321" s="430"/>
      <c r="C321" s="570"/>
      <c r="D321" s="576"/>
      <c r="E321" s="570"/>
      <c r="F321" s="578"/>
      <c r="G321" s="603"/>
      <c r="H321" s="421"/>
      <c r="I321" s="158" t="s">
        <v>361</v>
      </c>
      <c r="J321" s="430">
        <v>90</v>
      </c>
      <c r="K321" s="430"/>
      <c r="L321" s="430"/>
      <c r="M321" s="430"/>
      <c r="N321" s="67">
        <v>15</v>
      </c>
      <c r="O321" s="67"/>
      <c r="P321" s="67"/>
      <c r="Q321" s="67"/>
      <c r="R321" s="67">
        <v>189</v>
      </c>
      <c r="S321" s="67"/>
      <c r="T321" s="67"/>
      <c r="U321" s="67"/>
      <c r="V321" s="99"/>
      <c r="W321" s="100"/>
      <c r="X321" s="100"/>
      <c r="Y321" s="100"/>
      <c r="Z321" s="100"/>
      <c r="AA321" s="118"/>
      <c r="AB321" s="187"/>
      <c r="AC321" s="350"/>
      <c r="AD321" s="187"/>
      <c r="AE321" s="64"/>
    </row>
    <row r="322" spans="1:31" s="22" customFormat="1" ht="45" hidden="1" customHeight="1" x14ac:dyDescent="0.25">
      <c r="A322" s="430" t="s">
        <v>170</v>
      </c>
      <c r="B322" s="430"/>
      <c r="C322" s="570"/>
      <c r="D322" s="576"/>
      <c r="E322" s="570"/>
      <c r="F322" s="578"/>
      <c r="G322" s="603"/>
      <c r="H322" s="421"/>
      <c r="I322" s="158" t="s">
        <v>362</v>
      </c>
      <c r="J322" s="430">
        <v>100</v>
      </c>
      <c r="K322" s="430"/>
      <c r="L322" s="430"/>
      <c r="M322" s="430"/>
      <c r="N322" s="67">
        <v>5.42</v>
      </c>
      <c r="O322" s="67"/>
      <c r="P322" s="67"/>
      <c r="Q322" s="67"/>
      <c r="R322" s="67">
        <v>60</v>
      </c>
      <c r="S322" s="67"/>
      <c r="T322" s="67"/>
      <c r="U322" s="67"/>
      <c r="V322" s="99"/>
      <c r="W322" s="100"/>
      <c r="X322" s="100"/>
      <c r="Y322" s="100"/>
      <c r="Z322" s="100"/>
      <c r="AA322" s="118"/>
      <c r="AB322" s="187"/>
      <c r="AC322" s="350"/>
      <c r="AD322" s="187"/>
      <c r="AE322" s="64"/>
    </row>
    <row r="323" spans="1:31" s="22" customFormat="1" ht="75" hidden="1" customHeight="1" x14ac:dyDescent="0.25">
      <c r="A323" s="430" t="s">
        <v>170</v>
      </c>
      <c r="B323" s="430"/>
      <c r="C323" s="570"/>
      <c r="D323" s="576"/>
      <c r="E323" s="570"/>
      <c r="F323" s="578"/>
      <c r="G323" s="603"/>
      <c r="H323" s="421"/>
      <c r="I323" s="158" t="s">
        <v>363</v>
      </c>
      <c r="J323" s="430">
        <v>30</v>
      </c>
      <c r="K323" s="430"/>
      <c r="L323" s="430"/>
      <c r="M323" s="430"/>
      <c r="N323" s="67">
        <v>15</v>
      </c>
      <c r="O323" s="67"/>
      <c r="P323" s="67"/>
      <c r="Q323" s="67"/>
      <c r="R323" s="67">
        <v>67</v>
      </c>
      <c r="S323" s="67"/>
      <c r="T323" s="67"/>
      <c r="U323" s="67"/>
      <c r="V323" s="99"/>
      <c r="W323" s="100"/>
      <c r="X323" s="100"/>
      <c r="Y323" s="100"/>
      <c r="Z323" s="100"/>
      <c r="AA323" s="118"/>
      <c r="AB323" s="187"/>
      <c r="AC323" s="350"/>
      <c r="AD323" s="187"/>
      <c r="AE323" s="64"/>
    </row>
    <row r="324" spans="1:31" s="22" customFormat="1" ht="90" hidden="1" customHeight="1" x14ac:dyDescent="0.25">
      <c r="A324" s="430" t="s">
        <v>170</v>
      </c>
      <c r="B324" s="430"/>
      <c r="C324" s="570"/>
      <c r="D324" s="576"/>
      <c r="E324" s="570"/>
      <c r="F324" s="578"/>
      <c r="G324" s="603"/>
      <c r="H324" s="421"/>
      <c r="I324" s="158" t="s">
        <v>364</v>
      </c>
      <c r="J324" s="430">
        <v>598</v>
      </c>
      <c r="K324" s="430"/>
      <c r="L324" s="430"/>
      <c r="M324" s="430"/>
      <c r="N324" s="67">
        <v>22.5</v>
      </c>
      <c r="O324" s="67"/>
      <c r="P324" s="67"/>
      <c r="Q324" s="67"/>
      <c r="R324" s="67">
        <v>568</v>
      </c>
      <c r="S324" s="67"/>
      <c r="T324" s="67"/>
      <c r="U324" s="67"/>
      <c r="V324" s="99"/>
      <c r="W324" s="100"/>
      <c r="X324" s="100"/>
      <c r="Y324" s="100"/>
      <c r="Z324" s="100"/>
      <c r="AA324" s="118"/>
      <c r="AB324" s="187"/>
      <c r="AC324" s="350"/>
      <c r="AD324" s="187"/>
      <c r="AE324" s="64"/>
    </row>
    <row r="325" spans="1:31" s="22" customFormat="1" ht="90" hidden="1" customHeight="1" x14ac:dyDescent="0.25">
      <c r="A325" s="430" t="s">
        <v>170</v>
      </c>
      <c r="B325" s="430"/>
      <c r="C325" s="570"/>
      <c r="D325" s="576"/>
      <c r="E325" s="570"/>
      <c r="F325" s="578"/>
      <c r="G325" s="603"/>
      <c r="H325" s="421"/>
      <c r="I325" s="158" t="s">
        <v>365</v>
      </c>
      <c r="J325" s="430">
        <v>676</v>
      </c>
      <c r="K325" s="430"/>
      <c r="L325" s="430"/>
      <c r="M325" s="430"/>
      <c r="N325" s="67">
        <v>10</v>
      </c>
      <c r="O325" s="67"/>
      <c r="P325" s="67"/>
      <c r="Q325" s="67"/>
      <c r="R325" s="67">
        <v>92</v>
      </c>
      <c r="S325" s="67"/>
      <c r="T325" s="67"/>
      <c r="U325" s="67"/>
      <c r="V325" s="99"/>
      <c r="W325" s="100"/>
      <c r="X325" s="100"/>
      <c r="Y325" s="100"/>
      <c r="Z325" s="100"/>
      <c r="AA325" s="118"/>
      <c r="AB325" s="187"/>
      <c r="AC325" s="350"/>
      <c r="AD325" s="187"/>
      <c r="AE325" s="64"/>
    </row>
    <row r="326" spans="1:31" s="22" customFormat="1" ht="60" hidden="1" customHeight="1" x14ac:dyDescent="0.25">
      <c r="A326" s="430" t="s">
        <v>170</v>
      </c>
      <c r="B326" s="430"/>
      <c r="C326" s="570"/>
      <c r="D326" s="576"/>
      <c r="E326" s="570"/>
      <c r="F326" s="578"/>
      <c r="G326" s="603"/>
      <c r="H326" s="421"/>
      <c r="I326" s="158" t="s">
        <v>366</v>
      </c>
      <c r="J326" s="430">
        <v>40</v>
      </c>
      <c r="K326" s="430"/>
      <c r="L326" s="430"/>
      <c r="M326" s="430"/>
      <c r="N326" s="67">
        <v>15</v>
      </c>
      <c r="O326" s="67"/>
      <c r="P326" s="67"/>
      <c r="Q326" s="67"/>
      <c r="R326" s="67">
        <v>51</v>
      </c>
      <c r="S326" s="67"/>
      <c r="T326" s="67"/>
      <c r="U326" s="67"/>
      <c r="V326" s="99"/>
      <c r="W326" s="100"/>
      <c r="X326" s="100"/>
      <c r="Y326" s="100"/>
      <c r="Z326" s="100"/>
      <c r="AA326" s="118"/>
      <c r="AB326" s="187"/>
      <c r="AC326" s="350"/>
      <c r="AD326" s="187"/>
      <c r="AE326" s="64"/>
    </row>
    <row r="327" spans="1:31" s="22" customFormat="1" ht="60" hidden="1" customHeight="1" x14ac:dyDescent="0.25">
      <c r="A327" s="430" t="s">
        <v>170</v>
      </c>
      <c r="B327" s="430"/>
      <c r="C327" s="570"/>
      <c r="D327" s="576"/>
      <c r="E327" s="570"/>
      <c r="F327" s="578"/>
      <c r="G327" s="603"/>
      <c r="H327" s="421"/>
      <c r="I327" s="158" t="s">
        <v>367</v>
      </c>
      <c r="J327" s="430">
        <v>53</v>
      </c>
      <c r="K327" s="430"/>
      <c r="L327" s="430"/>
      <c r="M327" s="430"/>
      <c r="N327" s="67">
        <v>5</v>
      </c>
      <c r="O327" s="67"/>
      <c r="P327" s="67"/>
      <c r="Q327" s="67"/>
      <c r="R327" s="67">
        <v>19</v>
      </c>
      <c r="S327" s="67"/>
      <c r="T327" s="67"/>
      <c r="U327" s="67"/>
      <c r="V327" s="99"/>
      <c r="W327" s="100"/>
      <c r="X327" s="100"/>
      <c r="Y327" s="100"/>
      <c r="Z327" s="100"/>
      <c r="AA327" s="118"/>
      <c r="AB327" s="187"/>
      <c r="AC327" s="350"/>
      <c r="AD327" s="187"/>
      <c r="AE327" s="64"/>
    </row>
    <row r="328" spans="1:31" s="22" customFormat="1" ht="75" hidden="1" customHeight="1" x14ac:dyDescent="0.25">
      <c r="A328" s="430" t="s">
        <v>170</v>
      </c>
      <c r="B328" s="430"/>
      <c r="C328" s="570"/>
      <c r="D328" s="576"/>
      <c r="E328" s="570"/>
      <c r="F328" s="578"/>
      <c r="G328" s="603"/>
      <c r="H328" s="421"/>
      <c r="I328" s="158" t="s">
        <v>368</v>
      </c>
      <c r="J328" s="430">
        <v>89</v>
      </c>
      <c r="K328" s="430"/>
      <c r="L328" s="430"/>
      <c r="M328" s="430"/>
      <c r="N328" s="67">
        <v>15</v>
      </c>
      <c r="O328" s="67"/>
      <c r="P328" s="67"/>
      <c r="Q328" s="67"/>
      <c r="R328" s="67">
        <v>115</v>
      </c>
      <c r="S328" s="67"/>
      <c r="T328" s="67"/>
      <c r="U328" s="67"/>
      <c r="V328" s="99"/>
      <c r="W328" s="100"/>
      <c r="X328" s="100"/>
      <c r="Y328" s="100"/>
      <c r="Z328" s="100"/>
      <c r="AA328" s="118"/>
      <c r="AB328" s="187"/>
      <c r="AC328" s="350"/>
      <c r="AD328" s="187"/>
      <c r="AE328" s="64"/>
    </row>
    <row r="329" spans="1:31" s="22" customFormat="1" ht="60" hidden="1" customHeight="1" x14ac:dyDescent="0.25">
      <c r="A329" s="430" t="s">
        <v>170</v>
      </c>
      <c r="B329" s="430"/>
      <c r="C329" s="570"/>
      <c r="D329" s="576"/>
      <c r="E329" s="570"/>
      <c r="F329" s="578"/>
      <c r="G329" s="603"/>
      <c r="H329" s="421"/>
      <c r="I329" s="158" t="s">
        <v>369</v>
      </c>
      <c r="J329" s="430">
        <v>116</v>
      </c>
      <c r="K329" s="430"/>
      <c r="L329" s="430"/>
      <c r="M329" s="430"/>
      <c r="N329" s="67">
        <v>10</v>
      </c>
      <c r="O329" s="67"/>
      <c r="P329" s="67"/>
      <c r="Q329" s="67"/>
      <c r="R329" s="67">
        <v>120</v>
      </c>
      <c r="S329" s="67"/>
      <c r="T329" s="67"/>
      <c r="U329" s="67"/>
      <c r="V329" s="99"/>
      <c r="W329" s="100"/>
      <c r="X329" s="100"/>
      <c r="Y329" s="100"/>
      <c r="Z329" s="100"/>
      <c r="AA329" s="118"/>
      <c r="AB329" s="187"/>
      <c r="AC329" s="350"/>
      <c r="AD329" s="187"/>
      <c r="AE329" s="64"/>
    </row>
    <row r="330" spans="1:31" s="22" customFormat="1" ht="60" hidden="1" customHeight="1" x14ac:dyDescent="0.25">
      <c r="A330" s="430" t="s">
        <v>170</v>
      </c>
      <c r="B330" s="430"/>
      <c r="C330" s="570"/>
      <c r="D330" s="576"/>
      <c r="E330" s="570"/>
      <c r="F330" s="578"/>
      <c r="G330" s="603"/>
      <c r="H330" s="421"/>
      <c r="I330" s="158" t="s">
        <v>358</v>
      </c>
      <c r="J330" s="430">
        <v>284</v>
      </c>
      <c r="K330" s="430"/>
      <c r="L330" s="430"/>
      <c r="M330" s="430"/>
      <c r="N330" s="67">
        <v>5</v>
      </c>
      <c r="O330" s="67"/>
      <c r="P330" s="67"/>
      <c r="Q330" s="67"/>
      <c r="R330" s="67">
        <v>294</v>
      </c>
      <c r="S330" s="67"/>
      <c r="T330" s="67"/>
      <c r="U330" s="67"/>
      <c r="V330" s="99"/>
      <c r="W330" s="100"/>
      <c r="X330" s="100"/>
      <c r="Y330" s="100"/>
      <c r="Z330" s="100"/>
      <c r="AA330" s="118"/>
      <c r="AB330" s="187"/>
      <c r="AC330" s="350"/>
      <c r="AD330" s="187"/>
      <c r="AE330" s="64"/>
    </row>
    <row r="331" spans="1:31" s="22" customFormat="1" ht="105" hidden="1" customHeight="1" x14ac:dyDescent="0.25">
      <c r="A331" s="430" t="s">
        <v>170</v>
      </c>
      <c r="B331" s="430"/>
      <c r="C331" s="570"/>
      <c r="D331" s="576"/>
      <c r="E331" s="570"/>
      <c r="F331" s="578"/>
      <c r="G331" s="603"/>
      <c r="H331" s="421"/>
      <c r="I331" s="158" t="s">
        <v>370</v>
      </c>
      <c r="J331" s="430">
        <v>250</v>
      </c>
      <c r="K331" s="430"/>
      <c r="L331" s="430"/>
      <c r="M331" s="430"/>
      <c r="N331" s="67">
        <v>15</v>
      </c>
      <c r="O331" s="67"/>
      <c r="P331" s="67"/>
      <c r="Q331" s="67"/>
      <c r="R331" s="67">
        <v>230</v>
      </c>
      <c r="S331" s="67"/>
      <c r="T331" s="67"/>
      <c r="U331" s="67"/>
      <c r="V331" s="99"/>
      <c r="W331" s="100"/>
      <c r="X331" s="100"/>
      <c r="Y331" s="100"/>
      <c r="Z331" s="100"/>
      <c r="AA331" s="118"/>
      <c r="AB331" s="187"/>
      <c r="AC331" s="350"/>
      <c r="AD331" s="187"/>
      <c r="AE331" s="64"/>
    </row>
    <row r="332" spans="1:31" s="22" customFormat="1" ht="45" hidden="1" customHeight="1" x14ac:dyDescent="0.25">
      <c r="A332" s="430" t="s">
        <v>170</v>
      </c>
      <c r="B332" s="430"/>
      <c r="C332" s="570"/>
      <c r="D332" s="576"/>
      <c r="E332" s="570"/>
      <c r="F332" s="578"/>
      <c r="G332" s="603"/>
      <c r="H332" s="421"/>
      <c r="I332" s="158" t="s">
        <v>371</v>
      </c>
      <c r="J332" s="430">
        <v>25</v>
      </c>
      <c r="K332" s="430"/>
      <c r="L332" s="430"/>
      <c r="M332" s="430"/>
      <c r="N332" s="67">
        <v>5</v>
      </c>
      <c r="O332" s="67"/>
      <c r="P332" s="67"/>
      <c r="Q332" s="67"/>
      <c r="R332" s="67">
        <v>73</v>
      </c>
      <c r="S332" s="67"/>
      <c r="T332" s="67"/>
      <c r="U332" s="67"/>
      <c r="V332" s="99"/>
      <c r="W332" s="100"/>
      <c r="X332" s="100"/>
      <c r="Y332" s="100"/>
      <c r="Z332" s="100"/>
      <c r="AA332" s="118"/>
      <c r="AB332" s="187"/>
      <c r="AC332" s="350"/>
      <c r="AD332" s="187"/>
      <c r="AE332" s="64"/>
    </row>
    <row r="333" spans="1:31" s="22" customFormat="1" ht="60" hidden="1" customHeight="1" x14ac:dyDescent="0.25">
      <c r="A333" s="430" t="s">
        <v>170</v>
      </c>
      <c r="B333" s="430"/>
      <c r="C333" s="570"/>
      <c r="D333" s="576"/>
      <c r="E333" s="570"/>
      <c r="F333" s="578"/>
      <c r="G333" s="603"/>
      <c r="H333" s="421"/>
      <c r="I333" s="158" t="s">
        <v>372</v>
      </c>
      <c r="J333" s="430">
        <v>33</v>
      </c>
      <c r="K333" s="430"/>
      <c r="L333" s="430"/>
      <c r="M333" s="430"/>
      <c r="N333" s="67">
        <v>5</v>
      </c>
      <c r="O333" s="67"/>
      <c r="P333" s="67"/>
      <c r="Q333" s="67"/>
      <c r="R333" s="67">
        <v>75</v>
      </c>
      <c r="S333" s="67"/>
      <c r="T333" s="67"/>
      <c r="U333" s="67"/>
      <c r="V333" s="99"/>
      <c r="W333" s="100"/>
      <c r="X333" s="100"/>
      <c r="Y333" s="100"/>
      <c r="Z333" s="100"/>
      <c r="AA333" s="118"/>
      <c r="AB333" s="187"/>
      <c r="AC333" s="350"/>
      <c r="AD333" s="187"/>
      <c r="AE333" s="64"/>
    </row>
    <row r="334" spans="1:31" s="22" customFormat="1" ht="60" hidden="1" customHeight="1" x14ac:dyDescent="0.25">
      <c r="A334" s="430" t="s">
        <v>170</v>
      </c>
      <c r="B334" s="430"/>
      <c r="C334" s="570"/>
      <c r="D334" s="576"/>
      <c r="E334" s="570"/>
      <c r="F334" s="578"/>
      <c r="G334" s="603"/>
      <c r="H334" s="421"/>
      <c r="I334" s="158" t="s">
        <v>373</v>
      </c>
      <c r="J334" s="430">
        <v>27</v>
      </c>
      <c r="K334" s="430"/>
      <c r="L334" s="430"/>
      <c r="M334" s="430"/>
      <c r="N334" s="67">
        <v>5</v>
      </c>
      <c r="O334" s="67"/>
      <c r="P334" s="67"/>
      <c r="Q334" s="67"/>
      <c r="R334" s="67">
        <v>64</v>
      </c>
      <c r="S334" s="67"/>
      <c r="T334" s="67"/>
      <c r="U334" s="67"/>
      <c r="V334" s="99"/>
      <c r="W334" s="100"/>
      <c r="X334" s="100"/>
      <c r="Y334" s="100"/>
      <c r="Z334" s="100"/>
      <c r="AA334" s="118"/>
      <c r="AB334" s="187"/>
      <c r="AC334" s="350"/>
      <c r="AD334" s="187"/>
      <c r="AE334" s="64"/>
    </row>
    <row r="335" spans="1:31" s="22" customFormat="1" ht="45" hidden="1" customHeight="1" x14ac:dyDescent="0.25">
      <c r="A335" s="430" t="s">
        <v>170</v>
      </c>
      <c r="B335" s="430"/>
      <c r="C335" s="570"/>
      <c r="D335" s="576"/>
      <c r="E335" s="570"/>
      <c r="F335" s="578"/>
      <c r="G335" s="603"/>
      <c r="H335" s="421"/>
      <c r="I335" s="158" t="s">
        <v>374</v>
      </c>
      <c r="J335" s="430">
        <v>35</v>
      </c>
      <c r="K335" s="430"/>
      <c r="L335" s="430"/>
      <c r="M335" s="430"/>
      <c r="N335" s="67">
        <v>6</v>
      </c>
      <c r="O335" s="67"/>
      <c r="P335" s="67"/>
      <c r="Q335" s="67"/>
      <c r="R335" s="67">
        <v>57</v>
      </c>
      <c r="S335" s="67"/>
      <c r="T335" s="67"/>
      <c r="U335" s="67"/>
      <c r="V335" s="99"/>
      <c r="W335" s="100"/>
      <c r="X335" s="100"/>
      <c r="Y335" s="100"/>
      <c r="Z335" s="100"/>
      <c r="AA335" s="118"/>
      <c r="AB335" s="187"/>
      <c r="AC335" s="350"/>
      <c r="AD335" s="187"/>
      <c r="AE335" s="64"/>
    </row>
    <row r="336" spans="1:31" s="22" customFormat="1" ht="45" hidden="1" customHeight="1" x14ac:dyDescent="0.25">
      <c r="A336" s="430" t="s">
        <v>170</v>
      </c>
      <c r="B336" s="430"/>
      <c r="C336" s="570"/>
      <c r="D336" s="576"/>
      <c r="E336" s="570"/>
      <c r="F336" s="578"/>
      <c r="G336" s="603"/>
      <c r="H336" s="421"/>
      <c r="I336" s="158" t="s">
        <v>375</v>
      </c>
      <c r="J336" s="430">
        <v>25</v>
      </c>
      <c r="K336" s="430"/>
      <c r="L336" s="430"/>
      <c r="M336" s="430"/>
      <c r="N336" s="67">
        <v>5</v>
      </c>
      <c r="O336" s="67"/>
      <c r="P336" s="67"/>
      <c r="Q336" s="67"/>
      <c r="R336" s="67">
        <v>67</v>
      </c>
      <c r="S336" s="67"/>
      <c r="T336" s="67"/>
      <c r="U336" s="67"/>
      <c r="V336" s="99"/>
      <c r="W336" s="100"/>
      <c r="X336" s="100"/>
      <c r="Y336" s="100"/>
      <c r="Z336" s="100"/>
      <c r="AA336" s="118"/>
      <c r="AB336" s="187"/>
      <c r="AC336" s="350"/>
      <c r="AD336" s="187"/>
      <c r="AE336" s="64"/>
    </row>
    <row r="337" spans="1:31" s="22" customFormat="1" ht="45" hidden="1" customHeight="1" x14ac:dyDescent="0.25">
      <c r="A337" s="430" t="s">
        <v>170</v>
      </c>
      <c r="B337" s="430"/>
      <c r="C337" s="570"/>
      <c r="D337" s="576"/>
      <c r="E337" s="570"/>
      <c r="F337" s="578"/>
      <c r="G337" s="603"/>
      <c r="H337" s="421"/>
      <c r="I337" s="158" t="s">
        <v>376</v>
      </c>
      <c r="J337" s="430">
        <v>19</v>
      </c>
      <c r="K337" s="430"/>
      <c r="L337" s="430"/>
      <c r="M337" s="430"/>
      <c r="N337" s="67">
        <v>15</v>
      </c>
      <c r="O337" s="67"/>
      <c r="P337" s="67"/>
      <c r="Q337" s="67"/>
      <c r="R337" s="67">
        <v>74</v>
      </c>
      <c r="S337" s="67"/>
      <c r="T337" s="67"/>
      <c r="U337" s="67"/>
      <c r="V337" s="99"/>
      <c r="W337" s="100"/>
      <c r="X337" s="100"/>
      <c r="Y337" s="100"/>
      <c r="Z337" s="100"/>
      <c r="AA337" s="118"/>
      <c r="AB337" s="187"/>
      <c r="AC337" s="350"/>
      <c r="AD337" s="187"/>
      <c r="AE337" s="64"/>
    </row>
    <row r="338" spans="1:31" s="22" customFormat="1" ht="90" hidden="1" customHeight="1" x14ac:dyDescent="0.25">
      <c r="A338" s="430" t="s">
        <v>170</v>
      </c>
      <c r="B338" s="430"/>
      <c r="C338" s="570"/>
      <c r="D338" s="576"/>
      <c r="E338" s="570"/>
      <c r="F338" s="578"/>
      <c r="G338" s="603"/>
      <c r="H338" s="421"/>
      <c r="I338" s="158" t="s">
        <v>377</v>
      </c>
      <c r="J338" s="430">
        <v>676</v>
      </c>
      <c r="K338" s="430"/>
      <c r="L338" s="430"/>
      <c r="M338" s="430"/>
      <c r="N338" s="67">
        <v>15</v>
      </c>
      <c r="O338" s="67"/>
      <c r="P338" s="67"/>
      <c r="Q338" s="67"/>
      <c r="R338" s="67">
        <v>92</v>
      </c>
      <c r="S338" s="67"/>
      <c r="T338" s="67"/>
      <c r="U338" s="67"/>
      <c r="V338" s="99"/>
      <c r="W338" s="100"/>
      <c r="X338" s="100"/>
      <c r="Y338" s="100"/>
      <c r="Z338" s="100"/>
      <c r="AA338" s="118"/>
      <c r="AB338" s="187"/>
      <c r="AC338" s="350"/>
      <c r="AD338" s="187"/>
      <c r="AE338" s="64"/>
    </row>
    <row r="339" spans="1:31" s="22" customFormat="1" ht="90" hidden="1" customHeight="1" x14ac:dyDescent="0.25">
      <c r="A339" s="430" t="s">
        <v>170</v>
      </c>
      <c r="B339" s="430"/>
      <c r="C339" s="570"/>
      <c r="D339" s="576"/>
      <c r="E339" s="570"/>
      <c r="F339" s="578"/>
      <c r="G339" s="603"/>
      <c r="H339" s="421"/>
      <c r="I339" s="158" t="s">
        <v>378</v>
      </c>
      <c r="J339" s="430">
        <v>12</v>
      </c>
      <c r="K339" s="430"/>
      <c r="L339" s="430"/>
      <c r="M339" s="430"/>
      <c r="N339" s="67">
        <v>5</v>
      </c>
      <c r="O339" s="67"/>
      <c r="P339" s="67"/>
      <c r="Q339" s="67"/>
      <c r="R339" s="67">
        <v>79</v>
      </c>
      <c r="S339" s="67"/>
      <c r="T339" s="67"/>
      <c r="U339" s="67"/>
      <c r="V339" s="99"/>
      <c r="W339" s="100"/>
      <c r="X339" s="100"/>
      <c r="Y339" s="100"/>
      <c r="Z339" s="100"/>
      <c r="AA339" s="118"/>
      <c r="AB339" s="187"/>
      <c r="AC339" s="350"/>
      <c r="AD339" s="187"/>
      <c r="AE339" s="64"/>
    </row>
    <row r="340" spans="1:31" s="22" customFormat="1" ht="45" hidden="1" customHeight="1" x14ac:dyDescent="0.25">
      <c r="A340" s="430" t="s">
        <v>170</v>
      </c>
      <c r="B340" s="430"/>
      <c r="C340" s="570"/>
      <c r="D340" s="576"/>
      <c r="E340" s="570"/>
      <c r="F340" s="578"/>
      <c r="G340" s="603"/>
      <c r="H340" s="421"/>
      <c r="I340" s="158" t="s">
        <v>379</v>
      </c>
      <c r="J340" s="430">
        <v>16</v>
      </c>
      <c r="K340" s="430"/>
      <c r="L340" s="430"/>
      <c r="M340" s="430"/>
      <c r="N340" s="67">
        <v>5</v>
      </c>
      <c r="O340" s="67"/>
      <c r="P340" s="67"/>
      <c r="Q340" s="67"/>
      <c r="R340" s="67">
        <v>60</v>
      </c>
      <c r="S340" s="67"/>
      <c r="T340" s="67"/>
      <c r="U340" s="67"/>
      <c r="V340" s="99"/>
      <c r="W340" s="100"/>
      <c r="X340" s="100"/>
      <c r="Y340" s="100"/>
      <c r="Z340" s="100"/>
      <c r="AA340" s="118"/>
      <c r="AB340" s="187"/>
      <c r="AC340" s="350"/>
      <c r="AD340" s="187"/>
      <c r="AE340" s="64"/>
    </row>
    <row r="341" spans="1:31" s="22" customFormat="1" ht="45" hidden="1" customHeight="1" x14ac:dyDescent="0.25">
      <c r="A341" s="430" t="s">
        <v>170</v>
      </c>
      <c r="B341" s="430"/>
      <c r="C341" s="570"/>
      <c r="D341" s="576"/>
      <c r="E341" s="570"/>
      <c r="F341" s="578"/>
      <c r="G341" s="603"/>
      <c r="H341" s="421"/>
      <c r="I341" s="158" t="s">
        <v>380</v>
      </c>
      <c r="J341" s="430">
        <v>10</v>
      </c>
      <c r="K341" s="430"/>
      <c r="L341" s="430"/>
      <c r="M341" s="430"/>
      <c r="N341" s="67">
        <v>5</v>
      </c>
      <c r="O341" s="67"/>
      <c r="P341" s="67"/>
      <c r="Q341" s="67"/>
      <c r="R341" s="67">
        <v>67</v>
      </c>
      <c r="S341" s="67"/>
      <c r="T341" s="67"/>
      <c r="U341" s="67"/>
      <c r="V341" s="99"/>
      <c r="W341" s="100"/>
      <c r="X341" s="100"/>
      <c r="Y341" s="100"/>
      <c r="Z341" s="100"/>
      <c r="AA341" s="118"/>
      <c r="AB341" s="187"/>
      <c r="AC341" s="350"/>
      <c r="AD341" s="187"/>
      <c r="AE341" s="64"/>
    </row>
    <row r="342" spans="1:31" s="22" customFormat="1" ht="137.25" hidden="1" customHeight="1" x14ac:dyDescent="0.25">
      <c r="A342" s="430" t="s">
        <v>170</v>
      </c>
      <c r="B342" s="430"/>
      <c r="C342" s="570"/>
      <c r="D342" s="576"/>
      <c r="E342" s="570"/>
      <c r="F342" s="578"/>
      <c r="G342" s="603"/>
      <c r="H342" s="421"/>
      <c r="I342" s="158" t="s">
        <v>1774</v>
      </c>
      <c r="J342" s="430">
        <v>501</v>
      </c>
      <c r="K342" s="430"/>
      <c r="L342" s="430"/>
      <c r="M342" s="430"/>
      <c r="N342" s="67">
        <v>15</v>
      </c>
      <c r="O342" s="67"/>
      <c r="P342" s="67"/>
      <c r="Q342" s="67"/>
      <c r="R342" s="67">
        <v>155</v>
      </c>
      <c r="S342" s="67"/>
      <c r="T342" s="67"/>
      <c r="U342" s="67"/>
      <c r="V342" s="99"/>
      <c r="W342" s="100"/>
      <c r="X342" s="100"/>
      <c r="Y342" s="100"/>
      <c r="Z342" s="100"/>
      <c r="AA342" s="118"/>
      <c r="AB342" s="187"/>
      <c r="AC342" s="350"/>
      <c r="AD342" s="187"/>
      <c r="AE342" s="64"/>
    </row>
    <row r="343" spans="1:31" s="22" customFormat="1" ht="60" hidden="1" customHeight="1" x14ac:dyDescent="0.25">
      <c r="A343" s="430" t="s">
        <v>170</v>
      </c>
      <c r="B343" s="430"/>
      <c r="C343" s="570"/>
      <c r="D343" s="576"/>
      <c r="E343" s="570"/>
      <c r="F343" s="578"/>
      <c r="G343" s="603"/>
      <c r="H343" s="421"/>
      <c r="I343" s="158" t="s">
        <v>381</v>
      </c>
      <c r="J343" s="430">
        <v>93</v>
      </c>
      <c r="K343" s="430"/>
      <c r="L343" s="430"/>
      <c r="M343" s="430"/>
      <c r="N343" s="67">
        <v>26</v>
      </c>
      <c r="O343" s="67"/>
      <c r="P343" s="67"/>
      <c r="Q343" s="67"/>
      <c r="R343" s="67">
        <v>76.739469999999997</v>
      </c>
      <c r="S343" s="67"/>
      <c r="T343" s="67"/>
      <c r="U343" s="67"/>
      <c r="V343" s="99"/>
      <c r="W343" s="100"/>
      <c r="X343" s="100"/>
      <c r="Y343" s="100"/>
      <c r="Z343" s="100"/>
      <c r="AA343" s="118"/>
      <c r="AB343" s="187"/>
      <c r="AC343" s="350"/>
      <c r="AD343" s="187"/>
      <c r="AE343" s="64"/>
    </row>
    <row r="344" spans="1:31" s="22" customFormat="1" ht="45" hidden="1" customHeight="1" x14ac:dyDescent="0.25">
      <c r="A344" s="430" t="s">
        <v>170</v>
      </c>
      <c r="B344" s="430"/>
      <c r="C344" s="570"/>
      <c r="D344" s="576"/>
      <c r="E344" s="570"/>
      <c r="F344" s="578"/>
      <c r="G344" s="603"/>
      <c r="H344" s="421"/>
      <c r="I344" s="158" t="s">
        <v>382</v>
      </c>
      <c r="J344" s="430">
        <v>186</v>
      </c>
      <c r="K344" s="430"/>
      <c r="L344" s="430"/>
      <c r="M344" s="430"/>
      <c r="N344" s="67">
        <v>18</v>
      </c>
      <c r="O344" s="67"/>
      <c r="P344" s="67"/>
      <c r="Q344" s="67"/>
      <c r="R344" s="67">
        <v>176.41346999999999</v>
      </c>
      <c r="S344" s="67"/>
      <c r="T344" s="67"/>
      <c r="U344" s="67"/>
      <c r="V344" s="99"/>
      <c r="W344" s="100"/>
      <c r="X344" s="100"/>
      <c r="Y344" s="100"/>
      <c r="Z344" s="100"/>
      <c r="AA344" s="118"/>
      <c r="AB344" s="187"/>
      <c r="AC344" s="350"/>
      <c r="AD344" s="187"/>
      <c r="AE344" s="64"/>
    </row>
    <row r="345" spans="1:31" s="22" customFormat="1" ht="60" hidden="1" customHeight="1" x14ac:dyDescent="0.25">
      <c r="A345" s="430" t="s">
        <v>170</v>
      </c>
      <c r="B345" s="430"/>
      <c r="C345" s="570"/>
      <c r="D345" s="576"/>
      <c r="E345" s="570"/>
      <c r="F345" s="578"/>
      <c r="G345" s="603"/>
      <c r="H345" s="421"/>
      <c r="I345" s="158" t="s">
        <v>383</v>
      </c>
      <c r="J345" s="430">
        <v>258</v>
      </c>
      <c r="K345" s="430"/>
      <c r="L345" s="430"/>
      <c r="M345" s="430"/>
      <c r="N345" s="67">
        <v>15</v>
      </c>
      <c r="O345" s="67"/>
      <c r="P345" s="67"/>
      <c r="Q345" s="67"/>
      <c r="R345" s="67">
        <v>239.72484</v>
      </c>
      <c r="S345" s="67"/>
      <c r="T345" s="67"/>
      <c r="U345" s="67"/>
      <c r="V345" s="99"/>
      <c r="W345" s="100"/>
      <c r="X345" s="100"/>
      <c r="Y345" s="100"/>
      <c r="Z345" s="100"/>
      <c r="AA345" s="118"/>
      <c r="AB345" s="187"/>
      <c r="AC345" s="350"/>
      <c r="AD345" s="187"/>
      <c r="AE345" s="64"/>
    </row>
    <row r="346" spans="1:31" s="22" customFormat="1" ht="45" hidden="1" customHeight="1" x14ac:dyDescent="0.25">
      <c r="A346" s="430" t="s">
        <v>170</v>
      </c>
      <c r="B346" s="430"/>
      <c r="C346" s="570"/>
      <c r="D346" s="576"/>
      <c r="E346" s="570"/>
      <c r="F346" s="578"/>
      <c r="G346" s="603"/>
      <c r="H346" s="421"/>
      <c r="I346" s="158" t="s">
        <v>384</v>
      </c>
      <c r="J346" s="430">
        <v>200</v>
      </c>
      <c r="K346" s="430"/>
      <c r="L346" s="430"/>
      <c r="M346" s="430"/>
      <c r="N346" s="67">
        <v>10</v>
      </c>
      <c r="O346" s="67"/>
      <c r="P346" s="67"/>
      <c r="Q346" s="67"/>
      <c r="R346" s="67">
        <v>128.22837999999999</v>
      </c>
      <c r="S346" s="67"/>
      <c r="T346" s="67"/>
      <c r="U346" s="67"/>
      <c r="V346" s="99"/>
      <c r="W346" s="100"/>
      <c r="X346" s="100"/>
      <c r="Y346" s="100"/>
      <c r="Z346" s="100"/>
      <c r="AA346" s="118"/>
      <c r="AB346" s="187"/>
      <c r="AC346" s="350"/>
      <c r="AD346" s="187"/>
      <c r="AE346" s="64"/>
    </row>
    <row r="347" spans="1:31" s="22" customFormat="1" ht="60" hidden="1" customHeight="1" x14ac:dyDescent="0.25">
      <c r="A347" s="430" t="s">
        <v>170</v>
      </c>
      <c r="B347" s="430"/>
      <c r="C347" s="570"/>
      <c r="D347" s="576"/>
      <c r="E347" s="570"/>
      <c r="F347" s="578"/>
      <c r="G347" s="603"/>
      <c r="H347" s="421"/>
      <c r="I347" s="158" t="s">
        <v>385</v>
      </c>
      <c r="J347" s="430">
        <v>140</v>
      </c>
      <c r="K347" s="430"/>
      <c r="L347" s="430"/>
      <c r="M347" s="430"/>
      <c r="N347" s="67">
        <v>6</v>
      </c>
      <c r="O347" s="67"/>
      <c r="P347" s="67"/>
      <c r="Q347" s="67"/>
      <c r="R347" s="67">
        <v>109.92095999999999</v>
      </c>
      <c r="S347" s="67"/>
      <c r="T347" s="67"/>
      <c r="U347" s="67"/>
      <c r="V347" s="99"/>
      <c r="W347" s="100"/>
      <c r="X347" s="100"/>
      <c r="Y347" s="100"/>
      <c r="Z347" s="100"/>
      <c r="AA347" s="118"/>
      <c r="AB347" s="187"/>
      <c r="AC347" s="350"/>
      <c r="AD347" s="187"/>
      <c r="AE347" s="64"/>
    </row>
    <row r="348" spans="1:31" s="22" customFormat="1" ht="45" hidden="1" customHeight="1" x14ac:dyDescent="0.25">
      <c r="A348" s="430" t="s">
        <v>170</v>
      </c>
      <c r="B348" s="430"/>
      <c r="C348" s="570"/>
      <c r="D348" s="576"/>
      <c r="E348" s="570"/>
      <c r="F348" s="578"/>
      <c r="G348" s="603"/>
      <c r="H348" s="421"/>
      <c r="I348" s="158" t="s">
        <v>386</v>
      </c>
      <c r="J348" s="430">
        <v>350</v>
      </c>
      <c r="K348" s="430"/>
      <c r="L348" s="430"/>
      <c r="M348" s="430"/>
      <c r="N348" s="67">
        <v>15</v>
      </c>
      <c r="O348" s="67"/>
      <c r="P348" s="67"/>
      <c r="Q348" s="67"/>
      <c r="R348" s="67">
        <v>363.64256</v>
      </c>
      <c r="S348" s="67"/>
      <c r="T348" s="67"/>
      <c r="U348" s="67"/>
      <c r="V348" s="99"/>
      <c r="W348" s="100"/>
      <c r="X348" s="100"/>
      <c r="Y348" s="100"/>
      <c r="Z348" s="100"/>
      <c r="AA348" s="118"/>
      <c r="AB348" s="187"/>
      <c r="AC348" s="350"/>
      <c r="AD348" s="187"/>
      <c r="AE348" s="64"/>
    </row>
    <row r="349" spans="1:31" s="22" customFormat="1" ht="45" hidden="1" customHeight="1" x14ac:dyDescent="0.25">
      <c r="A349" s="430" t="s">
        <v>170</v>
      </c>
      <c r="B349" s="430"/>
      <c r="C349" s="570"/>
      <c r="D349" s="576"/>
      <c r="E349" s="570"/>
      <c r="F349" s="578"/>
      <c r="G349" s="603"/>
      <c r="H349" s="421"/>
      <c r="I349" s="158" t="s">
        <v>387</v>
      </c>
      <c r="J349" s="430">
        <v>376</v>
      </c>
      <c r="K349" s="430"/>
      <c r="L349" s="430"/>
      <c r="M349" s="430"/>
      <c r="N349" s="67">
        <v>15</v>
      </c>
      <c r="O349" s="67"/>
      <c r="P349" s="67"/>
      <c r="Q349" s="67"/>
      <c r="R349" s="67">
        <v>359.97933</v>
      </c>
      <c r="S349" s="67"/>
      <c r="T349" s="67"/>
      <c r="U349" s="67"/>
      <c r="V349" s="99"/>
      <c r="W349" s="100"/>
      <c r="X349" s="100"/>
      <c r="Y349" s="100"/>
      <c r="Z349" s="100"/>
      <c r="AA349" s="118"/>
      <c r="AB349" s="187"/>
      <c r="AC349" s="350"/>
      <c r="AD349" s="187"/>
      <c r="AE349" s="64"/>
    </row>
    <row r="350" spans="1:31" s="22" customFormat="1" ht="45" hidden="1" customHeight="1" x14ac:dyDescent="0.25">
      <c r="A350" s="430" t="s">
        <v>170</v>
      </c>
      <c r="B350" s="430"/>
      <c r="C350" s="570"/>
      <c r="D350" s="576"/>
      <c r="E350" s="570"/>
      <c r="F350" s="578"/>
      <c r="G350" s="603"/>
      <c r="H350" s="421"/>
      <c r="I350" s="158" t="s">
        <v>388</v>
      </c>
      <c r="J350" s="430">
        <v>434</v>
      </c>
      <c r="K350" s="430"/>
      <c r="L350" s="430"/>
      <c r="M350" s="430"/>
      <c r="N350" s="67">
        <v>15</v>
      </c>
      <c r="O350" s="67"/>
      <c r="P350" s="67"/>
      <c r="Q350" s="67"/>
      <c r="R350" s="67">
        <v>514.84676999999999</v>
      </c>
      <c r="S350" s="67"/>
      <c r="T350" s="67"/>
      <c r="U350" s="67"/>
      <c r="V350" s="99"/>
      <c r="W350" s="100"/>
      <c r="X350" s="100"/>
      <c r="Y350" s="100"/>
      <c r="Z350" s="100"/>
      <c r="AA350" s="118"/>
      <c r="AB350" s="187"/>
      <c r="AC350" s="350"/>
      <c r="AD350" s="187"/>
      <c r="AE350" s="64"/>
    </row>
    <row r="351" spans="1:31" s="22" customFormat="1" ht="30" hidden="1" customHeight="1" x14ac:dyDescent="0.25">
      <c r="A351" s="430" t="s">
        <v>170</v>
      </c>
      <c r="B351" s="430"/>
      <c r="C351" s="570"/>
      <c r="D351" s="576"/>
      <c r="E351" s="570"/>
      <c r="F351" s="578"/>
      <c r="G351" s="603"/>
      <c r="H351" s="421"/>
      <c r="I351" s="158" t="s">
        <v>389</v>
      </c>
      <c r="J351" s="430">
        <v>115</v>
      </c>
      <c r="K351" s="430"/>
      <c r="L351" s="430"/>
      <c r="M351" s="430"/>
      <c r="N351" s="67">
        <v>10</v>
      </c>
      <c r="O351" s="67"/>
      <c r="P351" s="67"/>
      <c r="Q351" s="67"/>
      <c r="R351" s="67">
        <v>75.621979999999994</v>
      </c>
      <c r="S351" s="67"/>
      <c r="T351" s="67"/>
      <c r="U351" s="67"/>
      <c r="V351" s="99"/>
      <c r="W351" s="100"/>
      <c r="X351" s="100"/>
      <c r="Y351" s="100"/>
      <c r="Z351" s="100"/>
      <c r="AA351" s="118"/>
      <c r="AB351" s="187"/>
      <c r="AC351" s="350"/>
      <c r="AD351" s="187"/>
      <c r="AE351" s="64"/>
    </row>
    <row r="352" spans="1:31" s="22" customFormat="1" ht="30" hidden="1" customHeight="1" x14ac:dyDescent="0.25">
      <c r="A352" s="430" t="s">
        <v>170</v>
      </c>
      <c r="B352" s="430"/>
      <c r="C352" s="570"/>
      <c r="D352" s="576"/>
      <c r="E352" s="570"/>
      <c r="F352" s="578"/>
      <c r="G352" s="603"/>
      <c r="H352" s="421"/>
      <c r="I352" s="158" t="s">
        <v>390</v>
      </c>
      <c r="J352" s="430">
        <v>60</v>
      </c>
      <c r="K352" s="430"/>
      <c r="L352" s="430"/>
      <c r="M352" s="430"/>
      <c r="N352" s="67">
        <v>15</v>
      </c>
      <c r="O352" s="67"/>
      <c r="P352" s="67"/>
      <c r="Q352" s="67"/>
      <c r="R352" s="67">
        <v>56.990920000000003</v>
      </c>
      <c r="S352" s="67"/>
      <c r="T352" s="67"/>
      <c r="U352" s="67"/>
      <c r="V352" s="99"/>
      <c r="W352" s="100"/>
      <c r="X352" s="100"/>
      <c r="Y352" s="100"/>
      <c r="Z352" s="100"/>
      <c r="AA352" s="118"/>
      <c r="AB352" s="187"/>
      <c r="AC352" s="350"/>
      <c r="AD352" s="187"/>
      <c r="AE352" s="64"/>
    </row>
    <row r="353" spans="1:31" s="22" customFormat="1" ht="45" hidden="1" customHeight="1" x14ac:dyDescent="0.25">
      <c r="A353" s="430" t="s">
        <v>170</v>
      </c>
      <c r="B353" s="430"/>
      <c r="C353" s="570"/>
      <c r="D353" s="576"/>
      <c r="E353" s="570"/>
      <c r="F353" s="578"/>
      <c r="G353" s="603"/>
      <c r="H353" s="421"/>
      <c r="I353" s="158" t="s">
        <v>391</v>
      </c>
      <c r="J353" s="430">
        <v>240</v>
      </c>
      <c r="K353" s="430"/>
      <c r="L353" s="430"/>
      <c r="M353" s="430"/>
      <c r="N353" s="67">
        <v>15</v>
      </c>
      <c r="O353" s="67"/>
      <c r="P353" s="67"/>
      <c r="Q353" s="67"/>
      <c r="R353" s="67">
        <v>121.25782</v>
      </c>
      <c r="S353" s="67"/>
      <c r="T353" s="67"/>
      <c r="U353" s="67"/>
      <c r="V353" s="99"/>
      <c r="W353" s="100"/>
      <c r="X353" s="100"/>
      <c r="Y353" s="100"/>
      <c r="Z353" s="100"/>
      <c r="AA353" s="118"/>
      <c r="AB353" s="187"/>
      <c r="AC353" s="350"/>
      <c r="AD353" s="187"/>
      <c r="AE353" s="64"/>
    </row>
    <row r="354" spans="1:31" s="22" customFormat="1" ht="45" hidden="1" customHeight="1" x14ac:dyDescent="0.25">
      <c r="A354" s="430" t="s">
        <v>170</v>
      </c>
      <c r="B354" s="430"/>
      <c r="C354" s="570"/>
      <c r="D354" s="576"/>
      <c r="E354" s="570"/>
      <c r="F354" s="578"/>
      <c r="G354" s="603"/>
      <c r="H354" s="421"/>
      <c r="I354" s="158" t="s">
        <v>392</v>
      </c>
      <c r="J354" s="430">
        <v>105</v>
      </c>
      <c r="K354" s="430"/>
      <c r="L354" s="430"/>
      <c r="M354" s="430"/>
      <c r="N354" s="67">
        <v>10</v>
      </c>
      <c r="O354" s="67"/>
      <c r="P354" s="67"/>
      <c r="Q354" s="67"/>
      <c r="R354" s="67">
        <v>150.79351</v>
      </c>
      <c r="S354" s="67"/>
      <c r="T354" s="67"/>
      <c r="U354" s="67"/>
      <c r="V354" s="99"/>
      <c r="W354" s="100"/>
      <c r="X354" s="100"/>
      <c r="Y354" s="100"/>
      <c r="Z354" s="100"/>
      <c r="AA354" s="118"/>
      <c r="AB354" s="187"/>
      <c r="AC354" s="350"/>
      <c r="AD354" s="187"/>
      <c r="AE354" s="64"/>
    </row>
    <row r="355" spans="1:31" s="22" customFormat="1" ht="59.25" hidden="1" customHeight="1" x14ac:dyDescent="0.25">
      <c r="A355" s="430" t="s">
        <v>170</v>
      </c>
      <c r="B355" s="430"/>
      <c r="C355" s="570"/>
      <c r="D355" s="576"/>
      <c r="E355" s="570"/>
      <c r="F355" s="578"/>
      <c r="G355" s="603"/>
      <c r="H355" s="421"/>
      <c r="I355" s="158" t="s">
        <v>393</v>
      </c>
      <c r="J355" s="430">
        <v>270</v>
      </c>
      <c r="K355" s="430"/>
      <c r="L355" s="430"/>
      <c r="M355" s="430"/>
      <c r="N355" s="67">
        <v>15</v>
      </c>
      <c r="O355" s="67"/>
      <c r="P355" s="67"/>
      <c r="Q355" s="67"/>
      <c r="R355" s="67">
        <v>303</v>
      </c>
      <c r="S355" s="67"/>
      <c r="T355" s="67"/>
      <c r="U355" s="67"/>
      <c r="V355" s="99"/>
      <c r="W355" s="100"/>
      <c r="X355" s="100"/>
      <c r="Y355" s="100"/>
      <c r="Z355" s="100"/>
      <c r="AA355" s="118"/>
      <c r="AB355" s="187"/>
      <c r="AC355" s="350"/>
      <c r="AD355" s="187"/>
      <c r="AE355" s="64"/>
    </row>
    <row r="356" spans="1:31" s="22" customFormat="1" ht="60" hidden="1" customHeight="1" x14ac:dyDescent="0.25">
      <c r="A356" s="430" t="s">
        <v>170</v>
      </c>
      <c r="B356" s="430"/>
      <c r="C356" s="570"/>
      <c r="D356" s="576"/>
      <c r="E356" s="570"/>
      <c r="F356" s="578"/>
      <c r="G356" s="603"/>
      <c r="H356" s="421"/>
      <c r="I356" s="158" t="s">
        <v>394</v>
      </c>
      <c r="J356" s="430">
        <v>180</v>
      </c>
      <c r="K356" s="430"/>
      <c r="L356" s="430"/>
      <c r="M356" s="430"/>
      <c r="N356" s="67">
        <v>15</v>
      </c>
      <c r="O356" s="67"/>
      <c r="P356" s="67"/>
      <c r="Q356" s="67"/>
      <c r="R356" s="67">
        <v>145</v>
      </c>
      <c r="S356" s="67"/>
      <c r="T356" s="67"/>
      <c r="U356" s="67"/>
      <c r="V356" s="99"/>
      <c r="W356" s="100"/>
      <c r="X356" s="100"/>
      <c r="Y356" s="100"/>
      <c r="Z356" s="100"/>
      <c r="AA356" s="118"/>
      <c r="AB356" s="187"/>
      <c r="AC356" s="350"/>
      <c r="AD356" s="187"/>
      <c r="AE356" s="64"/>
    </row>
    <row r="357" spans="1:31" s="22" customFormat="1" ht="30" hidden="1" customHeight="1" x14ac:dyDescent="0.25">
      <c r="A357" s="430" t="s">
        <v>170</v>
      </c>
      <c r="B357" s="430"/>
      <c r="C357" s="570"/>
      <c r="D357" s="576"/>
      <c r="E357" s="570"/>
      <c r="F357" s="578"/>
      <c r="G357" s="603"/>
      <c r="H357" s="421"/>
      <c r="I357" s="158" t="s">
        <v>395</v>
      </c>
      <c r="J357" s="430">
        <v>130</v>
      </c>
      <c r="K357" s="430"/>
      <c r="L357" s="430"/>
      <c r="M357" s="430"/>
      <c r="N357" s="67">
        <v>5</v>
      </c>
      <c r="O357" s="67"/>
      <c r="P357" s="67"/>
      <c r="Q357" s="67"/>
      <c r="R357" s="67">
        <v>66</v>
      </c>
      <c r="S357" s="67"/>
      <c r="T357" s="67"/>
      <c r="U357" s="67"/>
      <c r="V357" s="99"/>
      <c r="W357" s="100"/>
      <c r="X357" s="100"/>
      <c r="Y357" s="100"/>
      <c r="Z357" s="100"/>
      <c r="AA357" s="118"/>
      <c r="AB357" s="187"/>
      <c r="AC357" s="350"/>
      <c r="AD357" s="187"/>
      <c r="AE357" s="64"/>
    </row>
    <row r="358" spans="1:31" s="22" customFormat="1" ht="30" hidden="1" customHeight="1" x14ac:dyDescent="0.25">
      <c r="A358" s="430" t="s">
        <v>170</v>
      </c>
      <c r="B358" s="430"/>
      <c r="C358" s="570"/>
      <c r="D358" s="576"/>
      <c r="E358" s="570"/>
      <c r="F358" s="578"/>
      <c r="G358" s="603"/>
      <c r="H358" s="421"/>
      <c r="I358" s="158" t="s">
        <v>396</v>
      </c>
      <c r="J358" s="430">
        <v>70</v>
      </c>
      <c r="K358" s="430"/>
      <c r="L358" s="430"/>
      <c r="M358" s="430"/>
      <c r="N358" s="67">
        <v>15</v>
      </c>
      <c r="O358" s="67"/>
      <c r="P358" s="67"/>
      <c r="Q358" s="67"/>
      <c r="R358" s="67">
        <v>51</v>
      </c>
      <c r="S358" s="67"/>
      <c r="T358" s="67"/>
      <c r="U358" s="67"/>
      <c r="V358" s="99"/>
      <c r="W358" s="100"/>
      <c r="X358" s="100"/>
      <c r="Y358" s="100"/>
      <c r="Z358" s="100"/>
      <c r="AA358" s="118"/>
      <c r="AB358" s="187"/>
      <c r="AC358" s="350"/>
      <c r="AD358" s="187"/>
      <c r="AE358" s="64"/>
    </row>
    <row r="359" spans="1:31" s="22" customFormat="1" ht="30" hidden="1" customHeight="1" x14ac:dyDescent="0.25">
      <c r="A359" s="430" t="s">
        <v>170</v>
      </c>
      <c r="B359" s="430"/>
      <c r="C359" s="570"/>
      <c r="D359" s="576"/>
      <c r="E359" s="570"/>
      <c r="F359" s="578"/>
      <c r="G359" s="603"/>
      <c r="H359" s="421"/>
      <c r="I359" s="158" t="s">
        <v>397</v>
      </c>
      <c r="J359" s="430">
        <v>220</v>
      </c>
      <c r="K359" s="430"/>
      <c r="L359" s="430"/>
      <c r="M359" s="430"/>
      <c r="N359" s="67">
        <v>15</v>
      </c>
      <c r="O359" s="67"/>
      <c r="P359" s="67"/>
      <c r="Q359" s="67"/>
      <c r="R359" s="67">
        <v>153</v>
      </c>
      <c r="S359" s="67"/>
      <c r="T359" s="67"/>
      <c r="U359" s="67"/>
      <c r="V359" s="99"/>
      <c r="W359" s="100"/>
      <c r="X359" s="100"/>
      <c r="Y359" s="100"/>
      <c r="Z359" s="100"/>
      <c r="AA359" s="118"/>
      <c r="AB359" s="187"/>
      <c r="AC359" s="350"/>
      <c r="AD359" s="187"/>
      <c r="AE359" s="64"/>
    </row>
    <row r="360" spans="1:31" s="22" customFormat="1" ht="30" hidden="1" customHeight="1" x14ac:dyDescent="0.25">
      <c r="A360" s="430" t="s">
        <v>170</v>
      </c>
      <c r="B360" s="430"/>
      <c r="C360" s="570"/>
      <c r="D360" s="576"/>
      <c r="E360" s="570"/>
      <c r="F360" s="578"/>
      <c r="G360" s="603"/>
      <c r="H360" s="421"/>
      <c r="I360" s="158" t="s">
        <v>398</v>
      </c>
      <c r="J360" s="430">
        <v>285</v>
      </c>
      <c r="K360" s="430"/>
      <c r="L360" s="430"/>
      <c r="M360" s="430"/>
      <c r="N360" s="67">
        <v>15</v>
      </c>
      <c r="O360" s="67"/>
      <c r="P360" s="67"/>
      <c r="Q360" s="67"/>
      <c r="R360" s="67">
        <v>232</v>
      </c>
      <c r="S360" s="67"/>
      <c r="T360" s="67"/>
      <c r="U360" s="67"/>
      <c r="V360" s="99"/>
      <c r="W360" s="100"/>
      <c r="X360" s="100"/>
      <c r="Y360" s="100"/>
      <c r="Z360" s="100"/>
      <c r="AA360" s="118"/>
      <c r="AB360" s="187"/>
      <c r="AC360" s="350"/>
      <c r="AD360" s="187"/>
      <c r="AE360" s="64"/>
    </row>
    <row r="361" spans="1:31" s="22" customFormat="1" ht="30" hidden="1" customHeight="1" x14ac:dyDescent="0.25">
      <c r="A361" s="430" t="s">
        <v>170</v>
      </c>
      <c r="B361" s="430"/>
      <c r="C361" s="570"/>
      <c r="D361" s="576"/>
      <c r="E361" s="570"/>
      <c r="F361" s="578"/>
      <c r="G361" s="603"/>
      <c r="H361" s="421"/>
      <c r="I361" s="158" t="s">
        <v>399</v>
      </c>
      <c r="J361" s="430">
        <v>230</v>
      </c>
      <c r="K361" s="430"/>
      <c r="L361" s="430"/>
      <c r="M361" s="430"/>
      <c r="N361" s="67">
        <v>10</v>
      </c>
      <c r="O361" s="67"/>
      <c r="P361" s="67"/>
      <c r="Q361" s="67"/>
      <c r="R361" s="67">
        <v>249</v>
      </c>
      <c r="S361" s="67"/>
      <c r="T361" s="67"/>
      <c r="U361" s="67"/>
      <c r="V361" s="99"/>
      <c r="W361" s="100"/>
      <c r="X361" s="100"/>
      <c r="Y361" s="100"/>
      <c r="Z361" s="100"/>
      <c r="AA361" s="118"/>
      <c r="AB361" s="187"/>
      <c r="AC361" s="350"/>
      <c r="AD361" s="187"/>
      <c r="AE361" s="64"/>
    </row>
    <row r="362" spans="1:31" s="22" customFormat="1" ht="45" hidden="1" customHeight="1" x14ac:dyDescent="0.25">
      <c r="A362" s="430" t="s">
        <v>170</v>
      </c>
      <c r="B362" s="430"/>
      <c r="C362" s="570"/>
      <c r="D362" s="576"/>
      <c r="E362" s="570"/>
      <c r="F362" s="578"/>
      <c r="G362" s="603"/>
      <c r="H362" s="421"/>
      <c r="I362" s="158" t="s">
        <v>400</v>
      </c>
      <c r="J362" s="430">
        <v>120</v>
      </c>
      <c r="K362" s="430"/>
      <c r="L362" s="430"/>
      <c r="M362" s="430"/>
      <c r="N362" s="67">
        <v>5</v>
      </c>
      <c r="O362" s="67"/>
      <c r="P362" s="67"/>
      <c r="Q362" s="67"/>
      <c r="R362" s="67">
        <v>32</v>
      </c>
      <c r="S362" s="67"/>
      <c r="T362" s="67"/>
      <c r="U362" s="67"/>
      <c r="V362" s="99"/>
      <c r="W362" s="100"/>
      <c r="X362" s="100"/>
      <c r="Y362" s="100"/>
      <c r="Z362" s="100"/>
      <c r="AA362" s="118"/>
      <c r="AB362" s="187"/>
      <c r="AC362" s="350"/>
      <c r="AD362" s="187"/>
      <c r="AE362" s="64"/>
    </row>
    <row r="363" spans="1:31" s="22" customFormat="1" ht="30" hidden="1" customHeight="1" x14ac:dyDescent="0.25">
      <c r="A363" s="430" t="s">
        <v>170</v>
      </c>
      <c r="B363" s="430"/>
      <c r="C363" s="570"/>
      <c r="D363" s="576"/>
      <c r="E363" s="570"/>
      <c r="F363" s="578"/>
      <c r="G363" s="603"/>
      <c r="H363" s="421"/>
      <c r="I363" s="158" t="s">
        <v>401</v>
      </c>
      <c r="J363" s="430">
        <v>290</v>
      </c>
      <c r="K363" s="430"/>
      <c r="L363" s="430"/>
      <c r="M363" s="430"/>
      <c r="N363" s="67">
        <v>15</v>
      </c>
      <c r="O363" s="67"/>
      <c r="P363" s="67"/>
      <c r="Q363" s="67"/>
      <c r="R363" s="67">
        <v>166</v>
      </c>
      <c r="S363" s="67"/>
      <c r="T363" s="67"/>
      <c r="U363" s="67"/>
      <c r="V363" s="99"/>
      <c r="W363" s="100"/>
      <c r="X363" s="100"/>
      <c r="Y363" s="100"/>
      <c r="Z363" s="100"/>
      <c r="AA363" s="118"/>
      <c r="AB363" s="187"/>
      <c r="AC363" s="350"/>
      <c r="AD363" s="187"/>
      <c r="AE363" s="64"/>
    </row>
    <row r="364" spans="1:31" s="22" customFormat="1" ht="45" hidden="1" customHeight="1" x14ac:dyDescent="0.25">
      <c r="A364" s="430" t="s">
        <v>170</v>
      </c>
      <c r="B364" s="430"/>
      <c r="C364" s="570"/>
      <c r="D364" s="576"/>
      <c r="E364" s="570"/>
      <c r="F364" s="578"/>
      <c r="G364" s="603"/>
      <c r="H364" s="421"/>
      <c r="I364" s="158" t="s">
        <v>403</v>
      </c>
      <c r="J364" s="430">
        <v>91</v>
      </c>
      <c r="K364" s="430"/>
      <c r="L364" s="430"/>
      <c r="M364" s="430"/>
      <c r="N364" s="67">
        <v>4.7</v>
      </c>
      <c r="O364" s="67"/>
      <c r="P364" s="67"/>
      <c r="Q364" s="67"/>
      <c r="R364" s="67">
        <v>86</v>
      </c>
      <c r="S364" s="67"/>
      <c r="T364" s="67"/>
      <c r="U364" s="67"/>
      <c r="V364" s="99"/>
      <c r="W364" s="100"/>
      <c r="X364" s="100"/>
      <c r="Y364" s="100"/>
      <c r="Z364" s="100"/>
      <c r="AA364" s="118"/>
      <c r="AB364" s="187"/>
      <c r="AC364" s="349" t="e">
        <f t="shared" ref="AC364:AC440" si="5">V364/AB364</f>
        <v>#DIV/0!</v>
      </c>
      <c r="AD364" s="187"/>
      <c r="AE364" s="64"/>
    </row>
    <row r="365" spans="1:31" s="22" customFormat="1" ht="45" hidden="1" customHeight="1" x14ac:dyDescent="0.25">
      <c r="A365" s="430" t="s">
        <v>170</v>
      </c>
      <c r="B365" s="430"/>
      <c r="C365" s="570"/>
      <c r="D365" s="576"/>
      <c r="E365" s="570"/>
      <c r="F365" s="578"/>
      <c r="G365" s="603"/>
      <c r="H365" s="421"/>
      <c r="I365" s="158" t="s">
        <v>404</v>
      </c>
      <c r="J365" s="430">
        <v>80</v>
      </c>
      <c r="K365" s="430"/>
      <c r="L365" s="430"/>
      <c r="M365" s="430"/>
      <c r="N365" s="67">
        <v>15</v>
      </c>
      <c r="O365" s="67"/>
      <c r="P365" s="67"/>
      <c r="Q365" s="67"/>
      <c r="R365" s="67">
        <v>111</v>
      </c>
      <c r="S365" s="67"/>
      <c r="T365" s="67"/>
      <c r="U365" s="67"/>
      <c r="V365" s="99"/>
      <c r="W365" s="100"/>
      <c r="X365" s="100"/>
      <c r="Y365" s="100"/>
      <c r="Z365" s="100"/>
      <c r="AA365" s="118"/>
      <c r="AB365" s="187"/>
      <c r="AC365" s="350"/>
      <c r="AD365" s="187"/>
      <c r="AE365" s="64"/>
    </row>
    <row r="366" spans="1:31" s="22" customFormat="1" ht="45" hidden="1" customHeight="1" x14ac:dyDescent="0.25">
      <c r="A366" s="430" t="s">
        <v>170</v>
      </c>
      <c r="B366" s="430"/>
      <c r="C366" s="570"/>
      <c r="D366" s="576"/>
      <c r="E366" s="570"/>
      <c r="F366" s="578"/>
      <c r="G366" s="603"/>
      <c r="H366" s="421"/>
      <c r="I366" s="158" t="s">
        <v>405</v>
      </c>
      <c r="J366" s="430">
        <v>25</v>
      </c>
      <c r="K366" s="430"/>
      <c r="L366" s="430"/>
      <c r="M366" s="430"/>
      <c r="N366" s="67">
        <v>14</v>
      </c>
      <c r="O366" s="67"/>
      <c r="P366" s="67"/>
      <c r="Q366" s="67"/>
      <c r="R366" s="67">
        <v>41</v>
      </c>
      <c r="S366" s="67"/>
      <c r="T366" s="67"/>
      <c r="U366" s="67"/>
      <c r="V366" s="99"/>
      <c r="W366" s="100"/>
      <c r="X366" s="100"/>
      <c r="Y366" s="100"/>
      <c r="Z366" s="100"/>
      <c r="AA366" s="118"/>
      <c r="AB366" s="187"/>
      <c r="AC366" s="350"/>
      <c r="AD366" s="187"/>
      <c r="AE366" s="64"/>
    </row>
    <row r="367" spans="1:31" s="22" customFormat="1" ht="45" hidden="1" customHeight="1" x14ac:dyDescent="0.25">
      <c r="A367" s="430" t="s">
        <v>170</v>
      </c>
      <c r="B367" s="430"/>
      <c r="C367" s="570"/>
      <c r="D367" s="576"/>
      <c r="E367" s="570"/>
      <c r="F367" s="578"/>
      <c r="G367" s="603"/>
      <c r="H367" s="421"/>
      <c r="I367" s="158" t="s">
        <v>406</v>
      </c>
      <c r="J367" s="430">
        <v>25</v>
      </c>
      <c r="K367" s="430"/>
      <c r="L367" s="430"/>
      <c r="M367" s="430"/>
      <c r="N367" s="67">
        <v>10</v>
      </c>
      <c r="O367" s="67"/>
      <c r="P367" s="67"/>
      <c r="Q367" s="67"/>
      <c r="R367" s="67">
        <v>104</v>
      </c>
      <c r="S367" s="67"/>
      <c r="T367" s="67"/>
      <c r="U367" s="67"/>
      <c r="V367" s="99"/>
      <c r="W367" s="100"/>
      <c r="X367" s="100"/>
      <c r="Y367" s="100"/>
      <c r="Z367" s="100"/>
      <c r="AA367" s="118"/>
      <c r="AB367" s="187"/>
      <c r="AC367" s="350"/>
      <c r="AD367" s="187"/>
      <c r="AE367" s="64"/>
    </row>
    <row r="368" spans="1:31" s="22" customFormat="1" ht="45" hidden="1" customHeight="1" x14ac:dyDescent="0.25">
      <c r="A368" s="430" t="s">
        <v>170</v>
      </c>
      <c r="B368" s="421"/>
      <c r="C368" s="570"/>
      <c r="D368" s="576"/>
      <c r="E368" s="570"/>
      <c r="F368" s="578"/>
      <c r="G368" s="603"/>
      <c r="H368" s="421"/>
      <c r="I368" s="158" t="s">
        <v>407</v>
      </c>
      <c r="J368" s="430">
        <v>20</v>
      </c>
      <c r="K368" s="430"/>
      <c r="L368" s="430"/>
      <c r="M368" s="430"/>
      <c r="N368" s="67">
        <v>5.5</v>
      </c>
      <c r="O368" s="67"/>
      <c r="P368" s="67"/>
      <c r="Q368" s="67"/>
      <c r="R368" s="67">
        <v>325</v>
      </c>
      <c r="S368" s="67"/>
      <c r="T368" s="67"/>
      <c r="U368" s="67"/>
      <c r="V368" s="99"/>
      <c r="W368" s="100"/>
      <c r="X368" s="100"/>
      <c r="Y368" s="100"/>
      <c r="Z368" s="100"/>
      <c r="AA368" s="118"/>
      <c r="AB368" s="187"/>
      <c r="AC368" s="351"/>
      <c r="AD368" s="187"/>
      <c r="AE368" s="64"/>
    </row>
    <row r="369" spans="1:31" s="22" customFormat="1" ht="45" hidden="1" customHeight="1" x14ac:dyDescent="0.25">
      <c r="A369" s="430" t="s">
        <v>170</v>
      </c>
      <c r="B369" s="430"/>
      <c r="C369" s="570"/>
      <c r="D369" s="576"/>
      <c r="E369" s="570"/>
      <c r="F369" s="578"/>
      <c r="G369" s="603"/>
      <c r="H369" s="421"/>
      <c r="I369" s="158" t="s">
        <v>408</v>
      </c>
      <c r="J369" s="430">
        <v>18</v>
      </c>
      <c r="K369" s="430"/>
      <c r="L369" s="430"/>
      <c r="M369" s="430"/>
      <c r="N369" s="67">
        <v>5</v>
      </c>
      <c r="O369" s="67"/>
      <c r="P369" s="67"/>
      <c r="Q369" s="67"/>
      <c r="R369" s="67">
        <v>49</v>
      </c>
      <c r="S369" s="67"/>
      <c r="T369" s="67"/>
      <c r="U369" s="67"/>
      <c r="V369" s="99"/>
      <c r="W369" s="100"/>
      <c r="X369" s="100"/>
      <c r="Y369" s="100"/>
      <c r="Z369" s="100"/>
      <c r="AA369" s="118"/>
      <c r="AB369" s="187"/>
      <c r="AC369" s="351"/>
      <c r="AD369" s="187"/>
      <c r="AE369" s="64"/>
    </row>
    <row r="370" spans="1:31" s="22" customFormat="1" ht="45" hidden="1" customHeight="1" x14ac:dyDescent="0.25">
      <c r="A370" s="430" t="s">
        <v>170</v>
      </c>
      <c r="B370" s="430"/>
      <c r="C370" s="570"/>
      <c r="D370" s="576"/>
      <c r="E370" s="570"/>
      <c r="F370" s="578"/>
      <c r="G370" s="603"/>
      <c r="H370" s="421"/>
      <c r="I370" s="158" t="s">
        <v>409</v>
      </c>
      <c r="J370" s="430">
        <v>25</v>
      </c>
      <c r="K370" s="430"/>
      <c r="L370" s="430"/>
      <c r="M370" s="430"/>
      <c r="N370" s="67">
        <v>4.58</v>
      </c>
      <c r="O370" s="67"/>
      <c r="P370" s="67"/>
      <c r="Q370" s="67"/>
      <c r="R370" s="67">
        <v>22</v>
      </c>
      <c r="S370" s="67"/>
      <c r="T370" s="67"/>
      <c r="U370" s="67"/>
      <c r="V370" s="99"/>
      <c r="W370" s="100"/>
      <c r="X370" s="100"/>
      <c r="Y370" s="100"/>
      <c r="Z370" s="100"/>
      <c r="AA370" s="118"/>
      <c r="AB370" s="187"/>
      <c r="AC370" s="351"/>
      <c r="AD370" s="187"/>
      <c r="AE370" s="64"/>
    </row>
    <row r="371" spans="1:31" s="22" customFormat="1" ht="60" hidden="1" customHeight="1" x14ac:dyDescent="0.25">
      <c r="A371" s="430" t="s">
        <v>170</v>
      </c>
      <c r="B371" s="430"/>
      <c r="C371" s="570"/>
      <c r="D371" s="576"/>
      <c r="E371" s="570"/>
      <c r="F371" s="578"/>
      <c r="G371" s="603"/>
      <c r="H371" s="421"/>
      <c r="I371" s="158" t="s">
        <v>410</v>
      </c>
      <c r="J371" s="430">
        <v>124</v>
      </c>
      <c r="K371" s="430"/>
      <c r="L371" s="430"/>
      <c r="M371" s="430"/>
      <c r="N371" s="67">
        <v>5</v>
      </c>
      <c r="O371" s="67"/>
      <c r="P371" s="67"/>
      <c r="Q371" s="67"/>
      <c r="R371" s="67">
        <v>194</v>
      </c>
      <c r="S371" s="67"/>
      <c r="T371" s="67"/>
      <c r="U371" s="67"/>
      <c r="V371" s="99"/>
      <c r="W371" s="100"/>
      <c r="X371" s="100"/>
      <c r="Y371" s="100"/>
      <c r="Z371" s="100"/>
      <c r="AA371" s="118"/>
      <c r="AB371" s="187"/>
      <c r="AC371" s="351"/>
      <c r="AD371" s="187"/>
      <c r="AE371" s="64"/>
    </row>
    <row r="372" spans="1:31" s="22" customFormat="1" ht="45" hidden="1" customHeight="1" x14ac:dyDescent="0.25">
      <c r="A372" s="430" t="s">
        <v>170</v>
      </c>
      <c r="B372" s="430"/>
      <c r="C372" s="570"/>
      <c r="D372" s="576"/>
      <c r="E372" s="570"/>
      <c r="F372" s="578"/>
      <c r="G372" s="603"/>
      <c r="H372" s="421"/>
      <c r="I372" s="158" t="s">
        <v>411</v>
      </c>
      <c r="J372" s="430">
        <v>135</v>
      </c>
      <c r="K372" s="430"/>
      <c r="L372" s="430"/>
      <c r="M372" s="430"/>
      <c r="N372" s="67">
        <v>15</v>
      </c>
      <c r="O372" s="67"/>
      <c r="P372" s="67"/>
      <c r="Q372" s="67"/>
      <c r="R372" s="67">
        <v>158</v>
      </c>
      <c r="S372" s="67"/>
      <c r="T372" s="67"/>
      <c r="U372" s="67"/>
      <c r="V372" s="99"/>
      <c r="W372" s="100"/>
      <c r="X372" s="100"/>
      <c r="Y372" s="100"/>
      <c r="Z372" s="100"/>
      <c r="AA372" s="118"/>
      <c r="AB372" s="187"/>
      <c r="AC372" s="351"/>
      <c r="AD372" s="187"/>
      <c r="AE372" s="64"/>
    </row>
    <row r="373" spans="1:31" s="22" customFormat="1" ht="45" hidden="1" customHeight="1" x14ac:dyDescent="0.25">
      <c r="A373" s="430" t="s">
        <v>170</v>
      </c>
      <c r="B373" s="430"/>
      <c r="C373" s="570"/>
      <c r="D373" s="576"/>
      <c r="E373" s="570"/>
      <c r="F373" s="578"/>
      <c r="G373" s="603"/>
      <c r="H373" s="421"/>
      <c r="I373" s="158" t="s">
        <v>412</v>
      </c>
      <c r="J373" s="430">
        <v>70</v>
      </c>
      <c r="K373" s="430"/>
      <c r="L373" s="430"/>
      <c r="M373" s="430"/>
      <c r="N373" s="67">
        <v>15</v>
      </c>
      <c r="O373" s="67"/>
      <c r="P373" s="67"/>
      <c r="Q373" s="67"/>
      <c r="R373" s="67">
        <v>54</v>
      </c>
      <c r="S373" s="67"/>
      <c r="T373" s="67"/>
      <c r="U373" s="67"/>
      <c r="V373" s="99"/>
      <c r="W373" s="100"/>
      <c r="X373" s="100"/>
      <c r="Y373" s="100"/>
      <c r="Z373" s="100"/>
      <c r="AA373" s="118"/>
      <c r="AB373" s="187"/>
      <c r="AC373" s="350"/>
      <c r="AD373" s="187"/>
      <c r="AE373" s="64"/>
    </row>
    <row r="374" spans="1:31" s="22" customFormat="1" ht="45" hidden="1" customHeight="1" x14ac:dyDescent="0.25">
      <c r="A374" s="430" t="s">
        <v>170</v>
      </c>
      <c r="B374" s="430"/>
      <c r="C374" s="570"/>
      <c r="D374" s="576"/>
      <c r="E374" s="570"/>
      <c r="F374" s="578"/>
      <c r="G374" s="603"/>
      <c r="H374" s="421"/>
      <c r="I374" s="158" t="s">
        <v>413</v>
      </c>
      <c r="J374" s="430">
        <v>200</v>
      </c>
      <c r="K374" s="430"/>
      <c r="L374" s="430"/>
      <c r="M374" s="430"/>
      <c r="N374" s="67">
        <v>15</v>
      </c>
      <c r="O374" s="67"/>
      <c r="P374" s="67"/>
      <c r="Q374" s="67"/>
      <c r="R374" s="67">
        <v>180</v>
      </c>
      <c r="S374" s="67"/>
      <c r="T374" s="67"/>
      <c r="U374" s="67"/>
      <c r="V374" s="99"/>
      <c r="W374" s="100"/>
      <c r="X374" s="100"/>
      <c r="Y374" s="100"/>
      <c r="Z374" s="100"/>
      <c r="AA374" s="118"/>
      <c r="AB374" s="187"/>
      <c r="AC374" s="350"/>
      <c r="AD374" s="187"/>
      <c r="AE374" s="64"/>
    </row>
    <row r="375" spans="1:31" s="22" customFormat="1" ht="45" hidden="1" customHeight="1" x14ac:dyDescent="0.25">
      <c r="A375" s="430" t="s">
        <v>170</v>
      </c>
      <c r="B375" s="430"/>
      <c r="C375" s="570"/>
      <c r="D375" s="576"/>
      <c r="E375" s="570"/>
      <c r="F375" s="578"/>
      <c r="G375" s="603"/>
      <c r="H375" s="421"/>
      <c r="I375" s="158" t="s">
        <v>414</v>
      </c>
      <c r="J375" s="430">
        <v>280</v>
      </c>
      <c r="K375" s="430"/>
      <c r="L375" s="430"/>
      <c r="M375" s="430"/>
      <c r="N375" s="67">
        <v>15</v>
      </c>
      <c r="O375" s="67"/>
      <c r="P375" s="67"/>
      <c r="Q375" s="67"/>
      <c r="R375" s="67">
        <v>169</v>
      </c>
      <c r="S375" s="67"/>
      <c r="T375" s="67"/>
      <c r="U375" s="67"/>
      <c r="V375" s="99"/>
      <c r="W375" s="100"/>
      <c r="X375" s="100"/>
      <c r="Y375" s="100"/>
      <c r="Z375" s="100"/>
      <c r="AA375" s="118"/>
      <c r="AB375" s="187"/>
      <c r="AC375" s="350"/>
      <c r="AD375" s="187"/>
      <c r="AE375" s="64"/>
    </row>
    <row r="376" spans="1:31" s="22" customFormat="1" ht="60" hidden="1" customHeight="1" x14ac:dyDescent="0.25">
      <c r="A376" s="430" t="s">
        <v>170</v>
      </c>
      <c r="B376" s="430"/>
      <c r="C376" s="570"/>
      <c r="D376" s="576"/>
      <c r="E376" s="570"/>
      <c r="F376" s="578"/>
      <c r="G376" s="603"/>
      <c r="H376" s="421"/>
      <c r="I376" s="158" t="s">
        <v>415</v>
      </c>
      <c r="J376" s="430">
        <v>400</v>
      </c>
      <c r="K376" s="430"/>
      <c r="L376" s="430"/>
      <c r="M376" s="430"/>
      <c r="N376" s="67">
        <v>15</v>
      </c>
      <c r="O376" s="67"/>
      <c r="P376" s="67"/>
      <c r="Q376" s="67"/>
      <c r="R376" s="67">
        <v>212</v>
      </c>
      <c r="S376" s="67"/>
      <c r="T376" s="67"/>
      <c r="U376" s="67"/>
      <c r="V376" s="99"/>
      <c r="W376" s="100"/>
      <c r="X376" s="100"/>
      <c r="Y376" s="100"/>
      <c r="Z376" s="100"/>
      <c r="AA376" s="118"/>
      <c r="AB376" s="187"/>
      <c r="AC376" s="350"/>
      <c r="AD376" s="187"/>
      <c r="AE376" s="64"/>
    </row>
    <row r="377" spans="1:31" s="22" customFormat="1" ht="45" hidden="1" customHeight="1" x14ac:dyDescent="0.25">
      <c r="A377" s="430" t="s">
        <v>170</v>
      </c>
      <c r="B377" s="430"/>
      <c r="C377" s="570"/>
      <c r="D377" s="576"/>
      <c r="E377" s="570"/>
      <c r="F377" s="578"/>
      <c r="G377" s="603"/>
      <c r="H377" s="421"/>
      <c r="I377" s="158" t="s">
        <v>416</v>
      </c>
      <c r="J377" s="430">
        <v>100</v>
      </c>
      <c r="K377" s="430"/>
      <c r="L377" s="430"/>
      <c r="M377" s="430"/>
      <c r="N377" s="67">
        <v>5</v>
      </c>
      <c r="O377" s="67"/>
      <c r="P377" s="67"/>
      <c r="Q377" s="67"/>
      <c r="R377" s="67">
        <v>116</v>
      </c>
      <c r="S377" s="67"/>
      <c r="T377" s="67"/>
      <c r="U377" s="67"/>
      <c r="V377" s="99"/>
      <c r="W377" s="100"/>
      <c r="X377" s="100"/>
      <c r="Y377" s="100"/>
      <c r="Z377" s="100"/>
      <c r="AA377" s="118"/>
      <c r="AB377" s="187"/>
      <c r="AC377" s="350"/>
      <c r="AD377" s="187"/>
      <c r="AE377" s="64"/>
    </row>
    <row r="378" spans="1:31" s="22" customFormat="1" ht="45" hidden="1" customHeight="1" x14ac:dyDescent="0.25">
      <c r="A378" s="430" t="s">
        <v>170</v>
      </c>
      <c r="B378" s="430"/>
      <c r="C378" s="570"/>
      <c r="D378" s="576"/>
      <c r="E378" s="570"/>
      <c r="F378" s="578"/>
      <c r="G378" s="603"/>
      <c r="H378" s="421"/>
      <c r="I378" s="158" t="s">
        <v>417</v>
      </c>
      <c r="J378" s="430">
        <v>100</v>
      </c>
      <c r="K378" s="430"/>
      <c r="L378" s="430"/>
      <c r="M378" s="430"/>
      <c r="N378" s="67">
        <v>15</v>
      </c>
      <c r="O378" s="67"/>
      <c r="P378" s="67"/>
      <c r="Q378" s="67"/>
      <c r="R378" s="67">
        <v>100</v>
      </c>
      <c r="S378" s="67"/>
      <c r="T378" s="67"/>
      <c r="U378" s="67"/>
      <c r="V378" s="99"/>
      <c r="W378" s="100"/>
      <c r="X378" s="100"/>
      <c r="Y378" s="100"/>
      <c r="Z378" s="100"/>
      <c r="AA378" s="118"/>
      <c r="AB378" s="187"/>
      <c r="AC378" s="350"/>
      <c r="AD378" s="187"/>
      <c r="AE378" s="64"/>
    </row>
    <row r="379" spans="1:31" s="22" customFormat="1" ht="45" hidden="1" customHeight="1" x14ac:dyDescent="0.25">
      <c r="A379" s="430" t="s">
        <v>170</v>
      </c>
      <c r="B379" s="430"/>
      <c r="C379" s="570"/>
      <c r="D379" s="576"/>
      <c r="E379" s="570"/>
      <c r="F379" s="578"/>
      <c r="G379" s="603"/>
      <c r="H379" s="421"/>
      <c r="I379" s="158" t="s">
        <v>418</v>
      </c>
      <c r="J379" s="430">
        <v>100</v>
      </c>
      <c r="K379" s="430"/>
      <c r="L379" s="430"/>
      <c r="M379" s="430"/>
      <c r="N379" s="67">
        <v>5</v>
      </c>
      <c r="O379" s="67"/>
      <c r="P379" s="67"/>
      <c r="Q379" s="67"/>
      <c r="R379" s="67">
        <v>86</v>
      </c>
      <c r="S379" s="67"/>
      <c r="T379" s="67"/>
      <c r="U379" s="67"/>
      <c r="V379" s="99"/>
      <c r="W379" s="100"/>
      <c r="X379" s="100"/>
      <c r="Y379" s="100"/>
      <c r="Z379" s="100"/>
      <c r="AA379" s="118"/>
      <c r="AB379" s="187"/>
      <c r="AC379" s="350"/>
      <c r="AD379" s="187"/>
      <c r="AE379" s="64"/>
    </row>
    <row r="380" spans="1:31" s="22" customFormat="1" ht="45" hidden="1" customHeight="1" x14ac:dyDescent="0.25">
      <c r="A380" s="430" t="s">
        <v>170</v>
      </c>
      <c r="B380" s="430"/>
      <c r="C380" s="570"/>
      <c r="D380" s="576"/>
      <c r="E380" s="570"/>
      <c r="F380" s="578"/>
      <c r="G380" s="603"/>
      <c r="H380" s="421"/>
      <c r="I380" s="158" t="s">
        <v>419</v>
      </c>
      <c r="J380" s="430">
        <v>60</v>
      </c>
      <c r="K380" s="430"/>
      <c r="L380" s="430"/>
      <c r="M380" s="430"/>
      <c r="N380" s="67">
        <v>15</v>
      </c>
      <c r="O380" s="67"/>
      <c r="P380" s="67"/>
      <c r="Q380" s="67"/>
      <c r="R380" s="67">
        <v>42</v>
      </c>
      <c r="S380" s="67"/>
      <c r="T380" s="67"/>
      <c r="U380" s="67"/>
      <c r="V380" s="99"/>
      <c r="W380" s="100"/>
      <c r="X380" s="100"/>
      <c r="Y380" s="100"/>
      <c r="Z380" s="100"/>
      <c r="AA380" s="118"/>
      <c r="AB380" s="187"/>
      <c r="AC380" s="350"/>
      <c r="AD380" s="187"/>
      <c r="AE380" s="64"/>
    </row>
    <row r="381" spans="1:31" s="22" customFormat="1" ht="60" hidden="1" customHeight="1" x14ac:dyDescent="0.25">
      <c r="A381" s="430" t="s">
        <v>170</v>
      </c>
      <c r="B381" s="430"/>
      <c r="C381" s="570"/>
      <c r="D381" s="576"/>
      <c r="E381" s="570"/>
      <c r="F381" s="578"/>
      <c r="G381" s="603"/>
      <c r="H381" s="421"/>
      <c r="I381" s="158" t="s">
        <v>420</v>
      </c>
      <c r="J381" s="430">
        <v>100</v>
      </c>
      <c r="K381" s="430"/>
      <c r="L381" s="430"/>
      <c r="M381" s="430"/>
      <c r="N381" s="67">
        <v>15</v>
      </c>
      <c r="O381" s="67"/>
      <c r="P381" s="67"/>
      <c r="Q381" s="67"/>
      <c r="R381" s="67">
        <v>88.132540000000006</v>
      </c>
      <c r="S381" s="67"/>
      <c r="T381" s="67"/>
      <c r="U381" s="67"/>
      <c r="V381" s="99"/>
      <c r="W381" s="100"/>
      <c r="X381" s="100"/>
      <c r="Y381" s="100"/>
      <c r="Z381" s="100"/>
      <c r="AA381" s="118"/>
      <c r="AB381" s="187"/>
      <c r="AC381" s="350"/>
      <c r="AD381" s="187"/>
      <c r="AE381" s="64"/>
    </row>
    <row r="382" spans="1:31" s="22" customFormat="1" ht="60" hidden="1" customHeight="1" x14ac:dyDescent="0.25">
      <c r="A382" s="430" t="s">
        <v>170</v>
      </c>
      <c r="B382" s="430"/>
      <c r="C382" s="570"/>
      <c r="D382" s="576"/>
      <c r="E382" s="570"/>
      <c r="F382" s="578"/>
      <c r="G382" s="603"/>
      <c r="H382" s="421"/>
      <c r="I382" s="158" t="s">
        <v>421</v>
      </c>
      <c r="J382" s="430">
        <v>150</v>
      </c>
      <c r="K382" s="430"/>
      <c r="L382" s="430"/>
      <c r="M382" s="430"/>
      <c r="N382" s="67">
        <v>15</v>
      </c>
      <c r="O382" s="67"/>
      <c r="P382" s="67"/>
      <c r="Q382" s="67"/>
      <c r="R382" s="67">
        <v>117.02548</v>
      </c>
      <c r="S382" s="67"/>
      <c r="T382" s="67"/>
      <c r="U382" s="67"/>
      <c r="V382" s="99"/>
      <c r="W382" s="100"/>
      <c r="X382" s="100"/>
      <c r="Y382" s="100"/>
      <c r="Z382" s="100"/>
      <c r="AA382" s="118"/>
      <c r="AB382" s="187"/>
      <c r="AC382" s="350"/>
      <c r="AD382" s="187"/>
      <c r="AE382" s="64"/>
    </row>
    <row r="383" spans="1:31" s="22" customFormat="1" ht="30" hidden="1" customHeight="1" x14ac:dyDescent="0.25">
      <c r="A383" s="430" t="s">
        <v>170</v>
      </c>
      <c r="B383" s="430"/>
      <c r="C383" s="570"/>
      <c r="D383" s="576"/>
      <c r="E383" s="570"/>
      <c r="F383" s="578"/>
      <c r="G383" s="603"/>
      <c r="H383" s="421"/>
      <c r="I383" s="158" t="s">
        <v>422</v>
      </c>
      <c r="J383" s="430">
        <v>100</v>
      </c>
      <c r="K383" s="430"/>
      <c r="L383" s="430"/>
      <c r="M383" s="430"/>
      <c r="N383" s="67">
        <v>49</v>
      </c>
      <c r="O383" s="67"/>
      <c r="P383" s="67"/>
      <c r="Q383" s="67"/>
      <c r="R383" s="67">
        <v>157</v>
      </c>
      <c r="S383" s="67"/>
      <c r="T383" s="67"/>
      <c r="U383" s="67"/>
      <c r="V383" s="99"/>
      <c r="W383" s="100"/>
      <c r="X383" s="100"/>
      <c r="Y383" s="100"/>
      <c r="Z383" s="100"/>
      <c r="AA383" s="118"/>
      <c r="AB383" s="187"/>
      <c r="AC383" s="350"/>
      <c r="AD383" s="187"/>
      <c r="AE383" s="64"/>
    </row>
    <row r="384" spans="1:31" s="22" customFormat="1" ht="75" hidden="1" customHeight="1" x14ac:dyDescent="0.25">
      <c r="A384" s="430" t="s">
        <v>170</v>
      </c>
      <c r="B384" s="430"/>
      <c r="C384" s="570"/>
      <c r="D384" s="576"/>
      <c r="E384" s="570"/>
      <c r="F384" s="578"/>
      <c r="G384" s="603"/>
      <c r="H384" s="421"/>
      <c r="I384" s="158" t="s">
        <v>423</v>
      </c>
      <c r="J384" s="430">
        <v>130</v>
      </c>
      <c r="K384" s="430"/>
      <c r="L384" s="430"/>
      <c r="M384" s="430"/>
      <c r="N384" s="67">
        <v>3</v>
      </c>
      <c r="O384" s="67"/>
      <c r="P384" s="67"/>
      <c r="Q384" s="67"/>
      <c r="R384" s="67">
        <v>97</v>
      </c>
      <c r="S384" s="67"/>
      <c r="T384" s="67"/>
      <c r="U384" s="67"/>
      <c r="V384" s="99"/>
      <c r="W384" s="100"/>
      <c r="X384" s="100"/>
      <c r="Y384" s="100"/>
      <c r="Z384" s="100"/>
      <c r="AA384" s="118"/>
      <c r="AB384" s="187"/>
      <c r="AC384" s="350"/>
      <c r="AD384" s="187"/>
      <c r="AE384" s="64"/>
    </row>
    <row r="385" spans="1:31" s="22" customFormat="1" ht="60" hidden="1" customHeight="1" x14ac:dyDescent="0.25">
      <c r="A385" s="430" t="s">
        <v>170</v>
      </c>
      <c r="B385" s="430"/>
      <c r="C385" s="570"/>
      <c r="D385" s="576"/>
      <c r="E385" s="570"/>
      <c r="F385" s="578"/>
      <c r="G385" s="603"/>
      <c r="H385" s="421"/>
      <c r="I385" s="158" t="s">
        <v>424</v>
      </c>
      <c r="J385" s="430">
        <v>89</v>
      </c>
      <c r="K385" s="430"/>
      <c r="L385" s="430"/>
      <c r="M385" s="430"/>
      <c r="N385" s="67">
        <v>15</v>
      </c>
      <c r="O385" s="67"/>
      <c r="P385" s="67"/>
      <c r="Q385" s="67"/>
      <c r="R385" s="67">
        <v>110</v>
      </c>
      <c r="S385" s="67"/>
      <c r="T385" s="67"/>
      <c r="U385" s="67"/>
      <c r="V385" s="99"/>
      <c r="W385" s="100"/>
      <c r="X385" s="100"/>
      <c r="Y385" s="100"/>
      <c r="Z385" s="100"/>
      <c r="AA385" s="118"/>
      <c r="AB385" s="187"/>
      <c r="AC385" s="350"/>
      <c r="AD385" s="187"/>
      <c r="AE385" s="64"/>
    </row>
    <row r="386" spans="1:31" s="22" customFormat="1" ht="60" hidden="1" customHeight="1" x14ac:dyDescent="0.25">
      <c r="A386" s="430" t="s">
        <v>170</v>
      </c>
      <c r="B386" s="430"/>
      <c r="C386" s="570"/>
      <c r="D386" s="576"/>
      <c r="E386" s="570"/>
      <c r="F386" s="578"/>
      <c r="G386" s="603"/>
      <c r="H386" s="421"/>
      <c r="I386" s="158" t="s">
        <v>425</v>
      </c>
      <c r="J386" s="430">
        <v>59</v>
      </c>
      <c r="K386" s="430"/>
      <c r="L386" s="430"/>
      <c r="M386" s="430"/>
      <c r="N386" s="67">
        <v>6</v>
      </c>
      <c r="O386" s="67"/>
      <c r="P386" s="67"/>
      <c r="Q386" s="67"/>
      <c r="R386" s="67">
        <v>99</v>
      </c>
      <c r="S386" s="67"/>
      <c r="T386" s="67"/>
      <c r="U386" s="67"/>
      <c r="V386" s="99"/>
      <c r="W386" s="100"/>
      <c r="X386" s="100"/>
      <c r="Y386" s="100"/>
      <c r="Z386" s="100"/>
      <c r="AA386" s="118"/>
      <c r="AB386" s="187"/>
      <c r="AC386" s="350"/>
      <c r="AD386" s="187"/>
      <c r="AE386" s="64"/>
    </row>
    <row r="387" spans="1:31" s="22" customFormat="1" ht="60" hidden="1" customHeight="1" x14ac:dyDescent="0.25">
      <c r="A387" s="430" t="s">
        <v>170</v>
      </c>
      <c r="B387" s="430"/>
      <c r="C387" s="570"/>
      <c r="D387" s="576"/>
      <c r="E387" s="570"/>
      <c r="F387" s="578"/>
      <c r="G387" s="603"/>
      <c r="H387" s="421"/>
      <c r="I387" s="158" t="s">
        <v>426</v>
      </c>
      <c r="J387" s="430">
        <v>175</v>
      </c>
      <c r="K387" s="430"/>
      <c r="L387" s="430"/>
      <c r="M387" s="430"/>
      <c r="N387" s="67">
        <v>15</v>
      </c>
      <c r="O387" s="67"/>
      <c r="P387" s="67"/>
      <c r="Q387" s="67"/>
      <c r="R387" s="67">
        <v>173</v>
      </c>
      <c r="S387" s="67"/>
      <c r="T387" s="67"/>
      <c r="U387" s="67"/>
      <c r="V387" s="99"/>
      <c r="W387" s="100"/>
      <c r="X387" s="100"/>
      <c r="Y387" s="100"/>
      <c r="Z387" s="100"/>
      <c r="AA387" s="118"/>
      <c r="AB387" s="187"/>
      <c r="AC387" s="350"/>
      <c r="AD387" s="187"/>
      <c r="AE387" s="64"/>
    </row>
    <row r="388" spans="1:31" s="22" customFormat="1" ht="60" hidden="1" customHeight="1" x14ac:dyDescent="0.25">
      <c r="A388" s="430" t="s">
        <v>170</v>
      </c>
      <c r="B388" s="430"/>
      <c r="C388" s="570"/>
      <c r="D388" s="576"/>
      <c r="E388" s="570"/>
      <c r="F388" s="578"/>
      <c r="G388" s="603"/>
      <c r="H388" s="421"/>
      <c r="I388" s="158" t="s">
        <v>427</v>
      </c>
      <c r="J388" s="430">
        <v>268</v>
      </c>
      <c r="K388" s="430"/>
      <c r="L388" s="430"/>
      <c r="M388" s="430"/>
      <c r="N388" s="67">
        <v>15</v>
      </c>
      <c r="O388" s="67"/>
      <c r="P388" s="67"/>
      <c r="Q388" s="67"/>
      <c r="R388" s="67">
        <v>215</v>
      </c>
      <c r="S388" s="67"/>
      <c r="T388" s="67"/>
      <c r="U388" s="67"/>
      <c r="V388" s="99"/>
      <c r="W388" s="100"/>
      <c r="X388" s="100"/>
      <c r="Y388" s="100"/>
      <c r="Z388" s="100"/>
      <c r="AA388" s="118"/>
      <c r="AB388" s="187"/>
      <c r="AC388" s="350"/>
      <c r="AD388" s="187"/>
      <c r="AE388" s="64"/>
    </row>
    <row r="389" spans="1:31" s="22" customFormat="1" ht="87.75" hidden="1" customHeight="1" x14ac:dyDescent="0.25">
      <c r="A389" s="430" t="s">
        <v>170</v>
      </c>
      <c r="B389" s="430"/>
      <c r="C389" s="570"/>
      <c r="D389" s="576"/>
      <c r="E389" s="570"/>
      <c r="F389" s="578"/>
      <c r="G389" s="603"/>
      <c r="H389" s="421"/>
      <c r="I389" s="158" t="s">
        <v>428</v>
      </c>
      <c r="J389" s="430">
        <v>615</v>
      </c>
      <c r="K389" s="430"/>
      <c r="L389" s="430"/>
      <c r="M389" s="430"/>
      <c r="N389" s="67">
        <v>45</v>
      </c>
      <c r="O389" s="67"/>
      <c r="P389" s="67"/>
      <c r="Q389" s="67"/>
      <c r="R389" s="67">
        <v>333</v>
      </c>
      <c r="S389" s="67"/>
      <c r="T389" s="67"/>
      <c r="U389" s="67"/>
      <c r="V389" s="99"/>
      <c r="W389" s="100"/>
      <c r="X389" s="100"/>
      <c r="Y389" s="100"/>
      <c r="Z389" s="100"/>
      <c r="AA389" s="118"/>
      <c r="AB389" s="187"/>
      <c r="AC389" s="350"/>
      <c r="AD389" s="187"/>
      <c r="AE389" s="64"/>
    </row>
    <row r="390" spans="1:31" s="22" customFormat="1" ht="60" hidden="1" customHeight="1" x14ac:dyDescent="0.25">
      <c r="A390" s="430" t="s">
        <v>170</v>
      </c>
      <c r="B390" s="430"/>
      <c r="C390" s="570"/>
      <c r="D390" s="576"/>
      <c r="E390" s="570"/>
      <c r="F390" s="578"/>
      <c r="G390" s="603"/>
      <c r="H390" s="421"/>
      <c r="I390" s="158" t="s">
        <v>429</v>
      </c>
      <c r="J390" s="430">
        <v>35</v>
      </c>
      <c r="K390" s="430"/>
      <c r="L390" s="430"/>
      <c r="M390" s="430"/>
      <c r="N390" s="67">
        <v>30</v>
      </c>
      <c r="O390" s="67"/>
      <c r="P390" s="67"/>
      <c r="Q390" s="67"/>
      <c r="R390" s="67">
        <v>49</v>
      </c>
      <c r="S390" s="67"/>
      <c r="T390" s="67"/>
      <c r="U390" s="67"/>
      <c r="V390" s="99"/>
      <c r="W390" s="100"/>
      <c r="X390" s="100"/>
      <c r="Y390" s="100"/>
      <c r="Z390" s="100"/>
      <c r="AA390" s="118"/>
      <c r="AB390" s="187"/>
      <c r="AC390" s="350"/>
      <c r="AD390" s="187"/>
      <c r="AE390" s="64"/>
    </row>
    <row r="391" spans="1:31" s="22" customFormat="1" ht="45" hidden="1" customHeight="1" x14ac:dyDescent="0.25">
      <c r="A391" s="430" t="s">
        <v>170</v>
      </c>
      <c r="B391" s="430"/>
      <c r="C391" s="570"/>
      <c r="D391" s="576"/>
      <c r="E391" s="570"/>
      <c r="F391" s="578"/>
      <c r="G391" s="603"/>
      <c r="H391" s="421"/>
      <c r="I391" s="158" t="s">
        <v>430</v>
      </c>
      <c r="J391" s="430">
        <v>203</v>
      </c>
      <c r="K391" s="430"/>
      <c r="L391" s="430"/>
      <c r="M391" s="430"/>
      <c r="N391" s="67">
        <v>30</v>
      </c>
      <c r="O391" s="67"/>
      <c r="P391" s="67"/>
      <c r="Q391" s="67"/>
      <c r="R391" s="67">
        <v>276</v>
      </c>
      <c r="S391" s="67"/>
      <c r="T391" s="67"/>
      <c r="U391" s="67"/>
      <c r="V391" s="99"/>
      <c r="W391" s="100"/>
      <c r="X391" s="100"/>
      <c r="Y391" s="100"/>
      <c r="Z391" s="100"/>
      <c r="AA391" s="118"/>
      <c r="AB391" s="187"/>
      <c r="AC391" s="350"/>
      <c r="AD391" s="187"/>
      <c r="AE391" s="64"/>
    </row>
    <row r="392" spans="1:31" s="22" customFormat="1" ht="75" hidden="1" customHeight="1" x14ac:dyDescent="0.25">
      <c r="A392" s="430" t="s">
        <v>170</v>
      </c>
      <c r="B392" s="430"/>
      <c r="C392" s="570"/>
      <c r="D392" s="576"/>
      <c r="E392" s="570"/>
      <c r="F392" s="578"/>
      <c r="G392" s="603"/>
      <c r="H392" s="421"/>
      <c r="I392" s="158" t="s">
        <v>431</v>
      </c>
      <c r="J392" s="430">
        <v>60</v>
      </c>
      <c r="K392" s="430"/>
      <c r="L392" s="430"/>
      <c r="M392" s="430"/>
      <c r="N392" s="67">
        <v>5</v>
      </c>
      <c r="O392" s="67"/>
      <c r="P392" s="67"/>
      <c r="Q392" s="67"/>
      <c r="R392" s="67">
        <v>96</v>
      </c>
      <c r="S392" s="67"/>
      <c r="T392" s="67"/>
      <c r="U392" s="67"/>
      <c r="V392" s="99"/>
      <c r="W392" s="100"/>
      <c r="X392" s="100"/>
      <c r="Y392" s="100"/>
      <c r="Z392" s="100"/>
      <c r="AA392" s="118"/>
      <c r="AB392" s="187"/>
      <c r="AC392" s="350"/>
      <c r="AD392" s="187"/>
      <c r="AE392" s="64"/>
    </row>
    <row r="393" spans="1:31" s="22" customFormat="1" ht="60" hidden="1" customHeight="1" x14ac:dyDescent="0.25">
      <c r="A393" s="430" t="s">
        <v>170</v>
      </c>
      <c r="B393" s="430"/>
      <c r="C393" s="570"/>
      <c r="D393" s="576"/>
      <c r="E393" s="570"/>
      <c r="F393" s="578"/>
      <c r="G393" s="603"/>
      <c r="H393" s="421"/>
      <c r="I393" s="158" t="s">
        <v>432</v>
      </c>
      <c r="J393" s="430">
        <v>17</v>
      </c>
      <c r="K393" s="430"/>
      <c r="L393" s="430"/>
      <c r="M393" s="430"/>
      <c r="N393" s="67">
        <v>5</v>
      </c>
      <c r="O393" s="67"/>
      <c r="P393" s="67"/>
      <c r="Q393" s="67"/>
      <c r="R393" s="67">
        <v>65</v>
      </c>
      <c r="S393" s="67"/>
      <c r="T393" s="67"/>
      <c r="U393" s="67"/>
      <c r="V393" s="99"/>
      <c r="W393" s="100"/>
      <c r="X393" s="100"/>
      <c r="Y393" s="100"/>
      <c r="Z393" s="100"/>
      <c r="AA393" s="118"/>
      <c r="AB393" s="187"/>
      <c r="AC393" s="350"/>
      <c r="AD393" s="187"/>
      <c r="AE393" s="64"/>
    </row>
    <row r="394" spans="1:31" s="22" customFormat="1" ht="45" hidden="1" customHeight="1" x14ac:dyDescent="0.25">
      <c r="A394" s="430" t="s">
        <v>170</v>
      </c>
      <c r="B394" s="430"/>
      <c r="C394" s="570"/>
      <c r="D394" s="576"/>
      <c r="E394" s="570"/>
      <c r="F394" s="578"/>
      <c r="G394" s="603"/>
      <c r="H394" s="421"/>
      <c r="I394" s="158" t="s">
        <v>433</v>
      </c>
      <c r="J394" s="430">
        <v>30</v>
      </c>
      <c r="K394" s="430"/>
      <c r="L394" s="430"/>
      <c r="M394" s="430"/>
      <c r="N394" s="67">
        <v>15</v>
      </c>
      <c r="O394" s="67"/>
      <c r="P394" s="67"/>
      <c r="Q394" s="67"/>
      <c r="R394" s="67">
        <v>22</v>
      </c>
      <c r="S394" s="67"/>
      <c r="T394" s="67"/>
      <c r="U394" s="67"/>
      <c r="V394" s="99"/>
      <c r="W394" s="100"/>
      <c r="X394" s="100"/>
      <c r="Y394" s="100"/>
      <c r="Z394" s="100"/>
      <c r="AA394" s="118"/>
      <c r="AB394" s="187"/>
      <c r="AC394" s="350"/>
      <c r="AD394" s="187"/>
      <c r="AE394" s="64"/>
    </row>
    <row r="395" spans="1:31" s="22" customFormat="1" ht="45" hidden="1" customHeight="1" x14ac:dyDescent="0.25">
      <c r="A395" s="430" t="s">
        <v>170</v>
      </c>
      <c r="B395" s="430"/>
      <c r="C395" s="570"/>
      <c r="D395" s="576"/>
      <c r="E395" s="570"/>
      <c r="F395" s="578"/>
      <c r="G395" s="603"/>
      <c r="H395" s="421"/>
      <c r="I395" s="158" t="s">
        <v>434</v>
      </c>
      <c r="J395" s="430">
        <v>30</v>
      </c>
      <c r="K395" s="430"/>
      <c r="L395" s="430"/>
      <c r="M395" s="430"/>
      <c r="N395" s="67">
        <v>15</v>
      </c>
      <c r="O395" s="67"/>
      <c r="P395" s="67"/>
      <c r="Q395" s="67"/>
      <c r="R395" s="67">
        <v>50</v>
      </c>
      <c r="S395" s="67"/>
      <c r="T395" s="67"/>
      <c r="U395" s="67"/>
      <c r="V395" s="99"/>
      <c r="W395" s="100"/>
      <c r="X395" s="100"/>
      <c r="Y395" s="100"/>
      <c r="Z395" s="100"/>
      <c r="AA395" s="118"/>
      <c r="AB395" s="187"/>
      <c r="AC395" s="350"/>
      <c r="AD395" s="187"/>
      <c r="AE395" s="64"/>
    </row>
    <row r="396" spans="1:31" s="22" customFormat="1" ht="74.25" hidden="1" customHeight="1" x14ac:dyDescent="0.25">
      <c r="A396" s="430" t="s">
        <v>170</v>
      </c>
      <c r="B396" s="430"/>
      <c r="C396" s="570"/>
      <c r="D396" s="576"/>
      <c r="E396" s="570"/>
      <c r="F396" s="578"/>
      <c r="G396" s="603"/>
      <c r="H396" s="421"/>
      <c r="I396" s="158" t="s">
        <v>435</v>
      </c>
      <c r="J396" s="430">
        <v>50</v>
      </c>
      <c r="K396" s="430"/>
      <c r="L396" s="430"/>
      <c r="M396" s="430"/>
      <c r="N396" s="67">
        <v>15</v>
      </c>
      <c r="O396" s="67"/>
      <c r="P396" s="67"/>
      <c r="Q396" s="67"/>
      <c r="R396" s="67">
        <v>77</v>
      </c>
      <c r="S396" s="67"/>
      <c r="T396" s="67"/>
      <c r="U396" s="67"/>
      <c r="V396" s="99"/>
      <c r="W396" s="100"/>
      <c r="X396" s="100"/>
      <c r="Y396" s="100"/>
      <c r="Z396" s="100"/>
      <c r="AA396" s="118"/>
      <c r="AB396" s="187"/>
      <c r="AC396" s="350"/>
      <c r="AD396" s="187"/>
      <c r="AE396" s="64"/>
    </row>
    <row r="397" spans="1:31" s="22" customFormat="1" ht="75" hidden="1" customHeight="1" x14ac:dyDescent="0.25">
      <c r="A397" s="430" t="s">
        <v>170</v>
      </c>
      <c r="B397" s="430"/>
      <c r="C397" s="570"/>
      <c r="D397" s="576"/>
      <c r="E397" s="570"/>
      <c r="F397" s="578"/>
      <c r="G397" s="603"/>
      <c r="H397" s="421"/>
      <c r="I397" s="158" t="s">
        <v>436</v>
      </c>
      <c r="J397" s="430">
        <v>270</v>
      </c>
      <c r="K397" s="430"/>
      <c r="L397" s="430"/>
      <c r="M397" s="430"/>
      <c r="N397" s="67">
        <v>15</v>
      </c>
      <c r="O397" s="67"/>
      <c r="P397" s="67"/>
      <c r="Q397" s="67"/>
      <c r="R397" s="67">
        <v>139</v>
      </c>
      <c r="S397" s="67"/>
      <c r="T397" s="67"/>
      <c r="U397" s="67"/>
      <c r="V397" s="99"/>
      <c r="W397" s="100"/>
      <c r="X397" s="100"/>
      <c r="Y397" s="100"/>
      <c r="Z397" s="100"/>
      <c r="AA397" s="118"/>
      <c r="AB397" s="187"/>
      <c r="AC397" s="350"/>
      <c r="AD397" s="187"/>
      <c r="AE397" s="64"/>
    </row>
    <row r="398" spans="1:31" s="22" customFormat="1" ht="49.5" hidden="1" customHeight="1" x14ac:dyDescent="0.25">
      <c r="A398" s="430" t="s">
        <v>170</v>
      </c>
      <c r="B398" s="430"/>
      <c r="C398" s="570"/>
      <c r="D398" s="576"/>
      <c r="E398" s="570"/>
      <c r="F398" s="578"/>
      <c r="G398" s="603"/>
      <c r="H398" s="421"/>
      <c r="I398" s="158" t="s">
        <v>437</v>
      </c>
      <c r="J398" s="430">
        <v>292</v>
      </c>
      <c r="K398" s="430"/>
      <c r="L398" s="430"/>
      <c r="M398" s="430"/>
      <c r="N398" s="67">
        <v>15</v>
      </c>
      <c r="O398" s="67"/>
      <c r="P398" s="67"/>
      <c r="Q398" s="67"/>
      <c r="R398" s="67">
        <v>250</v>
      </c>
      <c r="S398" s="67"/>
      <c r="T398" s="67"/>
      <c r="U398" s="67"/>
      <c r="V398" s="99"/>
      <c r="W398" s="100"/>
      <c r="X398" s="100"/>
      <c r="Y398" s="100"/>
      <c r="Z398" s="100"/>
      <c r="AA398" s="118"/>
      <c r="AB398" s="187"/>
      <c r="AC398" s="350"/>
      <c r="AD398" s="187"/>
      <c r="AE398" s="64"/>
    </row>
    <row r="399" spans="1:31" s="22" customFormat="1" ht="75" hidden="1" customHeight="1" x14ac:dyDescent="0.25">
      <c r="A399" s="430" t="s">
        <v>170</v>
      </c>
      <c r="B399" s="430"/>
      <c r="C399" s="570"/>
      <c r="D399" s="576"/>
      <c r="E399" s="570"/>
      <c r="F399" s="578"/>
      <c r="G399" s="603"/>
      <c r="H399" s="421"/>
      <c r="I399" s="158" t="s">
        <v>438</v>
      </c>
      <c r="J399" s="430">
        <v>20</v>
      </c>
      <c r="K399" s="430"/>
      <c r="L399" s="430"/>
      <c r="M399" s="430"/>
      <c r="N399" s="67">
        <v>3</v>
      </c>
      <c r="O399" s="67"/>
      <c r="P399" s="67"/>
      <c r="Q399" s="67"/>
      <c r="R399" s="67">
        <v>28.285219999999999</v>
      </c>
      <c r="S399" s="67"/>
      <c r="T399" s="67"/>
      <c r="U399" s="67"/>
      <c r="V399" s="99"/>
      <c r="W399" s="100"/>
      <c r="X399" s="100"/>
      <c r="Y399" s="100"/>
      <c r="Z399" s="100"/>
      <c r="AA399" s="118"/>
      <c r="AB399" s="187"/>
      <c r="AC399" s="350"/>
      <c r="AD399" s="187"/>
      <c r="AE399" s="64"/>
    </row>
    <row r="400" spans="1:31" s="22" customFormat="1" ht="45" hidden="1" customHeight="1" x14ac:dyDescent="0.25">
      <c r="A400" s="430" t="s">
        <v>170</v>
      </c>
      <c r="B400" s="430"/>
      <c r="C400" s="570"/>
      <c r="D400" s="576"/>
      <c r="E400" s="570"/>
      <c r="F400" s="578"/>
      <c r="G400" s="603"/>
      <c r="H400" s="421"/>
      <c r="I400" s="158" t="s">
        <v>439</v>
      </c>
      <c r="J400" s="430">
        <v>15</v>
      </c>
      <c r="K400" s="430"/>
      <c r="L400" s="430"/>
      <c r="M400" s="430"/>
      <c r="N400" s="67">
        <v>15</v>
      </c>
      <c r="O400" s="67"/>
      <c r="P400" s="67"/>
      <c r="Q400" s="67"/>
      <c r="R400" s="67">
        <v>62.306229999999999</v>
      </c>
      <c r="S400" s="67"/>
      <c r="T400" s="67"/>
      <c r="U400" s="67"/>
      <c r="V400" s="99"/>
      <c r="W400" s="100"/>
      <c r="X400" s="100"/>
      <c r="Y400" s="100"/>
      <c r="Z400" s="100"/>
      <c r="AA400" s="118"/>
      <c r="AB400" s="187"/>
      <c r="AC400" s="350"/>
      <c r="AD400" s="187"/>
      <c r="AE400" s="64"/>
    </row>
    <row r="401" spans="1:31" s="22" customFormat="1" ht="45" hidden="1" customHeight="1" x14ac:dyDescent="0.25">
      <c r="A401" s="430" t="s">
        <v>170</v>
      </c>
      <c r="B401" s="430"/>
      <c r="C401" s="570"/>
      <c r="D401" s="576"/>
      <c r="E401" s="570"/>
      <c r="F401" s="578"/>
      <c r="G401" s="603"/>
      <c r="H401" s="421"/>
      <c r="I401" s="158" t="s">
        <v>440</v>
      </c>
      <c r="J401" s="430">
        <v>35</v>
      </c>
      <c r="K401" s="430"/>
      <c r="L401" s="430"/>
      <c r="M401" s="430"/>
      <c r="N401" s="67">
        <v>15</v>
      </c>
      <c r="O401" s="67"/>
      <c r="P401" s="67"/>
      <c r="Q401" s="67"/>
      <c r="R401" s="67">
        <v>27.919879999999999</v>
      </c>
      <c r="S401" s="67"/>
      <c r="T401" s="67"/>
      <c r="U401" s="67"/>
      <c r="V401" s="99"/>
      <c r="W401" s="100"/>
      <c r="X401" s="100"/>
      <c r="Y401" s="100"/>
      <c r="Z401" s="100"/>
      <c r="AA401" s="118"/>
      <c r="AB401" s="187"/>
      <c r="AC401" s="350"/>
      <c r="AD401" s="187"/>
      <c r="AE401" s="64"/>
    </row>
    <row r="402" spans="1:31" s="22" customFormat="1" ht="45" hidden="1" customHeight="1" x14ac:dyDescent="0.25">
      <c r="A402" s="430" t="s">
        <v>170</v>
      </c>
      <c r="B402" s="430"/>
      <c r="C402" s="570"/>
      <c r="D402" s="576"/>
      <c r="E402" s="570"/>
      <c r="F402" s="578"/>
      <c r="G402" s="603"/>
      <c r="H402" s="421"/>
      <c r="I402" s="158" t="s">
        <v>441</v>
      </c>
      <c r="J402" s="430">
        <v>25</v>
      </c>
      <c r="K402" s="430"/>
      <c r="L402" s="430"/>
      <c r="M402" s="430"/>
      <c r="N402" s="67">
        <v>5</v>
      </c>
      <c r="O402" s="67"/>
      <c r="P402" s="67"/>
      <c r="Q402" s="67"/>
      <c r="R402" s="67">
        <v>133.04042999999999</v>
      </c>
      <c r="S402" s="67"/>
      <c r="T402" s="67"/>
      <c r="U402" s="67"/>
      <c r="V402" s="99"/>
      <c r="W402" s="100"/>
      <c r="X402" s="100"/>
      <c r="Y402" s="100"/>
      <c r="Z402" s="100"/>
      <c r="AA402" s="118"/>
      <c r="AB402" s="187"/>
      <c r="AC402" s="350"/>
      <c r="AD402" s="187"/>
      <c r="AE402" s="64"/>
    </row>
    <row r="403" spans="1:31" s="22" customFormat="1" ht="45" hidden="1" customHeight="1" x14ac:dyDescent="0.25">
      <c r="A403" s="430" t="s">
        <v>170</v>
      </c>
      <c r="B403" s="430"/>
      <c r="C403" s="570"/>
      <c r="D403" s="576"/>
      <c r="E403" s="570"/>
      <c r="F403" s="578"/>
      <c r="G403" s="603"/>
      <c r="H403" s="421"/>
      <c r="I403" s="158" t="s">
        <v>442</v>
      </c>
      <c r="J403" s="430">
        <v>182</v>
      </c>
      <c r="K403" s="430"/>
      <c r="L403" s="430"/>
      <c r="M403" s="430"/>
      <c r="N403" s="67">
        <v>15</v>
      </c>
      <c r="O403" s="67"/>
      <c r="P403" s="67"/>
      <c r="Q403" s="67"/>
      <c r="R403" s="67">
        <v>119.05159</v>
      </c>
      <c r="S403" s="67"/>
      <c r="T403" s="67"/>
      <c r="U403" s="67"/>
      <c r="V403" s="99"/>
      <c r="W403" s="100"/>
      <c r="X403" s="100"/>
      <c r="Y403" s="100"/>
      <c r="Z403" s="100"/>
      <c r="AA403" s="118"/>
      <c r="AB403" s="187"/>
      <c r="AC403" s="350"/>
      <c r="AD403" s="187"/>
      <c r="AE403" s="64"/>
    </row>
    <row r="404" spans="1:31" s="22" customFormat="1" ht="45" hidden="1" customHeight="1" x14ac:dyDescent="0.25">
      <c r="A404" s="430" t="s">
        <v>170</v>
      </c>
      <c r="B404" s="430"/>
      <c r="C404" s="570"/>
      <c r="D404" s="576"/>
      <c r="E404" s="570"/>
      <c r="F404" s="578"/>
      <c r="G404" s="603"/>
      <c r="H404" s="421"/>
      <c r="I404" s="158" t="s">
        <v>443</v>
      </c>
      <c r="J404" s="430">
        <v>50</v>
      </c>
      <c r="K404" s="430"/>
      <c r="L404" s="430"/>
      <c r="M404" s="430"/>
      <c r="N404" s="67">
        <v>15</v>
      </c>
      <c r="O404" s="67"/>
      <c r="P404" s="67"/>
      <c r="Q404" s="67"/>
      <c r="R404" s="67">
        <v>90.412930000000003</v>
      </c>
      <c r="S404" s="67"/>
      <c r="T404" s="67"/>
      <c r="U404" s="67"/>
      <c r="V404" s="99"/>
      <c r="W404" s="100"/>
      <c r="X404" s="100"/>
      <c r="Y404" s="100"/>
      <c r="Z404" s="100"/>
      <c r="AA404" s="118"/>
      <c r="AB404" s="187"/>
      <c r="AC404" s="350"/>
      <c r="AD404" s="187"/>
      <c r="AE404" s="64"/>
    </row>
    <row r="405" spans="1:31" s="22" customFormat="1" ht="45" hidden="1" customHeight="1" x14ac:dyDescent="0.25">
      <c r="A405" s="430" t="s">
        <v>170</v>
      </c>
      <c r="B405" s="430"/>
      <c r="C405" s="570"/>
      <c r="D405" s="576"/>
      <c r="E405" s="570"/>
      <c r="F405" s="578"/>
      <c r="G405" s="603"/>
      <c r="H405" s="421"/>
      <c r="I405" s="158" t="s">
        <v>444</v>
      </c>
      <c r="J405" s="430">
        <v>333</v>
      </c>
      <c r="K405" s="430"/>
      <c r="L405" s="430"/>
      <c r="M405" s="430"/>
      <c r="N405" s="67">
        <v>15</v>
      </c>
      <c r="O405" s="67"/>
      <c r="P405" s="67"/>
      <c r="Q405" s="67"/>
      <c r="R405" s="67">
        <v>313.60827999999998</v>
      </c>
      <c r="S405" s="67"/>
      <c r="T405" s="67"/>
      <c r="U405" s="67"/>
      <c r="V405" s="99"/>
      <c r="W405" s="100"/>
      <c r="X405" s="100"/>
      <c r="Y405" s="100"/>
      <c r="Z405" s="100"/>
      <c r="AA405" s="118"/>
      <c r="AB405" s="187"/>
      <c r="AC405" s="350"/>
      <c r="AD405" s="187"/>
      <c r="AE405" s="64"/>
    </row>
    <row r="406" spans="1:31" s="22" customFormat="1" ht="101.25" hidden="1" customHeight="1" x14ac:dyDescent="0.25">
      <c r="A406" s="430" t="s">
        <v>170</v>
      </c>
      <c r="B406" s="430"/>
      <c r="C406" s="570"/>
      <c r="D406" s="576"/>
      <c r="E406" s="570"/>
      <c r="F406" s="578"/>
      <c r="G406" s="603"/>
      <c r="H406" s="421"/>
      <c r="I406" s="158" t="s">
        <v>445</v>
      </c>
      <c r="J406" s="430">
        <v>150</v>
      </c>
      <c r="K406" s="430"/>
      <c r="L406" s="430"/>
      <c r="M406" s="430"/>
      <c r="N406" s="67">
        <v>15</v>
      </c>
      <c r="O406" s="67"/>
      <c r="P406" s="67"/>
      <c r="Q406" s="67"/>
      <c r="R406" s="67">
        <v>93.755830000000003</v>
      </c>
      <c r="S406" s="67"/>
      <c r="T406" s="67"/>
      <c r="U406" s="67"/>
      <c r="V406" s="99"/>
      <c r="W406" s="100"/>
      <c r="X406" s="100"/>
      <c r="Y406" s="100"/>
      <c r="Z406" s="100"/>
      <c r="AA406" s="118"/>
      <c r="AB406" s="187"/>
      <c r="AC406" s="350"/>
      <c r="AD406" s="187"/>
      <c r="AE406" s="64"/>
    </row>
    <row r="407" spans="1:31" s="22" customFormat="1" ht="45" hidden="1" customHeight="1" x14ac:dyDescent="0.25">
      <c r="A407" s="430">
        <v>493</v>
      </c>
      <c r="B407" s="430"/>
      <c r="C407" s="570"/>
      <c r="D407" s="576"/>
      <c r="E407" s="570"/>
      <c r="F407" s="578"/>
      <c r="G407" s="603"/>
      <c r="H407" s="421"/>
      <c r="I407" s="158" t="s">
        <v>446</v>
      </c>
      <c r="J407" s="430"/>
      <c r="K407" s="81">
        <v>51</v>
      </c>
      <c r="L407" s="81"/>
      <c r="M407" s="81"/>
      <c r="N407" s="67"/>
      <c r="O407" s="67">
        <v>5</v>
      </c>
      <c r="P407" s="67"/>
      <c r="Q407" s="67"/>
      <c r="R407" s="67"/>
      <c r="S407" s="67">
        <v>83</v>
      </c>
      <c r="T407" s="67"/>
      <c r="U407" s="67"/>
      <c r="V407" s="99"/>
      <c r="W407" s="187"/>
      <c r="X407" s="187"/>
      <c r="Y407" s="187"/>
      <c r="Z407" s="187"/>
      <c r="AA407" s="118"/>
      <c r="AB407" s="187"/>
      <c r="AC407" s="350"/>
      <c r="AD407" s="187"/>
      <c r="AE407" s="64"/>
    </row>
    <row r="408" spans="1:31" s="22" customFormat="1" ht="45" hidden="1" customHeight="1" x14ac:dyDescent="0.25">
      <c r="A408" s="430">
        <v>494</v>
      </c>
      <c r="B408" s="430"/>
      <c r="C408" s="570"/>
      <c r="D408" s="576"/>
      <c r="E408" s="570"/>
      <c r="F408" s="578"/>
      <c r="G408" s="603"/>
      <c r="H408" s="421"/>
      <c r="I408" s="158" t="s">
        <v>447</v>
      </c>
      <c r="J408" s="430"/>
      <c r="K408" s="81">
        <v>45</v>
      </c>
      <c r="L408" s="81"/>
      <c r="M408" s="81"/>
      <c r="N408" s="67"/>
      <c r="O408" s="67">
        <v>15</v>
      </c>
      <c r="P408" s="67"/>
      <c r="Q408" s="67"/>
      <c r="R408" s="67"/>
      <c r="S408" s="67">
        <v>68</v>
      </c>
      <c r="T408" s="67"/>
      <c r="U408" s="67"/>
      <c r="V408" s="99"/>
      <c r="W408" s="187"/>
      <c r="X408" s="187"/>
      <c r="Y408" s="187"/>
      <c r="Z408" s="187"/>
      <c r="AA408" s="118"/>
      <c r="AB408" s="187"/>
      <c r="AC408" s="350"/>
      <c r="AD408" s="187"/>
      <c r="AE408" s="64"/>
    </row>
    <row r="409" spans="1:31" s="22" customFormat="1" ht="45" hidden="1" customHeight="1" x14ac:dyDescent="0.25">
      <c r="A409" s="430">
        <v>495</v>
      </c>
      <c r="B409" s="430"/>
      <c r="C409" s="570"/>
      <c r="D409" s="576"/>
      <c r="E409" s="570"/>
      <c r="F409" s="578"/>
      <c r="G409" s="603"/>
      <c r="H409" s="421"/>
      <c r="I409" s="158" t="s">
        <v>448</v>
      </c>
      <c r="J409" s="430"/>
      <c r="K409" s="430">
        <v>26</v>
      </c>
      <c r="L409" s="430"/>
      <c r="M409" s="430"/>
      <c r="N409" s="67"/>
      <c r="O409" s="67">
        <v>15</v>
      </c>
      <c r="P409" s="67"/>
      <c r="Q409" s="67"/>
      <c r="R409" s="67"/>
      <c r="S409" s="67">
        <v>40.22</v>
      </c>
      <c r="T409" s="67"/>
      <c r="U409" s="67"/>
      <c r="V409" s="99"/>
      <c r="W409" s="187"/>
      <c r="X409" s="187"/>
      <c r="Y409" s="187"/>
      <c r="Z409" s="187"/>
      <c r="AA409" s="118"/>
      <c r="AB409" s="187"/>
      <c r="AC409" s="350"/>
      <c r="AD409" s="187"/>
      <c r="AE409" s="64"/>
    </row>
    <row r="410" spans="1:31" s="22" customFormat="1" ht="45" hidden="1" customHeight="1" x14ac:dyDescent="0.25">
      <c r="A410" s="430">
        <v>496</v>
      </c>
      <c r="B410" s="430"/>
      <c r="C410" s="570"/>
      <c r="D410" s="576"/>
      <c r="E410" s="570"/>
      <c r="F410" s="578"/>
      <c r="G410" s="603"/>
      <c r="H410" s="421"/>
      <c r="I410" s="158" t="s">
        <v>449</v>
      </c>
      <c r="J410" s="430"/>
      <c r="K410" s="430">
        <v>32</v>
      </c>
      <c r="L410" s="430"/>
      <c r="M410" s="430"/>
      <c r="N410" s="67"/>
      <c r="O410" s="67">
        <v>15</v>
      </c>
      <c r="P410" s="67"/>
      <c r="Q410" s="67"/>
      <c r="R410" s="67"/>
      <c r="S410" s="67">
        <v>33.417999999999999</v>
      </c>
      <c r="T410" s="67"/>
      <c r="U410" s="67"/>
      <c r="V410" s="99"/>
      <c r="W410" s="187"/>
      <c r="X410" s="187"/>
      <c r="Y410" s="187"/>
      <c r="Z410" s="187"/>
      <c r="AA410" s="118"/>
      <c r="AB410" s="187"/>
      <c r="AC410" s="350"/>
      <c r="AD410" s="187"/>
      <c r="AE410" s="64"/>
    </row>
    <row r="411" spans="1:31" s="22" customFormat="1" ht="75" hidden="1" customHeight="1" x14ac:dyDescent="0.25">
      <c r="A411" s="430">
        <v>497</v>
      </c>
      <c r="B411" s="430"/>
      <c r="C411" s="570"/>
      <c r="D411" s="576"/>
      <c r="E411" s="570"/>
      <c r="F411" s="578"/>
      <c r="G411" s="603"/>
      <c r="H411" s="421"/>
      <c r="I411" s="158" t="s">
        <v>450</v>
      </c>
      <c r="J411" s="430"/>
      <c r="K411" s="430">
        <v>140</v>
      </c>
      <c r="L411" s="430"/>
      <c r="M411" s="430"/>
      <c r="N411" s="67"/>
      <c r="O411" s="67">
        <v>15</v>
      </c>
      <c r="P411" s="67"/>
      <c r="Q411" s="67"/>
      <c r="R411" s="67"/>
      <c r="S411" s="67">
        <v>101.196</v>
      </c>
      <c r="T411" s="67"/>
      <c r="U411" s="67"/>
      <c r="V411" s="99"/>
      <c r="W411" s="187"/>
      <c r="X411" s="187"/>
      <c r="Y411" s="187"/>
      <c r="Z411" s="187"/>
      <c r="AA411" s="118"/>
      <c r="AB411" s="187"/>
      <c r="AC411" s="350"/>
      <c r="AD411" s="187"/>
      <c r="AE411" s="64"/>
    </row>
    <row r="412" spans="1:31" s="22" customFormat="1" ht="60" hidden="1" customHeight="1" x14ac:dyDescent="0.25">
      <c r="A412" s="430">
        <v>498</v>
      </c>
      <c r="B412" s="430"/>
      <c r="C412" s="570"/>
      <c r="D412" s="576"/>
      <c r="E412" s="570"/>
      <c r="F412" s="578"/>
      <c r="G412" s="603"/>
      <c r="H412" s="421"/>
      <c r="I412" s="158" t="s">
        <v>451</v>
      </c>
      <c r="J412" s="430"/>
      <c r="K412" s="430">
        <v>170</v>
      </c>
      <c r="L412" s="430"/>
      <c r="M412" s="430"/>
      <c r="N412" s="67"/>
      <c r="O412" s="67">
        <v>15</v>
      </c>
      <c r="P412" s="67"/>
      <c r="Q412" s="67"/>
      <c r="R412" s="67"/>
      <c r="S412" s="67">
        <v>162.35599999999999</v>
      </c>
      <c r="T412" s="67"/>
      <c r="U412" s="67"/>
      <c r="V412" s="99"/>
      <c r="W412" s="187"/>
      <c r="X412" s="187"/>
      <c r="Y412" s="187"/>
      <c r="Z412" s="187"/>
      <c r="AA412" s="118"/>
      <c r="AB412" s="187"/>
      <c r="AC412" s="350"/>
      <c r="AD412" s="187"/>
      <c r="AE412" s="64"/>
    </row>
    <row r="413" spans="1:31" s="22" customFormat="1" ht="75" hidden="1" customHeight="1" x14ac:dyDescent="0.25">
      <c r="A413" s="430">
        <v>499</v>
      </c>
      <c r="B413" s="430"/>
      <c r="C413" s="570"/>
      <c r="D413" s="576"/>
      <c r="E413" s="570"/>
      <c r="F413" s="578"/>
      <c r="G413" s="603"/>
      <c r="H413" s="421"/>
      <c r="I413" s="158" t="s">
        <v>452</v>
      </c>
      <c r="J413" s="430"/>
      <c r="K413" s="430">
        <v>35</v>
      </c>
      <c r="L413" s="430"/>
      <c r="M413" s="430"/>
      <c r="N413" s="67"/>
      <c r="O413" s="67">
        <v>15</v>
      </c>
      <c r="P413" s="67"/>
      <c r="Q413" s="67"/>
      <c r="R413" s="67"/>
      <c r="S413" s="67">
        <v>89.064999999999998</v>
      </c>
      <c r="T413" s="67"/>
      <c r="U413" s="67"/>
      <c r="V413" s="99"/>
      <c r="W413" s="187"/>
      <c r="X413" s="187"/>
      <c r="Y413" s="187"/>
      <c r="Z413" s="187"/>
      <c r="AA413" s="118"/>
      <c r="AB413" s="187"/>
      <c r="AC413" s="350"/>
      <c r="AD413" s="187"/>
      <c r="AE413" s="64"/>
    </row>
    <row r="414" spans="1:31" s="22" customFormat="1" ht="75" hidden="1" customHeight="1" x14ac:dyDescent="0.25">
      <c r="A414" s="430">
        <v>500</v>
      </c>
      <c r="B414" s="430"/>
      <c r="C414" s="570"/>
      <c r="D414" s="576"/>
      <c r="E414" s="570"/>
      <c r="F414" s="578"/>
      <c r="G414" s="603"/>
      <c r="H414" s="421"/>
      <c r="I414" s="158" t="s">
        <v>453</v>
      </c>
      <c r="J414" s="430"/>
      <c r="K414" s="430">
        <v>38</v>
      </c>
      <c r="L414" s="430"/>
      <c r="M414" s="430"/>
      <c r="N414" s="67"/>
      <c r="O414" s="67">
        <v>15</v>
      </c>
      <c r="P414" s="67"/>
      <c r="Q414" s="67"/>
      <c r="R414" s="67"/>
      <c r="S414" s="67">
        <v>43.283000000000001</v>
      </c>
      <c r="T414" s="67"/>
      <c r="U414" s="67"/>
      <c r="V414" s="99"/>
      <c r="W414" s="187"/>
      <c r="X414" s="187"/>
      <c r="Y414" s="187"/>
      <c r="Z414" s="187"/>
      <c r="AA414" s="118"/>
      <c r="AB414" s="187"/>
      <c r="AC414" s="350"/>
      <c r="AD414" s="187"/>
      <c r="AE414" s="64"/>
    </row>
    <row r="415" spans="1:31" s="22" customFormat="1" ht="60" hidden="1" customHeight="1" x14ac:dyDescent="0.25">
      <c r="A415" s="430">
        <v>501</v>
      </c>
      <c r="B415" s="430"/>
      <c r="C415" s="570"/>
      <c r="D415" s="576"/>
      <c r="E415" s="570"/>
      <c r="F415" s="578"/>
      <c r="G415" s="603"/>
      <c r="H415" s="421"/>
      <c r="I415" s="158" t="s">
        <v>454</v>
      </c>
      <c r="J415" s="430"/>
      <c r="K415" s="430">
        <v>62</v>
      </c>
      <c r="L415" s="430"/>
      <c r="M415" s="430"/>
      <c r="N415" s="67"/>
      <c r="O415" s="67">
        <v>15</v>
      </c>
      <c r="P415" s="67"/>
      <c r="Q415" s="67"/>
      <c r="R415" s="67"/>
      <c r="S415" s="67">
        <v>35.018999999999998</v>
      </c>
      <c r="T415" s="67"/>
      <c r="U415" s="67"/>
      <c r="V415" s="99"/>
      <c r="W415" s="187"/>
      <c r="X415" s="187"/>
      <c r="Y415" s="187"/>
      <c r="Z415" s="187"/>
      <c r="AA415" s="118"/>
      <c r="AB415" s="187"/>
      <c r="AC415" s="350"/>
      <c r="AD415" s="187"/>
      <c r="AE415" s="64"/>
    </row>
    <row r="416" spans="1:31" s="22" customFormat="1" ht="60" hidden="1" customHeight="1" x14ac:dyDescent="0.25">
      <c r="A416" s="430">
        <v>502</v>
      </c>
      <c r="B416" s="430"/>
      <c r="C416" s="570"/>
      <c r="D416" s="576"/>
      <c r="E416" s="570"/>
      <c r="F416" s="578"/>
      <c r="G416" s="603"/>
      <c r="H416" s="421"/>
      <c r="I416" s="158" t="s">
        <v>455</v>
      </c>
      <c r="J416" s="430"/>
      <c r="K416" s="430">
        <v>80</v>
      </c>
      <c r="L416" s="430"/>
      <c r="M416" s="430"/>
      <c r="N416" s="67"/>
      <c r="O416" s="67">
        <v>15</v>
      </c>
      <c r="P416" s="67"/>
      <c r="Q416" s="67"/>
      <c r="R416" s="67"/>
      <c r="S416" s="67">
        <v>137.51</v>
      </c>
      <c r="T416" s="67"/>
      <c r="U416" s="67"/>
      <c r="V416" s="99"/>
      <c r="W416" s="187"/>
      <c r="X416" s="187"/>
      <c r="Y416" s="187"/>
      <c r="Z416" s="187"/>
      <c r="AA416" s="118"/>
      <c r="AB416" s="187"/>
      <c r="AC416" s="350"/>
      <c r="AD416" s="187"/>
      <c r="AE416" s="64"/>
    </row>
    <row r="417" spans="1:31" s="22" customFormat="1" ht="75" hidden="1" customHeight="1" x14ac:dyDescent="0.25">
      <c r="A417" s="430">
        <v>503</v>
      </c>
      <c r="B417" s="430"/>
      <c r="C417" s="570"/>
      <c r="D417" s="576"/>
      <c r="E417" s="570"/>
      <c r="F417" s="578"/>
      <c r="G417" s="603"/>
      <c r="H417" s="421"/>
      <c r="I417" s="158" t="s">
        <v>456</v>
      </c>
      <c r="J417" s="430"/>
      <c r="K417" s="430">
        <v>280</v>
      </c>
      <c r="L417" s="430"/>
      <c r="M417" s="430"/>
      <c r="N417" s="67"/>
      <c r="O417" s="67">
        <v>15</v>
      </c>
      <c r="P417" s="67"/>
      <c r="Q417" s="67"/>
      <c r="R417" s="67"/>
      <c r="S417" s="67">
        <v>173.21100000000001</v>
      </c>
      <c r="T417" s="67"/>
      <c r="U417" s="67"/>
      <c r="V417" s="99"/>
      <c r="W417" s="187"/>
      <c r="X417" s="187"/>
      <c r="Y417" s="187"/>
      <c r="Z417" s="187"/>
      <c r="AA417" s="118"/>
      <c r="AB417" s="187"/>
      <c r="AC417" s="350"/>
      <c r="AD417" s="187"/>
      <c r="AE417" s="64"/>
    </row>
    <row r="418" spans="1:31" s="22" customFormat="1" ht="75" hidden="1" customHeight="1" x14ac:dyDescent="0.25">
      <c r="A418" s="430">
        <v>504</v>
      </c>
      <c r="B418" s="430"/>
      <c r="C418" s="570"/>
      <c r="D418" s="576"/>
      <c r="E418" s="570"/>
      <c r="F418" s="578"/>
      <c r="G418" s="603"/>
      <c r="H418" s="421"/>
      <c r="I418" s="158" t="s">
        <v>457</v>
      </c>
      <c r="J418" s="430"/>
      <c r="K418" s="430">
        <v>40</v>
      </c>
      <c r="L418" s="430"/>
      <c r="M418" s="430"/>
      <c r="N418" s="67"/>
      <c r="O418" s="67">
        <v>15</v>
      </c>
      <c r="P418" s="67"/>
      <c r="Q418" s="67"/>
      <c r="R418" s="67"/>
      <c r="S418" s="67">
        <v>53.3</v>
      </c>
      <c r="T418" s="67"/>
      <c r="U418" s="67"/>
      <c r="V418" s="99"/>
      <c r="W418" s="187"/>
      <c r="X418" s="187"/>
      <c r="Y418" s="187"/>
      <c r="Z418" s="187"/>
      <c r="AA418" s="118"/>
      <c r="AB418" s="187"/>
      <c r="AC418" s="350"/>
      <c r="AD418" s="187"/>
      <c r="AE418" s="64"/>
    </row>
    <row r="419" spans="1:31" s="22" customFormat="1" ht="75" hidden="1" customHeight="1" x14ac:dyDescent="0.25">
      <c r="A419" s="430">
        <v>505</v>
      </c>
      <c r="B419" s="430"/>
      <c r="C419" s="570"/>
      <c r="D419" s="576"/>
      <c r="E419" s="570"/>
      <c r="F419" s="578"/>
      <c r="G419" s="603"/>
      <c r="H419" s="421"/>
      <c r="I419" s="158" t="s">
        <v>458</v>
      </c>
      <c r="J419" s="430"/>
      <c r="K419" s="430">
        <v>125</v>
      </c>
      <c r="L419" s="430"/>
      <c r="M419" s="430"/>
      <c r="N419" s="67"/>
      <c r="O419" s="67">
        <v>15</v>
      </c>
      <c r="P419" s="67"/>
      <c r="Q419" s="67"/>
      <c r="R419" s="67"/>
      <c r="S419" s="67">
        <v>132.15</v>
      </c>
      <c r="T419" s="67"/>
      <c r="U419" s="67"/>
      <c r="V419" s="99"/>
      <c r="W419" s="187"/>
      <c r="X419" s="187"/>
      <c r="Y419" s="187"/>
      <c r="Z419" s="187"/>
      <c r="AA419" s="118"/>
      <c r="AB419" s="187"/>
      <c r="AC419" s="350"/>
      <c r="AD419" s="187"/>
      <c r="AE419" s="64"/>
    </row>
    <row r="420" spans="1:31" s="22" customFormat="1" ht="60" hidden="1" customHeight="1" x14ac:dyDescent="0.25">
      <c r="A420" s="430">
        <v>506</v>
      </c>
      <c r="B420" s="430"/>
      <c r="C420" s="570"/>
      <c r="D420" s="576"/>
      <c r="E420" s="570"/>
      <c r="F420" s="578"/>
      <c r="G420" s="603"/>
      <c r="H420" s="421"/>
      <c r="I420" s="158" t="s">
        <v>459</v>
      </c>
      <c r="J420" s="430"/>
      <c r="K420" s="430">
        <v>336</v>
      </c>
      <c r="L420" s="430"/>
      <c r="M420" s="430"/>
      <c r="N420" s="67"/>
      <c r="O420" s="67">
        <v>15</v>
      </c>
      <c r="P420" s="67"/>
      <c r="Q420" s="67"/>
      <c r="R420" s="67"/>
      <c r="S420" s="67">
        <v>207.39</v>
      </c>
      <c r="T420" s="67"/>
      <c r="U420" s="67"/>
      <c r="V420" s="99"/>
      <c r="W420" s="187"/>
      <c r="X420" s="187"/>
      <c r="Y420" s="187"/>
      <c r="Z420" s="187"/>
      <c r="AA420" s="118"/>
      <c r="AB420" s="187"/>
      <c r="AC420" s="350"/>
      <c r="AD420" s="187"/>
      <c r="AE420" s="64"/>
    </row>
    <row r="421" spans="1:31" s="22" customFormat="1" ht="45" hidden="1" customHeight="1" x14ac:dyDescent="0.25">
      <c r="A421" s="430">
        <v>507</v>
      </c>
      <c r="B421" s="430"/>
      <c r="C421" s="570"/>
      <c r="D421" s="576"/>
      <c r="E421" s="570"/>
      <c r="F421" s="578"/>
      <c r="G421" s="603"/>
      <c r="H421" s="421"/>
      <c r="I421" s="158" t="s">
        <v>460</v>
      </c>
      <c r="J421" s="430"/>
      <c r="K421" s="430">
        <v>95</v>
      </c>
      <c r="L421" s="430"/>
      <c r="M421" s="430"/>
      <c r="N421" s="67"/>
      <c r="O421" s="67">
        <v>15</v>
      </c>
      <c r="P421" s="67"/>
      <c r="Q421" s="67"/>
      <c r="R421" s="67"/>
      <c r="S421" s="67">
        <v>66.575000000000003</v>
      </c>
      <c r="T421" s="67"/>
      <c r="U421" s="67"/>
      <c r="V421" s="99"/>
      <c r="W421" s="187"/>
      <c r="X421" s="187"/>
      <c r="Y421" s="187"/>
      <c r="Z421" s="187"/>
      <c r="AA421" s="118"/>
      <c r="AB421" s="187"/>
      <c r="AC421" s="350"/>
      <c r="AD421" s="187"/>
      <c r="AE421" s="64"/>
    </row>
    <row r="422" spans="1:31" s="22" customFormat="1" ht="75" hidden="1" customHeight="1" x14ac:dyDescent="0.25">
      <c r="A422" s="430">
        <v>508</v>
      </c>
      <c r="B422" s="430"/>
      <c r="C422" s="570"/>
      <c r="D422" s="576"/>
      <c r="E422" s="570"/>
      <c r="F422" s="578"/>
      <c r="G422" s="603"/>
      <c r="H422" s="421"/>
      <c r="I422" s="158" t="s">
        <v>461</v>
      </c>
      <c r="J422" s="430"/>
      <c r="K422" s="430">
        <v>90</v>
      </c>
      <c r="L422" s="430"/>
      <c r="M422" s="430"/>
      <c r="N422" s="67"/>
      <c r="O422" s="67">
        <v>10</v>
      </c>
      <c r="P422" s="67"/>
      <c r="Q422" s="67"/>
      <c r="R422" s="67"/>
      <c r="S422" s="67">
        <v>53.533999999999999</v>
      </c>
      <c r="T422" s="67"/>
      <c r="U422" s="67"/>
      <c r="V422" s="99"/>
      <c r="W422" s="187"/>
      <c r="X422" s="187"/>
      <c r="Y422" s="187"/>
      <c r="Z422" s="187"/>
      <c r="AA422" s="118"/>
      <c r="AB422" s="187"/>
      <c r="AC422" s="350"/>
      <c r="AD422" s="187"/>
      <c r="AE422" s="64"/>
    </row>
    <row r="423" spans="1:31" s="22" customFormat="1" ht="105" hidden="1" customHeight="1" x14ac:dyDescent="0.25">
      <c r="A423" s="430">
        <v>509</v>
      </c>
      <c r="B423" s="430"/>
      <c r="C423" s="570"/>
      <c r="D423" s="576"/>
      <c r="E423" s="570"/>
      <c r="F423" s="578"/>
      <c r="G423" s="603"/>
      <c r="H423" s="421"/>
      <c r="I423" s="158" t="s">
        <v>462</v>
      </c>
      <c r="J423" s="430"/>
      <c r="K423" s="430">
        <v>255</v>
      </c>
      <c r="L423" s="430"/>
      <c r="M423" s="430"/>
      <c r="N423" s="67"/>
      <c r="O423" s="67">
        <v>15</v>
      </c>
      <c r="P423" s="67"/>
      <c r="Q423" s="67"/>
      <c r="R423" s="67"/>
      <c r="S423" s="67">
        <v>150.97900000000001</v>
      </c>
      <c r="T423" s="67"/>
      <c r="U423" s="67"/>
      <c r="V423" s="99"/>
      <c r="W423" s="187"/>
      <c r="X423" s="187"/>
      <c r="Y423" s="187"/>
      <c r="Z423" s="187"/>
      <c r="AA423" s="118"/>
      <c r="AB423" s="187"/>
      <c r="AC423" s="350"/>
      <c r="AD423" s="187"/>
      <c r="AE423" s="64"/>
    </row>
    <row r="424" spans="1:31" s="22" customFormat="1" ht="75" hidden="1" customHeight="1" x14ac:dyDescent="0.25">
      <c r="A424" s="430">
        <v>510</v>
      </c>
      <c r="B424" s="430"/>
      <c r="C424" s="570"/>
      <c r="D424" s="576"/>
      <c r="E424" s="570"/>
      <c r="F424" s="578"/>
      <c r="G424" s="603"/>
      <c r="H424" s="421"/>
      <c r="I424" s="158" t="s">
        <v>463</v>
      </c>
      <c r="J424" s="430"/>
      <c r="K424" s="430">
        <v>30</v>
      </c>
      <c r="L424" s="430"/>
      <c r="M424" s="430"/>
      <c r="N424" s="67"/>
      <c r="O424" s="67">
        <v>15</v>
      </c>
      <c r="P424" s="67"/>
      <c r="Q424" s="67"/>
      <c r="R424" s="67"/>
      <c r="S424" s="67">
        <v>37.972000000000001</v>
      </c>
      <c r="T424" s="67"/>
      <c r="U424" s="67"/>
      <c r="V424" s="99"/>
      <c r="W424" s="187"/>
      <c r="X424" s="187"/>
      <c r="Y424" s="187"/>
      <c r="Z424" s="187"/>
      <c r="AA424" s="118"/>
      <c r="AB424" s="187"/>
      <c r="AC424" s="350"/>
      <c r="AD424" s="187"/>
      <c r="AE424" s="64"/>
    </row>
    <row r="425" spans="1:31" s="22" customFormat="1" ht="60" hidden="1" customHeight="1" x14ac:dyDescent="0.25">
      <c r="A425" s="430">
        <v>511</v>
      </c>
      <c r="B425" s="430"/>
      <c r="C425" s="570"/>
      <c r="D425" s="576"/>
      <c r="E425" s="570"/>
      <c r="F425" s="578"/>
      <c r="G425" s="603"/>
      <c r="H425" s="421"/>
      <c r="I425" s="158" t="s">
        <v>464</v>
      </c>
      <c r="J425" s="430"/>
      <c r="K425" s="430">
        <v>150</v>
      </c>
      <c r="L425" s="430"/>
      <c r="M425" s="430"/>
      <c r="N425" s="67"/>
      <c r="O425" s="67">
        <v>15</v>
      </c>
      <c r="P425" s="67"/>
      <c r="Q425" s="67"/>
      <c r="R425" s="67"/>
      <c r="S425" s="67">
        <v>115.389</v>
      </c>
      <c r="T425" s="67"/>
      <c r="U425" s="67"/>
      <c r="V425" s="99"/>
      <c r="W425" s="187"/>
      <c r="X425" s="187"/>
      <c r="Y425" s="187"/>
      <c r="Z425" s="187"/>
      <c r="AA425" s="118"/>
      <c r="AB425" s="187"/>
      <c r="AC425" s="350"/>
      <c r="AD425" s="187"/>
      <c r="AE425" s="64"/>
    </row>
    <row r="426" spans="1:31" s="22" customFormat="1" ht="60" hidden="1" customHeight="1" x14ac:dyDescent="0.25">
      <c r="A426" s="430">
        <v>512</v>
      </c>
      <c r="B426" s="430"/>
      <c r="C426" s="570"/>
      <c r="D426" s="576"/>
      <c r="E426" s="570"/>
      <c r="F426" s="578"/>
      <c r="G426" s="603"/>
      <c r="H426" s="421"/>
      <c r="I426" s="158" t="s">
        <v>465</v>
      </c>
      <c r="J426" s="430"/>
      <c r="K426" s="430">
        <v>60</v>
      </c>
      <c r="L426" s="430"/>
      <c r="M426" s="430"/>
      <c r="N426" s="67"/>
      <c r="O426" s="67">
        <v>15</v>
      </c>
      <c r="P426" s="67"/>
      <c r="Q426" s="67"/>
      <c r="R426" s="67"/>
      <c r="S426" s="67">
        <v>80.55</v>
      </c>
      <c r="T426" s="67"/>
      <c r="U426" s="67"/>
      <c r="V426" s="99"/>
      <c r="W426" s="187"/>
      <c r="X426" s="187"/>
      <c r="Y426" s="187"/>
      <c r="Z426" s="187"/>
      <c r="AA426" s="118"/>
      <c r="AB426" s="187"/>
      <c r="AC426" s="350"/>
      <c r="AD426" s="187"/>
      <c r="AE426" s="64"/>
    </row>
    <row r="427" spans="1:31" s="22" customFormat="1" ht="60" hidden="1" customHeight="1" x14ac:dyDescent="0.25">
      <c r="A427" s="430">
        <v>513</v>
      </c>
      <c r="B427" s="430"/>
      <c r="C427" s="570"/>
      <c r="D427" s="576"/>
      <c r="E427" s="570"/>
      <c r="F427" s="578"/>
      <c r="G427" s="603"/>
      <c r="H427" s="421"/>
      <c r="I427" s="158" t="s">
        <v>466</v>
      </c>
      <c r="J427" s="430"/>
      <c r="K427" s="335">
        <v>25</v>
      </c>
      <c r="L427" s="430"/>
      <c r="M427" s="430"/>
      <c r="N427" s="67"/>
      <c r="O427" s="67">
        <v>10</v>
      </c>
      <c r="P427" s="67"/>
      <c r="Q427" s="67"/>
      <c r="R427" s="67"/>
      <c r="S427" s="67">
        <v>31.55</v>
      </c>
      <c r="T427" s="67"/>
      <c r="U427" s="67"/>
      <c r="V427" s="99"/>
      <c r="W427" s="187"/>
      <c r="X427" s="187"/>
      <c r="Y427" s="187"/>
      <c r="Z427" s="187"/>
      <c r="AA427" s="118"/>
      <c r="AB427" s="187"/>
      <c r="AC427" s="350"/>
      <c r="AD427" s="187"/>
      <c r="AE427" s="64"/>
    </row>
    <row r="428" spans="1:31" s="22" customFormat="1" ht="60" hidden="1" customHeight="1" x14ac:dyDescent="0.25">
      <c r="A428" s="430">
        <v>514</v>
      </c>
      <c r="B428" s="430"/>
      <c r="C428" s="570"/>
      <c r="D428" s="576"/>
      <c r="E428" s="570"/>
      <c r="F428" s="578"/>
      <c r="G428" s="603"/>
      <c r="H428" s="421"/>
      <c r="I428" s="158" t="s">
        <v>467</v>
      </c>
      <c r="J428" s="430"/>
      <c r="K428" s="430">
        <v>120</v>
      </c>
      <c r="L428" s="430"/>
      <c r="M428" s="430"/>
      <c r="N428" s="67"/>
      <c r="O428" s="67">
        <v>5</v>
      </c>
      <c r="P428" s="67"/>
      <c r="Q428" s="67"/>
      <c r="R428" s="67"/>
      <c r="S428" s="67">
        <v>113.83499999999999</v>
      </c>
      <c r="T428" s="67"/>
      <c r="U428" s="67"/>
      <c r="V428" s="99"/>
      <c r="W428" s="187"/>
      <c r="X428" s="187"/>
      <c r="Y428" s="187"/>
      <c r="Z428" s="187"/>
      <c r="AA428" s="118"/>
      <c r="AB428" s="187"/>
      <c r="AC428" s="350"/>
      <c r="AD428" s="187"/>
      <c r="AE428" s="64"/>
    </row>
    <row r="429" spans="1:31" s="22" customFormat="1" ht="75" hidden="1" customHeight="1" x14ac:dyDescent="0.25">
      <c r="A429" s="430">
        <v>515</v>
      </c>
      <c r="B429" s="430"/>
      <c r="C429" s="570"/>
      <c r="D429" s="576"/>
      <c r="E429" s="570"/>
      <c r="F429" s="578"/>
      <c r="G429" s="603"/>
      <c r="H429" s="421"/>
      <c r="I429" s="158" t="s">
        <v>468</v>
      </c>
      <c r="J429" s="430"/>
      <c r="K429" s="430">
        <v>80</v>
      </c>
      <c r="L429" s="430"/>
      <c r="M429" s="430"/>
      <c r="N429" s="67"/>
      <c r="O429" s="67">
        <v>30</v>
      </c>
      <c r="P429" s="67"/>
      <c r="Q429" s="67"/>
      <c r="R429" s="67"/>
      <c r="S429" s="67">
        <v>103.384</v>
      </c>
      <c r="T429" s="67"/>
      <c r="U429" s="67"/>
      <c r="V429" s="99"/>
      <c r="W429" s="187"/>
      <c r="X429" s="187"/>
      <c r="Y429" s="187"/>
      <c r="Z429" s="187"/>
      <c r="AA429" s="118"/>
      <c r="AB429" s="187"/>
      <c r="AC429" s="350"/>
      <c r="AD429" s="187"/>
      <c r="AE429" s="64"/>
    </row>
    <row r="430" spans="1:31" s="22" customFormat="1" ht="60" hidden="1" customHeight="1" x14ac:dyDescent="0.25">
      <c r="A430" s="430">
        <v>516</v>
      </c>
      <c r="B430" s="430"/>
      <c r="C430" s="570"/>
      <c r="D430" s="576"/>
      <c r="E430" s="570"/>
      <c r="F430" s="578"/>
      <c r="G430" s="603"/>
      <c r="H430" s="421"/>
      <c r="I430" s="158" t="s">
        <v>469</v>
      </c>
      <c r="J430" s="430"/>
      <c r="K430" s="430">
        <v>70</v>
      </c>
      <c r="L430" s="430"/>
      <c r="M430" s="430"/>
      <c r="N430" s="67"/>
      <c r="O430" s="67">
        <v>5</v>
      </c>
      <c r="P430" s="67"/>
      <c r="Q430" s="67"/>
      <c r="R430" s="67"/>
      <c r="S430" s="67">
        <v>96.77</v>
      </c>
      <c r="T430" s="67"/>
      <c r="U430" s="67"/>
      <c r="V430" s="99"/>
      <c r="W430" s="187"/>
      <c r="X430" s="187"/>
      <c r="Y430" s="187"/>
      <c r="Z430" s="187"/>
      <c r="AA430" s="118"/>
      <c r="AB430" s="187"/>
      <c r="AC430" s="350"/>
      <c r="AD430" s="187"/>
      <c r="AE430" s="64"/>
    </row>
    <row r="431" spans="1:31" s="22" customFormat="1" ht="75" hidden="1" customHeight="1" x14ac:dyDescent="0.25">
      <c r="A431" s="430">
        <v>517</v>
      </c>
      <c r="B431" s="430"/>
      <c r="C431" s="570"/>
      <c r="D431" s="576"/>
      <c r="E431" s="570"/>
      <c r="F431" s="578"/>
      <c r="G431" s="603"/>
      <c r="H431" s="421"/>
      <c r="I431" s="158" t="s">
        <v>470</v>
      </c>
      <c r="J431" s="430"/>
      <c r="K431" s="430">
        <v>125</v>
      </c>
      <c r="L431" s="430"/>
      <c r="M431" s="430"/>
      <c r="N431" s="67"/>
      <c r="O431" s="67">
        <v>15</v>
      </c>
      <c r="P431" s="67"/>
      <c r="Q431" s="67"/>
      <c r="R431" s="67"/>
      <c r="S431" s="67">
        <v>92.486999999999995</v>
      </c>
      <c r="T431" s="67"/>
      <c r="U431" s="67"/>
      <c r="V431" s="99"/>
      <c r="W431" s="187"/>
      <c r="X431" s="187"/>
      <c r="Y431" s="187"/>
      <c r="Z431" s="187"/>
      <c r="AA431" s="118"/>
      <c r="AB431" s="187"/>
      <c r="AC431" s="350"/>
      <c r="AD431" s="187"/>
      <c r="AE431" s="64"/>
    </row>
    <row r="432" spans="1:31" s="22" customFormat="1" ht="75" hidden="1" customHeight="1" x14ac:dyDescent="0.25">
      <c r="A432" s="430">
        <v>518</v>
      </c>
      <c r="B432" s="430"/>
      <c r="C432" s="570"/>
      <c r="D432" s="576"/>
      <c r="E432" s="570"/>
      <c r="F432" s="578"/>
      <c r="G432" s="603"/>
      <c r="H432" s="421"/>
      <c r="I432" s="158" t="s">
        <v>471</v>
      </c>
      <c r="J432" s="430"/>
      <c r="K432" s="430">
        <v>120</v>
      </c>
      <c r="L432" s="430"/>
      <c r="M432" s="430"/>
      <c r="N432" s="67"/>
      <c r="O432" s="67">
        <v>15</v>
      </c>
      <c r="P432" s="67"/>
      <c r="Q432" s="67"/>
      <c r="R432" s="67"/>
      <c r="S432" s="67">
        <v>131.13800000000001</v>
      </c>
      <c r="T432" s="67"/>
      <c r="U432" s="67"/>
      <c r="V432" s="99"/>
      <c r="W432" s="187"/>
      <c r="X432" s="187"/>
      <c r="Y432" s="187"/>
      <c r="Z432" s="187"/>
      <c r="AA432" s="118"/>
      <c r="AB432" s="187"/>
      <c r="AC432" s="350"/>
      <c r="AD432" s="187"/>
      <c r="AE432" s="64"/>
    </row>
    <row r="433" spans="1:32" s="22" customFormat="1" ht="75" hidden="1" customHeight="1" x14ac:dyDescent="0.25">
      <c r="A433" s="430">
        <v>520</v>
      </c>
      <c r="B433" s="430"/>
      <c r="C433" s="570"/>
      <c r="D433" s="576"/>
      <c r="E433" s="570"/>
      <c r="F433" s="578"/>
      <c r="G433" s="603"/>
      <c r="H433" s="421"/>
      <c r="I433" s="158" t="s">
        <v>472</v>
      </c>
      <c r="J433" s="430"/>
      <c r="K433" s="430">
        <v>115</v>
      </c>
      <c r="L433" s="430"/>
      <c r="M433" s="430"/>
      <c r="N433" s="67"/>
      <c r="O433" s="67">
        <v>15</v>
      </c>
      <c r="P433" s="67"/>
      <c r="Q433" s="67"/>
      <c r="R433" s="67"/>
      <c r="S433" s="67">
        <v>119.497</v>
      </c>
      <c r="T433" s="67"/>
      <c r="U433" s="67"/>
      <c r="V433" s="99"/>
      <c r="W433" s="187"/>
      <c r="X433" s="187"/>
      <c r="Y433" s="187"/>
      <c r="Z433" s="187"/>
      <c r="AA433" s="118"/>
      <c r="AB433" s="187"/>
      <c r="AC433" s="350"/>
      <c r="AD433" s="187"/>
      <c r="AE433" s="64"/>
    </row>
    <row r="434" spans="1:32" s="22" customFormat="1" ht="60" hidden="1" customHeight="1" x14ac:dyDescent="0.25">
      <c r="A434" s="430">
        <v>521</v>
      </c>
      <c r="B434" s="430"/>
      <c r="C434" s="570"/>
      <c r="D434" s="576"/>
      <c r="E434" s="570"/>
      <c r="F434" s="578"/>
      <c r="G434" s="603"/>
      <c r="H434" s="421"/>
      <c r="I434" s="158" t="s">
        <v>473</v>
      </c>
      <c r="J434" s="430"/>
      <c r="K434" s="430">
        <v>25</v>
      </c>
      <c r="L434" s="430"/>
      <c r="M434" s="430"/>
      <c r="N434" s="67"/>
      <c r="O434" s="67">
        <v>10</v>
      </c>
      <c r="P434" s="67"/>
      <c r="Q434" s="67"/>
      <c r="R434" s="67"/>
      <c r="S434" s="67">
        <v>40.945</v>
      </c>
      <c r="T434" s="67"/>
      <c r="U434" s="67"/>
      <c r="V434" s="99"/>
      <c r="W434" s="187"/>
      <c r="X434" s="187"/>
      <c r="Y434" s="187"/>
      <c r="Z434" s="187"/>
      <c r="AA434" s="118"/>
      <c r="AB434" s="187"/>
      <c r="AC434" s="350"/>
      <c r="AD434" s="187"/>
      <c r="AE434" s="187"/>
      <c r="AF434" s="5"/>
    </row>
    <row r="435" spans="1:32" s="22" customFormat="1" ht="60" hidden="1" customHeight="1" x14ac:dyDescent="0.25">
      <c r="A435" s="430"/>
      <c r="B435" s="66" t="s">
        <v>1584</v>
      </c>
      <c r="C435" s="570"/>
      <c r="D435" s="576"/>
      <c r="E435" s="570"/>
      <c r="F435" s="578"/>
      <c r="G435" s="603"/>
      <c r="H435" s="421"/>
      <c r="I435" s="158" t="s">
        <v>1307</v>
      </c>
      <c r="J435" s="430"/>
      <c r="K435" s="430"/>
      <c r="L435" s="430">
        <v>39</v>
      </c>
      <c r="M435" s="430"/>
      <c r="N435" s="67"/>
      <c r="O435" s="67"/>
      <c r="P435" s="67">
        <v>15</v>
      </c>
      <c r="Q435" s="67"/>
      <c r="R435" s="67"/>
      <c r="S435" s="67"/>
      <c r="T435" s="67">
        <v>39.17</v>
      </c>
      <c r="U435" s="67"/>
      <c r="V435" s="99"/>
      <c r="W435" s="100"/>
      <c r="X435" s="100"/>
      <c r="Y435" s="187"/>
      <c r="Z435" s="187"/>
      <c r="AA435" s="118"/>
      <c r="AB435" s="187"/>
      <c r="AC435" s="350"/>
      <c r="AD435" s="100"/>
      <c r="AE435" s="187"/>
      <c r="AF435" s="5"/>
    </row>
    <row r="436" spans="1:32" s="22" customFormat="1" ht="80.25" hidden="1" customHeight="1" x14ac:dyDescent="0.25">
      <c r="A436" s="430"/>
      <c r="B436" s="430">
        <v>1864</v>
      </c>
      <c r="C436" s="570"/>
      <c r="D436" s="576"/>
      <c r="E436" s="570"/>
      <c r="F436" s="578"/>
      <c r="G436" s="603"/>
      <c r="H436" s="421"/>
      <c r="I436" s="158" t="s">
        <v>1308</v>
      </c>
      <c r="J436" s="430"/>
      <c r="K436" s="430"/>
      <c r="L436" s="430">
        <v>165</v>
      </c>
      <c r="M436" s="430"/>
      <c r="N436" s="67"/>
      <c r="O436" s="67"/>
      <c r="P436" s="67">
        <v>17</v>
      </c>
      <c r="Q436" s="67"/>
      <c r="R436" s="67"/>
      <c r="S436" s="67"/>
      <c r="T436" s="67">
        <v>121.18</v>
      </c>
      <c r="U436" s="67"/>
      <c r="V436" s="99"/>
      <c r="W436" s="187"/>
      <c r="X436" s="187"/>
      <c r="Y436" s="187"/>
      <c r="Z436" s="187"/>
      <c r="AA436" s="118"/>
      <c r="AB436" s="187"/>
      <c r="AC436" s="350"/>
      <c r="AD436" s="100"/>
      <c r="AE436" s="187"/>
      <c r="AF436" s="5"/>
    </row>
    <row r="437" spans="1:32" s="22" customFormat="1" ht="49.5" hidden="1" customHeight="1" x14ac:dyDescent="0.25">
      <c r="A437" s="430"/>
      <c r="B437" s="430">
        <v>2399</v>
      </c>
      <c r="C437" s="570"/>
      <c r="D437" s="576"/>
      <c r="E437" s="570"/>
      <c r="F437" s="578"/>
      <c r="G437" s="603"/>
      <c r="H437" s="421"/>
      <c r="I437" s="158" t="s">
        <v>1309</v>
      </c>
      <c r="J437" s="430"/>
      <c r="K437" s="430"/>
      <c r="L437" s="430">
        <v>40</v>
      </c>
      <c r="M437" s="430"/>
      <c r="N437" s="67"/>
      <c r="O437" s="67"/>
      <c r="P437" s="67">
        <v>5</v>
      </c>
      <c r="Q437" s="67"/>
      <c r="R437" s="67"/>
      <c r="S437" s="67"/>
      <c r="T437" s="67">
        <v>37.119999999999997</v>
      </c>
      <c r="U437" s="67"/>
      <c r="V437" s="99"/>
      <c r="W437" s="187"/>
      <c r="X437" s="187"/>
      <c r="Y437" s="187"/>
      <c r="Z437" s="187"/>
      <c r="AA437" s="118"/>
      <c r="AB437" s="187"/>
      <c r="AC437" s="350"/>
      <c r="AD437" s="100"/>
      <c r="AE437" s="187"/>
      <c r="AF437" s="5"/>
    </row>
    <row r="438" spans="1:32" s="22" customFormat="1" ht="63.75" hidden="1" customHeight="1" x14ac:dyDescent="0.25">
      <c r="A438" s="430"/>
      <c r="B438" s="430">
        <v>1012</v>
      </c>
      <c r="C438" s="570"/>
      <c r="D438" s="576"/>
      <c r="E438" s="570"/>
      <c r="F438" s="578"/>
      <c r="G438" s="603"/>
      <c r="H438" s="421"/>
      <c r="I438" s="158" t="s">
        <v>1709</v>
      </c>
      <c r="J438" s="430"/>
      <c r="K438" s="430"/>
      <c r="L438" s="430">
        <v>202</v>
      </c>
      <c r="M438" s="430"/>
      <c r="N438" s="67"/>
      <c r="O438" s="67"/>
      <c r="P438" s="67">
        <v>15</v>
      </c>
      <c r="Q438" s="67"/>
      <c r="R438" s="67"/>
      <c r="S438" s="67"/>
      <c r="T438" s="67">
        <v>152.84</v>
      </c>
      <c r="U438" s="67"/>
      <c r="V438" s="99"/>
      <c r="W438" s="187"/>
      <c r="X438" s="187"/>
      <c r="Y438" s="187"/>
      <c r="Z438" s="187"/>
      <c r="AA438" s="118"/>
      <c r="AB438" s="187"/>
      <c r="AC438" s="350"/>
      <c r="AD438" s="100"/>
      <c r="AE438" s="187"/>
      <c r="AF438" s="5"/>
    </row>
    <row r="439" spans="1:32" s="22" customFormat="1" ht="96.75" hidden="1" customHeight="1" x14ac:dyDescent="0.25">
      <c r="A439" s="430"/>
      <c r="B439" s="430">
        <v>2239</v>
      </c>
      <c r="C439" s="570"/>
      <c r="D439" s="576"/>
      <c r="E439" s="570"/>
      <c r="F439" s="578"/>
      <c r="G439" s="603"/>
      <c r="H439" s="421"/>
      <c r="I439" s="158" t="s">
        <v>1386</v>
      </c>
      <c r="J439" s="430"/>
      <c r="K439" s="430"/>
      <c r="L439" s="430">
        <v>160</v>
      </c>
      <c r="M439" s="430"/>
      <c r="N439" s="67"/>
      <c r="O439" s="67"/>
      <c r="P439" s="67">
        <v>5</v>
      </c>
      <c r="Q439" s="67"/>
      <c r="R439" s="67"/>
      <c r="S439" s="67"/>
      <c r="T439" s="67">
        <v>128.16</v>
      </c>
      <c r="U439" s="67"/>
      <c r="V439" s="99"/>
      <c r="W439" s="187"/>
      <c r="X439" s="187"/>
      <c r="Y439" s="187"/>
      <c r="Z439" s="187"/>
      <c r="AA439" s="118"/>
      <c r="AB439" s="187"/>
      <c r="AC439" s="350"/>
      <c r="AD439" s="100"/>
      <c r="AE439" s="187"/>
      <c r="AF439" s="5"/>
    </row>
    <row r="440" spans="1:32" s="22" customFormat="1" ht="63" hidden="1" customHeight="1" x14ac:dyDescent="0.25">
      <c r="A440" s="430"/>
      <c r="B440" s="430">
        <v>1267</v>
      </c>
      <c r="C440" s="570"/>
      <c r="D440" s="576"/>
      <c r="E440" s="570"/>
      <c r="F440" s="578"/>
      <c r="G440" s="603"/>
      <c r="H440" s="421"/>
      <c r="I440" s="158" t="s">
        <v>1767</v>
      </c>
      <c r="J440" s="430"/>
      <c r="K440" s="430"/>
      <c r="L440" s="430">
        <v>20</v>
      </c>
      <c r="M440" s="430"/>
      <c r="N440" s="67"/>
      <c r="O440" s="67"/>
      <c r="P440" s="67">
        <v>5</v>
      </c>
      <c r="Q440" s="67"/>
      <c r="R440" s="67"/>
      <c r="S440" s="67"/>
      <c r="T440" s="67">
        <v>36.75</v>
      </c>
      <c r="U440" s="67"/>
      <c r="V440" s="99"/>
      <c r="W440" s="187"/>
      <c r="X440" s="187"/>
      <c r="Y440" s="187"/>
      <c r="Z440" s="187"/>
      <c r="AA440" s="118"/>
      <c r="AB440" s="187"/>
      <c r="AC440" s="352" t="e">
        <f t="shared" si="5"/>
        <v>#DIV/0!</v>
      </c>
      <c r="AD440" s="100"/>
      <c r="AE440" s="187"/>
      <c r="AF440" s="5"/>
    </row>
    <row r="441" spans="1:32" s="22" customFormat="1" ht="72.75" hidden="1" customHeight="1" x14ac:dyDescent="0.25">
      <c r="A441" s="430"/>
      <c r="B441" s="430">
        <v>3684</v>
      </c>
      <c r="C441" s="570"/>
      <c r="D441" s="576"/>
      <c r="E441" s="570"/>
      <c r="F441" s="578"/>
      <c r="G441" s="603"/>
      <c r="H441" s="421"/>
      <c r="I441" s="158" t="s">
        <v>1710</v>
      </c>
      <c r="J441" s="430"/>
      <c r="K441" s="430"/>
      <c r="L441" s="430">
        <v>30</v>
      </c>
      <c r="M441" s="430"/>
      <c r="N441" s="67"/>
      <c r="O441" s="67"/>
      <c r="P441" s="67">
        <v>15</v>
      </c>
      <c r="Q441" s="67"/>
      <c r="R441" s="67"/>
      <c r="S441" s="67"/>
      <c r="T441" s="67">
        <v>99.64</v>
      </c>
      <c r="U441" s="67"/>
      <c r="V441" s="99"/>
      <c r="W441" s="187"/>
      <c r="X441" s="187"/>
      <c r="Y441" s="187"/>
      <c r="Z441" s="187"/>
      <c r="AA441" s="118"/>
      <c r="AB441" s="187"/>
      <c r="AC441" s="187"/>
      <c r="AD441" s="100"/>
      <c r="AE441" s="187"/>
      <c r="AF441" s="5"/>
    </row>
    <row r="442" spans="1:32" s="22" customFormat="1" ht="75" hidden="1" customHeight="1" x14ac:dyDescent="0.25">
      <c r="A442" s="430"/>
      <c r="B442" s="66" t="s">
        <v>1521</v>
      </c>
      <c r="C442" s="570"/>
      <c r="D442" s="576"/>
      <c r="E442" s="570"/>
      <c r="F442" s="578"/>
      <c r="G442" s="603"/>
      <c r="H442" s="421"/>
      <c r="I442" s="158" t="s">
        <v>1387</v>
      </c>
      <c r="J442" s="430"/>
      <c r="K442" s="430"/>
      <c r="L442" s="430">
        <v>45</v>
      </c>
      <c r="M442" s="430"/>
      <c r="N442" s="67"/>
      <c r="O442" s="67"/>
      <c r="P442" s="67">
        <v>5</v>
      </c>
      <c r="Q442" s="67"/>
      <c r="R442" s="67"/>
      <c r="S442" s="67"/>
      <c r="T442" s="67">
        <v>99.34</v>
      </c>
      <c r="U442" s="67"/>
      <c r="V442" s="99"/>
      <c r="W442" s="100"/>
      <c r="X442" s="100"/>
      <c r="Y442" s="187"/>
      <c r="Z442" s="187"/>
      <c r="AA442" s="118"/>
      <c r="AB442" s="187"/>
      <c r="AC442" s="187"/>
      <c r="AD442" s="100"/>
      <c r="AE442" s="187"/>
      <c r="AF442" s="5"/>
    </row>
    <row r="443" spans="1:32" s="22" customFormat="1" ht="60" hidden="1" customHeight="1" x14ac:dyDescent="0.25">
      <c r="A443" s="430"/>
      <c r="B443" s="430">
        <v>3655</v>
      </c>
      <c r="C443" s="570"/>
      <c r="D443" s="576"/>
      <c r="E443" s="570"/>
      <c r="F443" s="578"/>
      <c r="G443" s="603"/>
      <c r="H443" s="421"/>
      <c r="I443" s="158" t="s">
        <v>1388</v>
      </c>
      <c r="J443" s="430"/>
      <c r="K443" s="430"/>
      <c r="L443" s="430">
        <v>45</v>
      </c>
      <c r="M443" s="430"/>
      <c r="N443" s="67"/>
      <c r="O443" s="67"/>
      <c r="P443" s="67">
        <v>5</v>
      </c>
      <c r="Q443" s="67"/>
      <c r="R443" s="67"/>
      <c r="S443" s="67"/>
      <c r="T443" s="67">
        <v>107.77</v>
      </c>
      <c r="U443" s="67"/>
      <c r="V443" s="99"/>
      <c r="W443" s="187"/>
      <c r="X443" s="187"/>
      <c r="Y443" s="187"/>
      <c r="Z443" s="187"/>
      <c r="AA443" s="118"/>
      <c r="AB443" s="187"/>
      <c r="AC443" s="187"/>
      <c r="AD443" s="100"/>
      <c r="AE443" s="187"/>
      <c r="AF443" s="5"/>
    </row>
    <row r="444" spans="1:32" s="22" customFormat="1" ht="60" hidden="1" customHeight="1" x14ac:dyDescent="0.25">
      <c r="A444" s="430"/>
      <c r="B444" s="66" t="s">
        <v>1601</v>
      </c>
      <c r="C444" s="570"/>
      <c r="D444" s="576"/>
      <c r="E444" s="570"/>
      <c r="F444" s="578"/>
      <c r="G444" s="603"/>
      <c r="H444" s="421"/>
      <c r="I444" s="158" t="s">
        <v>1389</v>
      </c>
      <c r="J444" s="430"/>
      <c r="K444" s="430"/>
      <c r="L444" s="430">
        <v>40</v>
      </c>
      <c r="M444" s="430"/>
      <c r="N444" s="67"/>
      <c r="O444" s="67"/>
      <c r="P444" s="68">
        <v>5</v>
      </c>
      <c r="Q444" s="67"/>
      <c r="R444" s="67"/>
      <c r="S444" s="67"/>
      <c r="T444" s="67">
        <v>53.67</v>
      </c>
      <c r="U444" s="67"/>
      <c r="V444" s="99"/>
      <c r="W444" s="100"/>
      <c r="X444" s="100"/>
      <c r="Y444" s="187"/>
      <c r="Z444" s="187"/>
      <c r="AA444" s="118"/>
      <c r="AB444" s="187"/>
      <c r="AC444" s="187"/>
      <c r="AD444" s="100"/>
      <c r="AE444" s="187"/>
      <c r="AF444" s="5"/>
    </row>
    <row r="445" spans="1:32" s="22" customFormat="1" ht="75" hidden="1" customHeight="1" x14ac:dyDescent="0.25">
      <c r="A445" s="449"/>
      <c r="B445" s="449">
        <v>3938</v>
      </c>
      <c r="C445" s="570"/>
      <c r="D445" s="576"/>
      <c r="E445" s="570"/>
      <c r="F445" s="578"/>
      <c r="G445" s="720"/>
      <c r="H445" s="423"/>
      <c r="I445" s="175" t="s">
        <v>1390</v>
      </c>
      <c r="J445" s="449"/>
      <c r="K445" s="449"/>
      <c r="L445" s="449">
        <v>400</v>
      </c>
      <c r="M445" s="449"/>
      <c r="N445" s="97"/>
      <c r="O445" s="97"/>
      <c r="P445" s="173">
        <v>1.2</v>
      </c>
      <c r="Q445" s="97"/>
      <c r="R445" s="97"/>
      <c r="S445" s="97"/>
      <c r="T445" s="97">
        <v>239.12</v>
      </c>
      <c r="U445" s="97"/>
      <c r="V445" s="99"/>
      <c r="W445" s="187"/>
      <c r="X445" s="187"/>
      <c r="Y445" s="187"/>
      <c r="Z445" s="187"/>
      <c r="AA445" s="118"/>
      <c r="AB445" s="187"/>
      <c r="AC445" s="187"/>
      <c r="AD445" s="100"/>
      <c r="AE445" s="187"/>
      <c r="AF445" s="5"/>
    </row>
    <row r="446" spans="1:32" s="142" customFormat="1" ht="14.25" hidden="1" customHeight="1" x14ac:dyDescent="0.2">
      <c r="A446" s="122"/>
      <c r="B446" s="122"/>
      <c r="C446" s="570"/>
      <c r="D446" s="576"/>
      <c r="E446" s="570"/>
      <c r="F446" s="578"/>
      <c r="G446" s="604" t="s">
        <v>60</v>
      </c>
      <c r="H446" s="440"/>
      <c r="I446" s="327"/>
      <c r="J446" s="252">
        <f>SUM(J447:J617)</f>
        <v>47117</v>
      </c>
      <c r="K446" s="252">
        <f t="shared" ref="K446:U446" si="6">SUM(K447:K617)</f>
        <v>15736</v>
      </c>
      <c r="L446" s="252">
        <f t="shared" si="6"/>
        <v>357</v>
      </c>
      <c r="M446" s="252">
        <f t="shared" si="6"/>
        <v>0</v>
      </c>
      <c r="N446" s="252">
        <f t="shared" si="6"/>
        <v>3125.3</v>
      </c>
      <c r="O446" s="252">
        <f t="shared" si="6"/>
        <v>1089.0989999999999</v>
      </c>
      <c r="P446" s="252">
        <f t="shared" si="6"/>
        <v>37.5</v>
      </c>
      <c r="Q446" s="252">
        <f t="shared" si="6"/>
        <v>0</v>
      </c>
      <c r="R446" s="252">
        <f t="shared" si="6"/>
        <v>36338.742274266668</v>
      </c>
      <c r="S446" s="252">
        <f t="shared" si="6"/>
        <v>14558.246000000001</v>
      </c>
      <c r="T446" s="252">
        <f t="shared" si="6"/>
        <v>435.67</v>
      </c>
      <c r="U446" s="252">
        <f t="shared" si="6"/>
        <v>0</v>
      </c>
      <c r="V446" s="272" t="e">
        <f>'Приложение 1'!#REF!</f>
        <v>#REF!</v>
      </c>
      <c r="W446" s="118" t="e">
        <f>V446*((J446+K446+L446)/1000)/(N446+O446+P446)</f>
        <v>#REF!</v>
      </c>
      <c r="X446" s="141">
        <f>X251</f>
        <v>15.17154</v>
      </c>
      <c r="Y446" s="344" t="e">
        <f>X446*'Приложение 1'!#REF!/100</f>
        <v>#REF!</v>
      </c>
      <c r="Z446" s="349" t="e">
        <f>W446/Y446</f>
        <v>#REF!</v>
      </c>
    </row>
    <row r="447" spans="1:32" s="22" customFormat="1" ht="60" hidden="1" customHeight="1" x14ac:dyDescent="0.25">
      <c r="A447" s="448" t="s">
        <v>170</v>
      </c>
      <c r="B447" s="448"/>
      <c r="C447" s="570"/>
      <c r="D447" s="576"/>
      <c r="E447" s="570"/>
      <c r="F447" s="428"/>
      <c r="G447" s="603"/>
      <c r="H447" s="425"/>
      <c r="I447" s="326" t="s">
        <v>475</v>
      </c>
      <c r="J447" s="448">
        <v>228</v>
      </c>
      <c r="K447" s="448"/>
      <c r="L447" s="448"/>
      <c r="M447" s="448"/>
      <c r="N447" s="74">
        <v>15</v>
      </c>
      <c r="O447" s="74"/>
      <c r="P447" s="74"/>
      <c r="Q447" s="74"/>
      <c r="R447" s="74">
        <v>159</v>
      </c>
      <c r="S447" s="74"/>
      <c r="T447" s="74"/>
      <c r="U447" s="74"/>
      <c r="V447" s="99"/>
      <c r="W447" s="100"/>
      <c r="X447" s="100"/>
      <c r="Y447" s="100"/>
      <c r="Z447" s="100"/>
      <c r="AA447" s="118"/>
      <c r="AB447" s="187"/>
      <c r="AC447" s="350"/>
      <c r="AD447" s="187"/>
      <c r="AE447" s="64"/>
    </row>
    <row r="448" spans="1:32" s="22" customFormat="1" ht="45" hidden="1" customHeight="1" x14ac:dyDescent="0.25">
      <c r="A448" s="430" t="s">
        <v>170</v>
      </c>
      <c r="B448" s="430"/>
      <c r="C448" s="570"/>
      <c r="D448" s="576"/>
      <c r="E448" s="570"/>
      <c r="F448" s="428"/>
      <c r="G448" s="603"/>
      <c r="H448" s="421"/>
      <c r="I448" s="158" t="s">
        <v>476</v>
      </c>
      <c r="J448" s="430">
        <v>160</v>
      </c>
      <c r="K448" s="430"/>
      <c r="L448" s="430"/>
      <c r="M448" s="430"/>
      <c r="N448" s="67">
        <v>15</v>
      </c>
      <c r="O448" s="67"/>
      <c r="P448" s="67"/>
      <c r="Q448" s="67"/>
      <c r="R448" s="67">
        <v>166</v>
      </c>
      <c r="S448" s="67"/>
      <c r="T448" s="67"/>
      <c r="U448" s="67"/>
      <c r="V448" s="99"/>
      <c r="W448" s="100"/>
      <c r="X448" s="100"/>
      <c r="Y448" s="100"/>
      <c r="Z448" s="100"/>
      <c r="AA448" s="118"/>
      <c r="AB448" s="187"/>
      <c r="AC448" s="350"/>
      <c r="AD448" s="187"/>
      <c r="AE448" s="64"/>
    </row>
    <row r="449" spans="1:31" s="22" customFormat="1" ht="45" hidden="1" customHeight="1" x14ac:dyDescent="0.25">
      <c r="A449" s="430" t="s">
        <v>170</v>
      </c>
      <c r="B449" s="430"/>
      <c r="C449" s="570"/>
      <c r="D449" s="576"/>
      <c r="E449" s="570"/>
      <c r="F449" s="428"/>
      <c r="G449" s="603"/>
      <c r="H449" s="421"/>
      <c r="I449" s="158" t="s">
        <v>477</v>
      </c>
      <c r="J449" s="430">
        <v>910</v>
      </c>
      <c r="K449" s="430"/>
      <c r="L449" s="430"/>
      <c r="M449" s="430"/>
      <c r="N449" s="67">
        <v>384.1</v>
      </c>
      <c r="O449" s="67"/>
      <c r="P449" s="67"/>
      <c r="Q449" s="67"/>
      <c r="R449" s="67">
        <v>235.24299999999999</v>
      </c>
      <c r="S449" s="67"/>
      <c r="T449" s="67"/>
      <c r="U449" s="67"/>
      <c r="V449" s="99"/>
      <c r="W449" s="100"/>
      <c r="X449" s="100"/>
      <c r="Y449" s="100"/>
      <c r="Z449" s="100"/>
      <c r="AA449" s="118"/>
      <c r="AB449" s="187"/>
      <c r="AC449" s="350"/>
      <c r="AD449" s="187"/>
      <c r="AE449" s="64"/>
    </row>
    <row r="450" spans="1:31" s="22" customFormat="1" ht="75" hidden="1" customHeight="1" x14ac:dyDescent="0.25">
      <c r="A450" s="430" t="s">
        <v>170</v>
      </c>
      <c r="B450" s="430"/>
      <c r="C450" s="570"/>
      <c r="D450" s="576"/>
      <c r="E450" s="570"/>
      <c r="F450" s="428"/>
      <c r="G450" s="603"/>
      <c r="H450" s="421"/>
      <c r="I450" s="158" t="s">
        <v>478</v>
      </c>
      <c r="J450" s="430">
        <v>2168</v>
      </c>
      <c r="K450" s="430"/>
      <c r="L450" s="430"/>
      <c r="M450" s="430"/>
      <c r="N450" s="67">
        <v>15</v>
      </c>
      <c r="O450" s="67"/>
      <c r="P450" s="67"/>
      <c r="Q450" s="67"/>
      <c r="R450" s="67">
        <v>193.31799999999998</v>
      </c>
      <c r="S450" s="67"/>
      <c r="T450" s="67"/>
      <c r="U450" s="67"/>
      <c r="V450" s="99"/>
      <c r="W450" s="100"/>
      <c r="X450" s="100"/>
      <c r="Y450" s="100"/>
      <c r="Z450" s="100"/>
      <c r="AA450" s="118"/>
      <c r="AB450" s="187"/>
      <c r="AC450" s="350"/>
      <c r="AD450" s="187"/>
      <c r="AE450" s="64"/>
    </row>
    <row r="451" spans="1:31" s="22" customFormat="1" ht="45" hidden="1" customHeight="1" x14ac:dyDescent="0.25">
      <c r="A451" s="430" t="s">
        <v>170</v>
      </c>
      <c r="B451" s="430"/>
      <c r="C451" s="570"/>
      <c r="D451" s="576"/>
      <c r="E451" s="570"/>
      <c r="F451" s="428"/>
      <c r="G451" s="603"/>
      <c r="H451" s="421"/>
      <c r="I451" s="158" t="s">
        <v>479</v>
      </c>
      <c r="J451" s="430">
        <v>2412</v>
      </c>
      <c r="K451" s="430"/>
      <c r="L451" s="430"/>
      <c r="M451" s="430"/>
      <c r="N451" s="67">
        <v>0</v>
      </c>
      <c r="O451" s="67"/>
      <c r="P451" s="67"/>
      <c r="Q451" s="67"/>
      <c r="R451" s="67">
        <v>823</v>
      </c>
      <c r="S451" s="67"/>
      <c r="T451" s="67"/>
      <c r="U451" s="67"/>
      <c r="V451" s="99"/>
      <c r="W451" s="100"/>
      <c r="X451" s="100"/>
      <c r="Y451" s="100"/>
      <c r="Z451" s="100"/>
      <c r="AA451" s="118"/>
      <c r="AB451" s="187"/>
      <c r="AC451" s="350"/>
      <c r="AD451" s="187"/>
      <c r="AE451" s="64"/>
    </row>
    <row r="452" spans="1:31" s="22" customFormat="1" ht="60" hidden="1" customHeight="1" x14ac:dyDescent="0.25">
      <c r="A452" s="430" t="s">
        <v>170</v>
      </c>
      <c r="B452" s="430"/>
      <c r="C452" s="570"/>
      <c r="D452" s="576"/>
      <c r="E452" s="570"/>
      <c r="F452" s="428"/>
      <c r="G452" s="603"/>
      <c r="H452" s="421"/>
      <c r="I452" s="158" t="s">
        <v>480</v>
      </c>
      <c r="J452" s="430">
        <v>305</v>
      </c>
      <c r="K452" s="430"/>
      <c r="L452" s="430"/>
      <c r="M452" s="430"/>
      <c r="N452" s="67">
        <v>32</v>
      </c>
      <c r="O452" s="67"/>
      <c r="P452" s="67"/>
      <c r="Q452" s="67"/>
      <c r="R452" s="67">
        <v>498.4</v>
      </c>
      <c r="S452" s="67"/>
      <c r="T452" s="67"/>
      <c r="U452" s="67"/>
      <c r="V452" s="99"/>
      <c r="W452" s="100"/>
      <c r="X452" s="100"/>
      <c r="Y452" s="100"/>
      <c r="Z452" s="100"/>
      <c r="AA452" s="118"/>
      <c r="AB452" s="187"/>
      <c r="AC452" s="350"/>
      <c r="AD452" s="187"/>
      <c r="AE452" s="64"/>
    </row>
    <row r="453" spans="1:31" s="22" customFormat="1" ht="60" hidden="1" customHeight="1" x14ac:dyDescent="0.25">
      <c r="A453" s="430" t="s">
        <v>170</v>
      </c>
      <c r="B453" s="430"/>
      <c r="C453" s="570"/>
      <c r="D453" s="576"/>
      <c r="E453" s="570"/>
      <c r="F453" s="428"/>
      <c r="G453" s="603"/>
      <c r="H453" s="421"/>
      <c r="I453" s="158" t="s">
        <v>481</v>
      </c>
      <c r="J453" s="430">
        <v>236</v>
      </c>
      <c r="K453" s="430"/>
      <c r="L453" s="430"/>
      <c r="M453" s="430"/>
      <c r="N453" s="67">
        <v>15</v>
      </c>
      <c r="O453" s="67"/>
      <c r="P453" s="67"/>
      <c r="Q453" s="67"/>
      <c r="R453" s="67">
        <v>184</v>
      </c>
      <c r="S453" s="67"/>
      <c r="T453" s="67"/>
      <c r="U453" s="67"/>
      <c r="V453" s="99"/>
      <c r="W453" s="100"/>
      <c r="X453" s="100"/>
      <c r="Y453" s="100"/>
      <c r="Z453" s="100"/>
      <c r="AA453" s="118"/>
      <c r="AB453" s="187"/>
      <c r="AC453" s="350"/>
      <c r="AD453" s="187"/>
      <c r="AE453" s="64"/>
    </row>
    <row r="454" spans="1:31" s="22" customFormat="1" ht="57" hidden="1" customHeight="1" x14ac:dyDescent="0.25">
      <c r="A454" s="430" t="s">
        <v>170</v>
      </c>
      <c r="B454" s="430"/>
      <c r="C454" s="570"/>
      <c r="D454" s="576"/>
      <c r="E454" s="570"/>
      <c r="F454" s="428"/>
      <c r="G454" s="603"/>
      <c r="H454" s="421"/>
      <c r="I454" s="158" t="s">
        <v>482</v>
      </c>
      <c r="J454" s="430">
        <v>129</v>
      </c>
      <c r="K454" s="430"/>
      <c r="L454" s="430"/>
      <c r="M454" s="430"/>
      <c r="N454" s="67">
        <v>15</v>
      </c>
      <c r="O454" s="67"/>
      <c r="P454" s="67"/>
      <c r="Q454" s="67"/>
      <c r="R454" s="67">
        <v>74</v>
      </c>
      <c r="S454" s="67"/>
      <c r="T454" s="67"/>
      <c r="U454" s="67"/>
      <c r="V454" s="99"/>
      <c r="W454" s="100"/>
      <c r="X454" s="100"/>
      <c r="Y454" s="100"/>
      <c r="Z454" s="100"/>
      <c r="AA454" s="118"/>
      <c r="AB454" s="187"/>
      <c r="AC454" s="350"/>
      <c r="AD454" s="187"/>
      <c r="AE454" s="64"/>
    </row>
    <row r="455" spans="1:31" s="22" customFormat="1" ht="75" hidden="1" customHeight="1" x14ac:dyDescent="0.25">
      <c r="A455" s="430" t="s">
        <v>170</v>
      </c>
      <c r="B455" s="430"/>
      <c r="C455" s="570"/>
      <c r="D455" s="576"/>
      <c r="E455" s="570"/>
      <c r="F455" s="428"/>
      <c r="G455" s="603"/>
      <c r="H455" s="421"/>
      <c r="I455" s="158" t="s">
        <v>483</v>
      </c>
      <c r="J455" s="430">
        <v>110</v>
      </c>
      <c r="K455" s="430"/>
      <c r="L455" s="430"/>
      <c r="M455" s="430"/>
      <c r="N455" s="67">
        <v>98</v>
      </c>
      <c r="O455" s="67"/>
      <c r="P455" s="67"/>
      <c r="Q455" s="67"/>
      <c r="R455" s="67">
        <v>266</v>
      </c>
      <c r="S455" s="67"/>
      <c r="T455" s="67"/>
      <c r="U455" s="67"/>
      <c r="V455" s="99"/>
      <c r="W455" s="100"/>
      <c r="X455" s="100"/>
      <c r="Y455" s="100"/>
      <c r="Z455" s="100"/>
      <c r="AA455" s="118"/>
      <c r="AB455" s="187"/>
      <c r="AC455" s="350"/>
      <c r="AD455" s="187"/>
      <c r="AE455" s="64"/>
    </row>
    <row r="456" spans="1:31" s="22" customFormat="1" ht="60" hidden="1" customHeight="1" x14ac:dyDescent="0.25">
      <c r="A456" s="430" t="s">
        <v>170</v>
      </c>
      <c r="B456" s="430"/>
      <c r="C456" s="570"/>
      <c r="D456" s="576"/>
      <c r="E456" s="570"/>
      <c r="F456" s="428"/>
      <c r="G456" s="603"/>
      <c r="H456" s="421"/>
      <c r="I456" s="158" t="s">
        <v>484</v>
      </c>
      <c r="J456" s="430">
        <v>305</v>
      </c>
      <c r="K456" s="430"/>
      <c r="L456" s="430"/>
      <c r="M456" s="430"/>
      <c r="N456" s="67">
        <v>32</v>
      </c>
      <c r="O456" s="67"/>
      <c r="P456" s="67"/>
      <c r="Q456" s="67"/>
      <c r="R456" s="67">
        <v>548.40566666666666</v>
      </c>
      <c r="S456" s="67"/>
      <c r="T456" s="67"/>
      <c r="U456" s="67"/>
      <c r="V456" s="99"/>
      <c r="W456" s="100"/>
      <c r="X456" s="100"/>
      <c r="Y456" s="100"/>
      <c r="Z456" s="100"/>
      <c r="AA456" s="118"/>
      <c r="AB456" s="187"/>
      <c r="AC456" s="350"/>
      <c r="AD456" s="187"/>
      <c r="AE456" s="64"/>
    </row>
    <row r="457" spans="1:31" s="22" customFormat="1" ht="60" hidden="1" customHeight="1" x14ac:dyDescent="0.25">
      <c r="A457" s="430" t="s">
        <v>170</v>
      </c>
      <c r="B457" s="430"/>
      <c r="C457" s="570"/>
      <c r="D457" s="576"/>
      <c r="E457" s="570"/>
      <c r="F457" s="428"/>
      <c r="G457" s="603"/>
      <c r="H457" s="421"/>
      <c r="I457" s="158" t="s">
        <v>485</v>
      </c>
      <c r="J457" s="430">
        <v>2412</v>
      </c>
      <c r="K457" s="430"/>
      <c r="L457" s="430"/>
      <c r="M457" s="430"/>
      <c r="N457" s="67">
        <v>117</v>
      </c>
      <c r="O457" s="67"/>
      <c r="P457" s="67"/>
      <c r="Q457" s="67"/>
      <c r="R457" s="67">
        <v>818.32</v>
      </c>
      <c r="S457" s="67"/>
      <c r="T457" s="67"/>
      <c r="U457" s="67"/>
      <c r="V457" s="99"/>
      <c r="W457" s="100"/>
      <c r="X457" s="100"/>
      <c r="Y457" s="100"/>
      <c r="Z457" s="100"/>
      <c r="AA457" s="118"/>
      <c r="AB457" s="187"/>
      <c r="AC457" s="350"/>
      <c r="AD457" s="187"/>
      <c r="AE457" s="64"/>
    </row>
    <row r="458" spans="1:31" s="22" customFormat="1" ht="60" hidden="1" customHeight="1" x14ac:dyDescent="0.25">
      <c r="A458" s="430" t="s">
        <v>170</v>
      </c>
      <c r="B458" s="430"/>
      <c r="C458" s="570"/>
      <c r="D458" s="576"/>
      <c r="E458" s="570"/>
      <c r="F458" s="428"/>
      <c r="G458" s="603"/>
      <c r="H458" s="421"/>
      <c r="I458" s="158" t="s">
        <v>486</v>
      </c>
      <c r="J458" s="430">
        <v>300</v>
      </c>
      <c r="K458" s="430"/>
      <c r="L458" s="430"/>
      <c r="M458" s="430"/>
      <c r="N458" s="67">
        <v>15</v>
      </c>
      <c r="O458" s="67"/>
      <c r="P458" s="67"/>
      <c r="Q458" s="67"/>
      <c r="R458" s="67">
        <v>333</v>
      </c>
      <c r="S458" s="67"/>
      <c r="T458" s="67"/>
      <c r="U458" s="67"/>
      <c r="V458" s="99"/>
      <c r="W458" s="100"/>
      <c r="X458" s="100"/>
      <c r="Y458" s="100"/>
      <c r="Z458" s="100"/>
      <c r="AA458" s="118"/>
      <c r="AB458" s="187"/>
      <c r="AC458" s="350"/>
      <c r="AD458" s="187"/>
      <c r="AE458" s="64"/>
    </row>
    <row r="459" spans="1:31" s="22" customFormat="1" ht="60" hidden="1" customHeight="1" x14ac:dyDescent="0.25">
      <c r="A459" s="430" t="s">
        <v>170</v>
      </c>
      <c r="B459" s="430"/>
      <c r="C459" s="570"/>
      <c r="D459" s="576"/>
      <c r="E459" s="570"/>
      <c r="F459" s="428"/>
      <c r="G459" s="603"/>
      <c r="H459" s="421"/>
      <c r="I459" s="158" t="s">
        <v>487</v>
      </c>
      <c r="J459" s="430">
        <v>48</v>
      </c>
      <c r="K459" s="430"/>
      <c r="L459" s="430"/>
      <c r="M459" s="430"/>
      <c r="N459" s="67">
        <v>5</v>
      </c>
      <c r="O459" s="67"/>
      <c r="P459" s="67"/>
      <c r="Q459" s="67"/>
      <c r="R459" s="67">
        <v>94</v>
      </c>
      <c r="S459" s="67"/>
      <c r="T459" s="67"/>
      <c r="U459" s="67"/>
      <c r="V459" s="99"/>
      <c r="W459" s="100"/>
      <c r="X459" s="100"/>
      <c r="Y459" s="100"/>
      <c r="Z459" s="100"/>
      <c r="AA459" s="118"/>
      <c r="AB459" s="187"/>
      <c r="AC459" s="350"/>
      <c r="AD459" s="187"/>
      <c r="AE459" s="64"/>
    </row>
    <row r="460" spans="1:31" s="22" customFormat="1" ht="75" hidden="1" customHeight="1" x14ac:dyDescent="0.25">
      <c r="A460" s="430" t="s">
        <v>170</v>
      </c>
      <c r="B460" s="430"/>
      <c r="C460" s="570"/>
      <c r="D460" s="576"/>
      <c r="E460" s="570"/>
      <c r="F460" s="428"/>
      <c r="G460" s="603"/>
      <c r="H460" s="421"/>
      <c r="I460" s="158" t="s">
        <v>488</v>
      </c>
      <c r="J460" s="430">
        <v>12</v>
      </c>
      <c r="K460" s="430"/>
      <c r="L460" s="430"/>
      <c r="M460" s="430"/>
      <c r="N460" s="67">
        <v>5</v>
      </c>
      <c r="O460" s="67"/>
      <c r="P460" s="67"/>
      <c r="Q460" s="67"/>
      <c r="R460" s="67">
        <v>71</v>
      </c>
      <c r="S460" s="67"/>
      <c r="T460" s="67"/>
      <c r="U460" s="67"/>
      <c r="V460" s="99"/>
      <c r="W460" s="100"/>
      <c r="X460" s="100"/>
      <c r="Y460" s="100"/>
      <c r="Z460" s="100"/>
      <c r="AA460" s="118"/>
      <c r="AB460" s="187"/>
      <c r="AC460" s="350"/>
      <c r="AD460" s="187"/>
      <c r="AE460" s="64"/>
    </row>
    <row r="461" spans="1:31" s="22" customFormat="1" ht="60" hidden="1" customHeight="1" x14ac:dyDescent="0.25">
      <c r="A461" s="430" t="s">
        <v>170</v>
      </c>
      <c r="B461" s="430"/>
      <c r="C461" s="570"/>
      <c r="D461" s="576"/>
      <c r="E461" s="570"/>
      <c r="F461" s="428"/>
      <c r="G461" s="603"/>
      <c r="H461" s="421"/>
      <c r="I461" s="158" t="s">
        <v>489</v>
      </c>
      <c r="J461" s="430">
        <v>28</v>
      </c>
      <c r="K461" s="430"/>
      <c r="L461" s="430"/>
      <c r="M461" s="430"/>
      <c r="N461" s="67">
        <v>5</v>
      </c>
      <c r="O461" s="67"/>
      <c r="P461" s="67"/>
      <c r="Q461" s="67"/>
      <c r="R461" s="67">
        <v>106</v>
      </c>
      <c r="S461" s="67"/>
      <c r="T461" s="67"/>
      <c r="U461" s="67"/>
      <c r="V461" s="99"/>
      <c r="W461" s="100"/>
      <c r="X461" s="100"/>
      <c r="Y461" s="100"/>
      <c r="Z461" s="100"/>
      <c r="AA461" s="118"/>
      <c r="AB461" s="187"/>
      <c r="AC461" s="350"/>
      <c r="AD461" s="187"/>
      <c r="AE461" s="64"/>
    </row>
    <row r="462" spans="1:31" s="22" customFormat="1" ht="60" hidden="1" customHeight="1" x14ac:dyDescent="0.25">
      <c r="A462" s="430" t="s">
        <v>170</v>
      </c>
      <c r="B462" s="430"/>
      <c r="C462" s="570"/>
      <c r="D462" s="576"/>
      <c r="E462" s="570"/>
      <c r="F462" s="428"/>
      <c r="G462" s="603"/>
      <c r="H462" s="421"/>
      <c r="I462" s="158" t="s">
        <v>490</v>
      </c>
      <c r="J462" s="430">
        <v>34</v>
      </c>
      <c r="K462" s="430"/>
      <c r="L462" s="430"/>
      <c r="M462" s="430"/>
      <c r="N462" s="67">
        <v>15</v>
      </c>
      <c r="O462" s="67"/>
      <c r="P462" s="67"/>
      <c r="Q462" s="67"/>
      <c r="R462" s="67">
        <v>63</v>
      </c>
      <c r="S462" s="67"/>
      <c r="T462" s="67"/>
      <c r="U462" s="67"/>
      <c r="V462" s="99"/>
      <c r="W462" s="100"/>
      <c r="X462" s="100"/>
      <c r="Y462" s="100"/>
      <c r="Z462" s="100"/>
      <c r="AA462" s="118"/>
      <c r="AB462" s="187"/>
      <c r="AC462" s="350"/>
      <c r="AD462" s="187"/>
      <c r="AE462" s="64"/>
    </row>
    <row r="463" spans="1:31" s="22" customFormat="1" ht="75" hidden="1" customHeight="1" x14ac:dyDescent="0.25">
      <c r="A463" s="430" t="s">
        <v>170</v>
      </c>
      <c r="B463" s="430"/>
      <c r="C463" s="570"/>
      <c r="D463" s="576"/>
      <c r="E463" s="570"/>
      <c r="F463" s="428"/>
      <c r="G463" s="603"/>
      <c r="H463" s="421"/>
      <c r="I463" s="158" t="s">
        <v>491</v>
      </c>
      <c r="J463" s="430">
        <v>80</v>
      </c>
      <c r="K463" s="430"/>
      <c r="L463" s="430"/>
      <c r="M463" s="430"/>
      <c r="N463" s="67">
        <v>15</v>
      </c>
      <c r="O463" s="67"/>
      <c r="P463" s="67"/>
      <c r="Q463" s="67"/>
      <c r="R463" s="67">
        <v>57</v>
      </c>
      <c r="S463" s="67"/>
      <c r="T463" s="67"/>
      <c r="U463" s="67"/>
      <c r="V463" s="99"/>
      <c r="W463" s="100"/>
      <c r="X463" s="100"/>
      <c r="Y463" s="100"/>
      <c r="Z463" s="100"/>
      <c r="AA463" s="118"/>
      <c r="AB463" s="187"/>
      <c r="AC463" s="350"/>
      <c r="AD463" s="187"/>
      <c r="AE463" s="64"/>
    </row>
    <row r="464" spans="1:31" s="22" customFormat="1" ht="75" hidden="1" customHeight="1" x14ac:dyDescent="0.25">
      <c r="A464" s="430" t="s">
        <v>170</v>
      </c>
      <c r="B464" s="430"/>
      <c r="C464" s="570"/>
      <c r="D464" s="576"/>
      <c r="E464" s="570"/>
      <c r="F464" s="428"/>
      <c r="G464" s="603"/>
      <c r="H464" s="421"/>
      <c r="I464" s="158" t="s">
        <v>492</v>
      </c>
      <c r="J464" s="430">
        <v>350</v>
      </c>
      <c r="K464" s="430"/>
      <c r="L464" s="430"/>
      <c r="M464" s="430"/>
      <c r="N464" s="67">
        <v>11</v>
      </c>
      <c r="O464" s="67"/>
      <c r="P464" s="67"/>
      <c r="Q464" s="67"/>
      <c r="R464" s="67">
        <v>150</v>
      </c>
      <c r="S464" s="67"/>
      <c r="T464" s="67"/>
      <c r="U464" s="67"/>
      <c r="V464" s="99"/>
      <c r="W464" s="100"/>
      <c r="X464" s="100"/>
      <c r="Y464" s="100"/>
      <c r="Z464" s="100"/>
      <c r="AA464" s="118"/>
      <c r="AB464" s="187"/>
      <c r="AC464" s="350"/>
      <c r="AD464" s="187"/>
      <c r="AE464" s="64"/>
    </row>
    <row r="465" spans="1:31" s="22" customFormat="1" ht="75" hidden="1" customHeight="1" x14ac:dyDescent="0.25">
      <c r="A465" s="430" t="s">
        <v>170</v>
      </c>
      <c r="B465" s="430"/>
      <c r="C465" s="570"/>
      <c r="D465" s="576"/>
      <c r="E465" s="570"/>
      <c r="F465" s="428"/>
      <c r="G465" s="603"/>
      <c r="H465" s="421"/>
      <c r="I465" s="158" t="s">
        <v>493</v>
      </c>
      <c r="J465" s="430">
        <v>188</v>
      </c>
      <c r="K465" s="430"/>
      <c r="L465" s="430"/>
      <c r="M465" s="430"/>
      <c r="N465" s="67">
        <v>15</v>
      </c>
      <c r="O465" s="67"/>
      <c r="P465" s="67"/>
      <c r="Q465" s="67"/>
      <c r="R465" s="67">
        <v>144</v>
      </c>
      <c r="S465" s="67"/>
      <c r="T465" s="67"/>
      <c r="U465" s="67"/>
      <c r="V465" s="99"/>
      <c r="W465" s="100"/>
      <c r="X465" s="100"/>
      <c r="Y465" s="100"/>
      <c r="Z465" s="100"/>
      <c r="AA465" s="118"/>
      <c r="AB465" s="187"/>
      <c r="AC465" s="350"/>
      <c r="AD465" s="187"/>
      <c r="AE465" s="64"/>
    </row>
    <row r="466" spans="1:31" s="22" customFormat="1" ht="45" hidden="1" customHeight="1" x14ac:dyDescent="0.25">
      <c r="A466" s="430" t="s">
        <v>170</v>
      </c>
      <c r="B466" s="430"/>
      <c r="C466" s="570"/>
      <c r="D466" s="576"/>
      <c r="E466" s="570"/>
      <c r="F466" s="428"/>
      <c r="G466" s="603"/>
      <c r="H466" s="421"/>
      <c r="I466" s="158" t="s">
        <v>494</v>
      </c>
      <c r="J466" s="430">
        <v>40</v>
      </c>
      <c r="K466" s="430"/>
      <c r="L466" s="430"/>
      <c r="M466" s="430"/>
      <c r="N466" s="67">
        <v>15</v>
      </c>
      <c r="O466" s="67"/>
      <c r="P466" s="67"/>
      <c r="Q466" s="67"/>
      <c r="R466" s="67">
        <v>154</v>
      </c>
      <c r="S466" s="67"/>
      <c r="T466" s="67"/>
      <c r="U466" s="67"/>
      <c r="V466" s="99"/>
      <c r="W466" s="100"/>
      <c r="X466" s="100"/>
      <c r="Y466" s="100"/>
      <c r="Z466" s="100"/>
      <c r="AA466" s="118"/>
      <c r="AB466" s="187"/>
      <c r="AC466" s="350"/>
      <c r="AD466" s="187"/>
      <c r="AE466" s="64"/>
    </row>
    <row r="467" spans="1:31" s="22" customFormat="1" ht="75" hidden="1" customHeight="1" x14ac:dyDescent="0.25">
      <c r="A467" s="430" t="s">
        <v>170</v>
      </c>
      <c r="B467" s="430"/>
      <c r="C467" s="570"/>
      <c r="D467" s="576"/>
      <c r="E467" s="570"/>
      <c r="F467" s="428"/>
      <c r="G467" s="603"/>
      <c r="H467" s="421"/>
      <c r="I467" s="158" t="s">
        <v>495</v>
      </c>
      <c r="J467" s="430">
        <v>205</v>
      </c>
      <c r="K467" s="430"/>
      <c r="L467" s="430"/>
      <c r="M467" s="430"/>
      <c r="N467" s="67">
        <v>15</v>
      </c>
      <c r="O467" s="67"/>
      <c r="P467" s="67"/>
      <c r="Q467" s="67"/>
      <c r="R467" s="67">
        <v>185</v>
      </c>
      <c r="S467" s="67"/>
      <c r="T467" s="67"/>
      <c r="U467" s="67"/>
      <c r="V467" s="99"/>
      <c r="W467" s="100"/>
      <c r="X467" s="100"/>
      <c r="Y467" s="100"/>
      <c r="Z467" s="100"/>
      <c r="AA467" s="118"/>
      <c r="AB467" s="187"/>
      <c r="AC467" s="350"/>
      <c r="AD467" s="187"/>
      <c r="AE467" s="64"/>
    </row>
    <row r="468" spans="1:31" s="22" customFormat="1" ht="60" hidden="1" customHeight="1" x14ac:dyDescent="0.25">
      <c r="A468" s="430" t="s">
        <v>170</v>
      </c>
      <c r="B468" s="430"/>
      <c r="C468" s="570"/>
      <c r="D468" s="576"/>
      <c r="E468" s="570"/>
      <c r="F468" s="428"/>
      <c r="G468" s="603"/>
      <c r="H468" s="421"/>
      <c r="I468" s="158" t="s">
        <v>496</v>
      </c>
      <c r="J468" s="430">
        <v>445</v>
      </c>
      <c r="K468" s="430"/>
      <c r="L468" s="430"/>
      <c r="M468" s="430"/>
      <c r="N468" s="67">
        <v>97</v>
      </c>
      <c r="O468" s="67"/>
      <c r="P468" s="67"/>
      <c r="Q468" s="67"/>
      <c r="R468" s="67">
        <v>405</v>
      </c>
      <c r="S468" s="67"/>
      <c r="T468" s="67"/>
      <c r="U468" s="67"/>
      <c r="V468" s="99"/>
      <c r="W468" s="100"/>
      <c r="X468" s="100"/>
      <c r="Y468" s="100"/>
      <c r="Z468" s="100"/>
      <c r="AA468" s="118"/>
      <c r="AB468" s="187"/>
      <c r="AC468" s="350"/>
      <c r="AD468" s="187"/>
      <c r="AE468" s="64"/>
    </row>
    <row r="469" spans="1:31" s="22" customFormat="1" ht="30" hidden="1" customHeight="1" x14ac:dyDescent="0.25">
      <c r="A469" s="430" t="s">
        <v>170</v>
      </c>
      <c r="B469" s="430"/>
      <c r="C469" s="570"/>
      <c r="D469" s="576"/>
      <c r="E469" s="570"/>
      <c r="F469" s="428"/>
      <c r="G469" s="603"/>
      <c r="H469" s="421"/>
      <c r="I469" s="158" t="s">
        <v>497</v>
      </c>
      <c r="J469" s="430">
        <v>425</v>
      </c>
      <c r="K469" s="430"/>
      <c r="L469" s="430"/>
      <c r="M469" s="430"/>
      <c r="N469" s="67">
        <v>15</v>
      </c>
      <c r="O469" s="67"/>
      <c r="P469" s="67"/>
      <c r="Q469" s="67"/>
      <c r="R469" s="67">
        <v>386</v>
      </c>
      <c r="S469" s="67"/>
      <c r="T469" s="67"/>
      <c r="U469" s="67"/>
      <c r="V469" s="99"/>
      <c r="W469" s="100"/>
      <c r="X469" s="100"/>
      <c r="Y469" s="100"/>
      <c r="Z469" s="100"/>
      <c r="AA469" s="118"/>
      <c r="AB469" s="187"/>
      <c r="AC469" s="350"/>
      <c r="AD469" s="187"/>
      <c r="AE469" s="64"/>
    </row>
    <row r="470" spans="1:31" s="22" customFormat="1" ht="45" hidden="1" customHeight="1" x14ac:dyDescent="0.25">
      <c r="A470" s="430" t="s">
        <v>170</v>
      </c>
      <c r="B470" s="430"/>
      <c r="C470" s="570"/>
      <c r="D470" s="576"/>
      <c r="E470" s="570"/>
      <c r="F470" s="428"/>
      <c r="G470" s="603"/>
      <c r="H470" s="421"/>
      <c r="I470" s="158" t="s">
        <v>498</v>
      </c>
      <c r="J470" s="430">
        <v>30</v>
      </c>
      <c r="K470" s="430"/>
      <c r="L470" s="430"/>
      <c r="M470" s="430"/>
      <c r="N470" s="67">
        <v>5</v>
      </c>
      <c r="O470" s="67"/>
      <c r="P470" s="67"/>
      <c r="Q470" s="67"/>
      <c r="R470" s="67">
        <v>23</v>
      </c>
      <c r="S470" s="67"/>
      <c r="T470" s="67"/>
      <c r="U470" s="67"/>
      <c r="V470" s="99"/>
      <c r="W470" s="100"/>
      <c r="X470" s="100"/>
      <c r="Y470" s="100"/>
      <c r="Z470" s="100"/>
      <c r="AA470" s="118"/>
      <c r="AB470" s="187"/>
      <c r="AC470" s="350"/>
      <c r="AD470" s="187"/>
      <c r="AE470" s="64"/>
    </row>
    <row r="471" spans="1:31" s="22" customFormat="1" ht="60" hidden="1" customHeight="1" x14ac:dyDescent="0.25">
      <c r="A471" s="430" t="s">
        <v>170</v>
      </c>
      <c r="B471" s="430"/>
      <c r="C471" s="570"/>
      <c r="D471" s="576"/>
      <c r="E471" s="570"/>
      <c r="F471" s="428"/>
      <c r="G471" s="603"/>
      <c r="H471" s="421"/>
      <c r="I471" s="158" t="s">
        <v>499</v>
      </c>
      <c r="J471" s="430">
        <v>240</v>
      </c>
      <c r="K471" s="430"/>
      <c r="L471" s="430"/>
      <c r="M471" s="430"/>
      <c r="N471" s="67">
        <v>30</v>
      </c>
      <c r="O471" s="67"/>
      <c r="P471" s="67"/>
      <c r="Q471" s="67"/>
      <c r="R471" s="67">
        <v>188.20490000000001</v>
      </c>
      <c r="S471" s="67"/>
      <c r="T471" s="67"/>
      <c r="U471" s="67"/>
      <c r="V471" s="99"/>
      <c r="W471" s="100"/>
      <c r="X471" s="100"/>
      <c r="Y471" s="100"/>
      <c r="Z471" s="100"/>
      <c r="AA471" s="118"/>
      <c r="AB471" s="187"/>
      <c r="AC471" s="350"/>
      <c r="AD471" s="187"/>
      <c r="AE471" s="64"/>
    </row>
    <row r="472" spans="1:31" s="22" customFormat="1" ht="60" hidden="1" customHeight="1" x14ac:dyDescent="0.25">
      <c r="A472" s="430" t="s">
        <v>170</v>
      </c>
      <c r="B472" s="430"/>
      <c r="C472" s="570"/>
      <c r="D472" s="576"/>
      <c r="E472" s="570"/>
      <c r="F472" s="428"/>
      <c r="G472" s="603"/>
      <c r="H472" s="421"/>
      <c r="I472" s="158" t="s">
        <v>500</v>
      </c>
      <c r="J472" s="430">
        <v>120</v>
      </c>
      <c r="K472" s="430"/>
      <c r="L472" s="430"/>
      <c r="M472" s="430"/>
      <c r="N472" s="67">
        <v>30</v>
      </c>
      <c r="O472" s="67"/>
      <c r="P472" s="67"/>
      <c r="Q472" s="67"/>
      <c r="R472" s="67">
        <v>87.940920000000006</v>
      </c>
      <c r="S472" s="67"/>
      <c r="T472" s="67"/>
      <c r="U472" s="67"/>
      <c r="V472" s="99"/>
      <c r="W472" s="100"/>
      <c r="X472" s="100"/>
      <c r="Y472" s="100"/>
      <c r="Z472" s="100"/>
      <c r="AA472" s="118"/>
      <c r="AB472" s="187"/>
      <c r="AC472" s="350"/>
      <c r="AD472" s="187"/>
      <c r="AE472" s="64"/>
    </row>
    <row r="473" spans="1:31" s="22" customFormat="1" ht="30" hidden="1" customHeight="1" x14ac:dyDescent="0.25">
      <c r="A473" s="430" t="s">
        <v>170</v>
      </c>
      <c r="B473" s="430"/>
      <c r="C473" s="570"/>
      <c r="D473" s="576"/>
      <c r="E473" s="570"/>
      <c r="F473" s="428"/>
      <c r="G473" s="603"/>
      <c r="H473" s="421"/>
      <c r="I473" s="158" t="s">
        <v>501</v>
      </c>
      <c r="J473" s="430">
        <v>1115</v>
      </c>
      <c r="K473" s="430"/>
      <c r="L473" s="430"/>
      <c r="M473" s="430"/>
      <c r="N473" s="67">
        <v>120</v>
      </c>
      <c r="O473" s="67"/>
      <c r="P473" s="67"/>
      <c r="Q473" s="67"/>
      <c r="R473" s="67">
        <v>983.54039</v>
      </c>
      <c r="S473" s="67"/>
      <c r="T473" s="67"/>
      <c r="U473" s="67"/>
      <c r="V473" s="99"/>
      <c r="W473" s="100"/>
      <c r="X473" s="100"/>
      <c r="Y473" s="100"/>
      <c r="Z473" s="100"/>
      <c r="AA473" s="118"/>
      <c r="AB473" s="187"/>
      <c r="AC473" s="350"/>
      <c r="AD473" s="187"/>
      <c r="AE473" s="64"/>
    </row>
    <row r="474" spans="1:31" s="22" customFormat="1" ht="60" hidden="1" customHeight="1" x14ac:dyDescent="0.25">
      <c r="A474" s="430" t="s">
        <v>170</v>
      </c>
      <c r="B474" s="430"/>
      <c r="C474" s="570"/>
      <c r="D474" s="576"/>
      <c r="E474" s="570"/>
      <c r="F474" s="428"/>
      <c r="G474" s="603"/>
      <c r="H474" s="421"/>
      <c r="I474" s="158" t="s">
        <v>502</v>
      </c>
      <c r="J474" s="430">
        <v>243</v>
      </c>
      <c r="K474" s="430"/>
      <c r="L474" s="430"/>
      <c r="M474" s="430"/>
      <c r="N474" s="67">
        <v>30</v>
      </c>
      <c r="O474" s="67"/>
      <c r="P474" s="67"/>
      <c r="Q474" s="67"/>
      <c r="R474" s="67">
        <v>299.65656000000001</v>
      </c>
      <c r="S474" s="67"/>
      <c r="T474" s="67"/>
      <c r="U474" s="67"/>
      <c r="V474" s="99"/>
      <c r="W474" s="100"/>
      <c r="X474" s="100"/>
      <c r="Y474" s="100"/>
      <c r="Z474" s="100"/>
      <c r="AA474" s="118"/>
      <c r="AB474" s="187"/>
      <c r="AC474" s="350"/>
      <c r="AD474" s="187"/>
      <c r="AE474" s="64"/>
    </row>
    <row r="475" spans="1:31" s="22" customFormat="1" ht="60" hidden="1" customHeight="1" x14ac:dyDescent="0.25">
      <c r="A475" s="430" t="s">
        <v>170</v>
      </c>
      <c r="B475" s="430"/>
      <c r="C475" s="570"/>
      <c r="D475" s="576"/>
      <c r="E475" s="570"/>
      <c r="F475" s="428"/>
      <c r="G475" s="603"/>
      <c r="H475" s="421"/>
      <c r="I475" s="158" t="s">
        <v>474</v>
      </c>
      <c r="J475" s="430">
        <v>850</v>
      </c>
      <c r="K475" s="430"/>
      <c r="L475" s="430"/>
      <c r="M475" s="430"/>
      <c r="N475" s="67">
        <v>45</v>
      </c>
      <c r="O475" s="67"/>
      <c r="P475" s="67"/>
      <c r="Q475" s="67"/>
      <c r="R475" s="67">
        <v>171.1</v>
      </c>
      <c r="S475" s="67"/>
      <c r="T475" s="67"/>
      <c r="U475" s="67"/>
      <c r="V475" s="99"/>
      <c r="W475" s="100"/>
      <c r="X475" s="100"/>
      <c r="Y475" s="100"/>
      <c r="Z475" s="100"/>
      <c r="AA475" s="118"/>
      <c r="AB475" s="187"/>
      <c r="AC475" s="350"/>
      <c r="AD475" s="187"/>
      <c r="AE475" s="64"/>
    </row>
    <row r="476" spans="1:31" s="22" customFormat="1" ht="45" hidden="1" customHeight="1" x14ac:dyDescent="0.25">
      <c r="A476" s="430" t="s">
        <v>170</v>
      </c>
      <c r="B476" s="430"/>
      <c r="C476" s="570"/>
      <c r="D476" s="576"/>
      <c r="E476" s="570"/>
      <c r="F476" s="428"/>
      <c r="G476" s="603"/>
      <c r="H476" s="421"/>
      <c r="I476" s="158" t="s">
        <v>503</v>
      </c>
      <c r="J476" s="430">
        <v>250</v>
      </c>
      <c r="K476" s="430"/>
      <c r="L476" s="430"/>
      <c r="M476" s="430"/>
      <c r="N476" s="67">
        <v>15</v>
      </c>
      <c r="O476" s="67"/>
      <c r="P476" s="67"/>
      <c r="Q476" s="67"/>
      <c r="R476" s="67">
        <v>225.04</v>
      </c>
      <c r="S476" s="67"/>
      <c r="T476" s="67"/>
      <c r="U476" s="67"/>
      <c r="V476" s="99"/>
      <c r="W476" s="100"/>
      <c r="X476" s="100"/>
      <c r="Y476" s="100"/>
      <c r="Z476" s="100"/>
      <c r="AA476" s="118"/>
      <c r="AB476" s="187"/>
      <c r="AC476" s="350"/>
      <c r="AD476" s="187"/>
      <c r="AE476" s="64"/>
    </row>
    <row r="477" spans="1:31" s="22" customFormat="1" ht="48" hidden="1" customHeight="1" x14ac:dyDescent="0.25">
      <c r="A477" s="430" t="s">
        <v>170</v>
      </c>
      <c r="B477" s="430"/>
      <c r="C477" s="570"/>
      <c r="D477" s="576"/>
      <c r="E477" s="570"/>
      <c r="F477" s="428"/>
      <c r="G477" s="603"/>
      <c r="H477" s="421"/>
      <c r="I477" s="158" t="s">
        <v>504</v>
      </c>
      <c r="J477" s="430">
        <v>1115</v>
      </c>
      <c r="K477" s="430"/>
      <c r="L477" s="430"/>
      <c r="M477" s="430"/>
      <c r="N477" s="67">
        <v>15</v>
      </c>
      <c r="O477" s="67"/>
      <c r="P477" s="67"/>
      <c r="Q477" s="67"/>
      <c r="R477" s="67">
        <v>456</v>
      </c>
      <c r="S477" s="67"/>
      <c r="T477" s="67"/>
      <c r="U477" s="67"/>
      <c r="V477" s="99"/>
      <c r="W477" s="100"/>
      <c r="X477" s="100"/>
      <c r="Y477" s="100"/>
      <c r="Z477" s="100"/>
      <c r="AA477" s="118"/>
      <c r="AB477" s="187"/>
      <c r="AC477" s="350"/>
      <c r="AD477" s="187"/>
      <c r="AE477" s="64"/>
    </row>
    <row r="478" spans="1:31" s="22" customFormat="1" ht="30.75" hidden="1" customHeight="1" x14ac:dyDescent="0.25">
      <c r="A478" s="430" t="s">
        <v>170</v>
      </c>
      <c r="B478" s="430"/>
      <c r="C478" s="570"/>
      <c r="D478" s="576"/>
      <c r="E478" s="570"/>
      <c r="F478" s="428"/>
      <c r="G478" s="603"/>
      <c r="H478" s="421"/>
      <c r="I478" s="158" t="s">
        <v>505</v>
      </c>
      <c r="J478" s="430">
        <v>1000</v>
      </c>
      <c r="K478" s="430"/>
      <c r="L478" s="430"/>
      <c r="M478" s="430"/>
      <c r="N478" s="67">
        <v>15</v>
      </c>
      <c r="O478" s="67"/>
      <c r="P478" s="67"/>
      <c r="Q478" s="67"/>
      <c r="R478" s="67">
        <v>457.17</v>
      </c>
      <c r="S478" s="67"/>
      <c r="T478" s="67"/>
      <c r="U478" s="67"/>
      <c r="V478" s="99"/>
      <c r="W478" s="100"/>
      <c r="X478" s="100"/>
      <c r="Y478" s="100"/>
      <c r="Z478" s="100"/>
      <c r="AA478" s="118"/>
      <c r="AB478" s="187"/>
      <c r="AC478" s="350"/>
      <c r="AD478" s="187"/>
      <c r="AE478" s="64"/>
    </row>
    <row r="479" spans="1:31" s="22" customFormat="1" ht="45" hidden="1" customHeight="1" x14ac:dyDescent="0.25">
      <c r="A479" s="430" t="s">
        <v>170</v>
      </c>
      <c r="B479" s="430"/>
      <c r="C479" s="570"/>
      <c r="D479" s="576"/>
      <c r="E479" s="570"/>
      <c r="F479" s="428"/>
      <c r="G479" s="603"/>
      <c r="H479" s="421"/>
      <c r="I479" s="158" t="s">
        <v>506</v>
      </c>
      <c r="J479" s="430">
        <v>248</v>
      </c>
      <c r="K479" s="430"/>
      <c r="L479" s="430"/>
      <c r="M479" s="430"/>
      <c r="N479" s="67">
        <v>15</v>
      </c>
      <c r="O479" s="67"/>
      <c r="P479" s="67"/>
      <c r="Q479" s="67"/>
      <c r="R479" s="67">
        <v>380.44</v>
      </c>
      <c r="S479" s="67"/>
      <c r="T479" s="67"/>
      <c r="U479" s="67"/>
      <c r="V479" s="99"/>
      <c r="W479" s="100"/>
      <c r="X479" s="100"/>
      <c r="Y479" s="100"/>
      <c r="Z479" s="100"/>
      <c r="AA479" s="118"/>
      <c r="AB479" s="187"/>
      <c r="AC479" s="350"/>
      <c r="AD479" s="187"/>
      <c r="AE479" s="64"/>
    </row>
    <row r="480" spans="1:31" s="22" customFormat="1" ht="45" hidden="1" customHeight="1" x14ac:dyDescent="0.25">
      <c r="A480" s="430" t="s">
        <v>170</v>
      </c>
      <c r="B480" s="430"/>
      <c r="C480" s="570"/>
      <c r="D480" s="576"/>
      <c r="E480" s="570"/>
      <c r="F480" s="428"/>
      <c r="G480" s="603"/>
      <c r="H480" s="421"/>
      <c r="I480" s="158" t="s">
        <v>507</v>
      </c>
      <c r="J480" s="430">
        <v>293</v>
      </c>
      <c r="K480" s="430"/>
      <c r="L480" s="430"/>
      <c r="M480" s="430"/>
      <c r="N480" s="67">
        <v>10</v>
      </c>
      <c r="O480" s="67"/>
      <c r="P480" s="67"/>
      <c r="Q480" s="67"/>
      <c r="R480" s="67">
        <v>724.35</v>
      </c>
      <c r="S480" s="67"/>
      <c r="T480" s="67"/>
      <c r="U480" s="67"/>
      <c r="V480" s="99"/>
      <c r="W480" s="100"/>
      <c r="X480" s="100"/>
      <c r="Y480" s="100"/>
      <c r="Z480" s="100"/>
      <c r="AA480" s="118"/>
      <c r="AB480" s="187"/>
      <c r="AC480" s="350"/>
      <c r="AD480" s="187"/>
      <c r="AE480" s="64"/>
    </row>
    <row r="481" spans="1:31" s="22" customFormat="1" ht="45" hidden="1" customHeight="1" x14ac:dyDescent="0.25">
      <c r="A481" s="430" t="s">
        <v>170</v>
      </c>
      <c r="B481" s="430"/>
      <c r="C481" s="570"/>
      <c r="D481" s="576"/>
      <c r="E481" s="570"/>
      <c r="F481" s="428"/>
      <c r="G481" s="603"/>
      <c r="H481" s="421"/>
      <c r="I481" s="158" t="s">
        <v>508</v>
      </c>
      <c r="J481" s="430">
        <v>1217</v>
      </c>
      <c r="K481" s="430"/>
      <c r="L481" s="430"/>
      <c r="M481" s="430"/>
      <c r="N481" s="67">
        <v>44</v>
      </c>
      <c r="O481" s="67"/>
      <c r="P481" s="67"/>
      <c r="Q481" s="67"/>
      <c r="R481" s="67">
        <v>930.52</v>
      </c>
      <c r="S481" s="67"/>
      <c r="T481" s="67"/>
      <c r="U481" s="67"/>
      <c r="V481" s="99"/>
      <c r="W481" s="100"/>
      <c r="X481" s="100"/>
      <c r="Y481" s="100"/>
      <c r="Z481" s="100"/>
      <c r="AA481" s="118"/>
      <c r="AB481" s="187"/>
      <c r="AC481" s="350"/>
      <c r="AD481" s="187"/>
      <c r="AE481" s="64"/>
    </row>
    <row r="482" spans="1:31" s="22" customFormat="1" ht="60" hidden="1" customHeight="1" x14ac:dyDescent="0.25">
      <c r="A482" s="430" t="s">
        <v>170</v>
      </c>
      <c r="B482" s="430"/>
      <c r="C482" s="570"/>
      <c r="D482" s="576"/>
      <c r="E482" s="570"/>
      <c r="F482" s="428"/>
      <c r="G482" s="603"/>
      <c r="H482" s="421"/>
      <c r="I482" s="158" t="s">
        <v>509</v>
      </c>
      <c r="J482" s="430">
        <v>40</v>
      </c>
      <c r="K482" s="430"/>
      <c r="L482" s="430"/>
      <c r="M482" s="430"/>
      <c r="N482" s="67">
        <v>15</v>
      </c>
      <c r="O482" s="67"/>
      <c r="P482" s="67"/>
      <c r="Q482" s="67"/>
      <c r="R482" s="67">
        <v>44.757330000000003</v>
      </c>
      <c r="S482" s="67"/>
      <c r="T482" s="67"/>
      <c r="U482" s="67"/>
      <c r="V482" s="99"/>
      <c r="W482" s="100"/>
      <c r="X482" s="100"/>
      <c r="Y482" s="100"/>
      <c r="Z482" s="100"/>
      <c r="AA482" s="118"/>
      <c r="AB482" s="187"/>
      <c r="AC482" s="350"/>
      <c r="AD482" s="187"/>
      <c r="AE482" s="64"/>
    </row>
    <row r="483" spans="1:31" s="22" customFormat="1" ht="45" hidden="1" customHeight="1" x14ac:dyDescent="0.25">
      <c r="A483" s="430" t="s">
        <v>170</v>
      </c>
      <c r="B483" s="430"/>
      <c r="C483" s="570"/>
      <c r="D483" s="576"/>
      <c r="E483" s="570"/>
      <c r="F483" s="428"/>
      <c r="G483" s="603"/>
      <c r="H483" s="421"/>
      <c r="I483" s="158" t="s">
        <v>510</v>
      </c>
      <c r="J483" s="430">
        <v>100</v>
      </c>
      <c r="K483" s="430"/>
      <c r="L483" s="430"/>
      <c r="M483" s="430"/>
      <c r="N483" s="67">
        <v>10</v>
      </c>
      <c r="O483" s="67"/>
      <c r="P483" s="67"/>
      <c r="Q483" s="67"/>
      <c r="R483" s="67">
        <v>85.575540000000004</v>
      </c>
      <c r="S483" s="67"/>
      <c r="T483" s="67"/>
      <c r="U483" s="67"/>
      <c r="V483" s="99"/>
      <c r="W483" s="100"/>
      <c r="X483" s="100"/>
      <c r="Y483" s="100"/>
      <c r="Z483" s="100"/>
      <c r="AA483" s="118"/>
      <c r="AB483" s="187"/>
      <c r="AC483" s="350"/>
      <c r="AD483" s="187"/>
      <c r="AE483" s="64"/>
    </row>
    <row r="484" spans="1:31" s="22" customFormat="1" ht="60" hidden="1" customHeight="1" x14ac:dyDescent="0.25">
      <c r="A484" s="430" t="s">
        <v>170</v>
      </c>
      <c r="B484" s="430"/>
      <c r="C484" s="570"/>
      <c r="D484" s="576"/>
      <c r="E484" s="570"/>
      <c r="F484" s="428"/>
      <c r="G484" s="603"/>
      <c r="H484" s="421"/>
      <c r="I484" s="158" t="s">
        <v>511</v>
      </c>
      <c r="J484" s="430">
        <v>250</v>
      </c>
      <c r="K484" s="430"/>
      <c r="L484" s="430"/>
      <c r="M484" s="430"/>
      <c r="N484" s="67">
        <v>15</v>
      </c>
      <c r="O484" s="67"/>
      <c r="P484" s="67"/>
      <c r="Q484" s="67"/>
      <c r="R484" s="67">
        <v>192.61024</v>
      </c>
      <c r="S484" s="67"/>
      <c r="T484" s="67"/>
      <c r="U484" s="67"/>
      <c r="V484" s="99"/>
      <c r="W484" s="100"/>
      <c r="X484" s="100"/>
      <c r="Y484" s="100"/>
      <c r="Z484" s="100"/>
      <c r="AA484" s="118"/>
      <c r="AB484" s="187"/>
      <c r="AC484" s="350"/>
      <c r="AD484" s="187"/>
      <c r="AE484" s="64"/>
    </row>
    <row r="485" spans="1:31" s="22" customFormat="1" ht="60" hidden="1" customHeight="1" x14ac:dyDescent="0.25">
      <c r="A485" s="430" t="s">
        <v>170</v>
      </c>
      <c r="B485" s="430"/>
      <c r="C485" s="570"/>
      <c r="D485" s="576"/>
      <c r="E485" s="570"/>
      <c r="F485" s="428"/>
      <c r="G485" s="603"/>
      <c r="H485" s="421"/>
      <c r="I485" s="158" t="s">
        <v>512</v>
      </c>
      <c r="J485" s="430">
        <v>50</v>
      </c>
      <c r="K485" s="430"/>
      <c r="L485" s="430"/>
      <c r="M485" s="430"/>
      <c r="N485" s="67">
        <v>5</v>
      </c>
      <c r="O485" s="67"/>
      <c r="P485" s="67"/>
      <c r="Q485" s="67"/>
      <c r="R485" s="67">
        <v>72.295580000000001</v>
      </c>
      <c r="S485" s="67"/>
      <c r="T485" s="67"/>
      <c r="U485" s="67"/>
      <c r="V485" s="99"/>
      <c r="W485" s="100"/>
      <c r="X485" s="100"/>
      <c r="Y485" s="100"/>
      <c r="Z485" s="100"/>
      <c r="AA485" s="118"/>
      <c r="AB485" s="187"/>
      <c r="AC485" s="350"/>
      <c r="AD485" s="187"/>
      <c r="AE485" s="64"/>
    </row>
    <row r="486" spans="1:31" s="22" customFormat="1" ht="45" hidden="1" customHeight="1" x14ac:dyDescent="0.25">
      <c r="A486" s="430" t="s">
        <v>170</v>
      </c>
      <c r="B486" s="430"/>
      <c r="C486" s="570"/>
      <c r="D486" s="576"/>
      <c r="E486" s="570"/>
      <c r="F486" s="428"/>
      <c r="G486" s="603"/>
      <c r="H486" s="421"/>
      <c r="I486" s="158" t="s">
        <v>513</v>
      </c>
      <c r="J486" s="430">
        <v>120</v>
      </c>
      <c r="K486" s="430"/>
      <c r="L486" s="430"/>
      <c r="M486" s="430"/>
      <c r="N486" s="67">
        <v>15</v>
      </c>
      <c r="O486" s="67"/>
      <c r="P486" s="67"/>
      <c r="Q486" s="67"/>
      <c r="R486" s="67">
        <v>94.220100000000002</v>
      </c>
      <c r="S486" s="67"/>
      <c r="T486" s="67"/>
      <c r="U486" s="67"/>
      <c r="V486" s="99"/>
      <c r="W486" s="100"/>
      <c r="X486" s="100"/>
      <c r="Y486" s="100"/>
      <c r="Z486" s="100"/>
      <c r="AA486" s="118"/>
      <c r="AB486" s="187"/>
      <c r="AC486" s="350"/>
      <c r="AD486" s="187"/>
      <c r="AE486" s="64"/>
    </row>
    <row r="487" spans="1:31" s="22" customFormat="1" ht="60" hidden="1" customHeight="1" x14ac:dyDescent="0.25">
      <c r="A487" s="430" t="s">
        <v>170</v>
      </c>
      <c r="B487" s="430"/>
      <c r="C487" s="570"/>
      <c r="D487" s="576"/>
      <c r="E487" s="570"/>
      <c r="F487" s="428"/>
      <c r="G487" s="603"/>
      <c r="H487" s="421"/>
      <c r="I487" s="158" t="s">
        <v>514</v>
      </c>
      <c r="J487" s="430">
        <v>142</v>
      </c>
      <c r="K487" s="430"/>
      <c r="L487" s="430"/>
      <c r="M487" s="430"/>
      <c r="N487" s="67">
        <v>13</v>
      </c>
      <c r="O487" s="67"/>
      <c r="P487" s="67"/>
      <c r="Q487" s="67"/>
      <c r="R487" s="67">
        <v>95.087639999999993</v>
      </c>
      <c r="S487" s="67"/>
      <c r="T487" s="67"/>
      <c r="U487" s="67"/>
      <c r="V487" s="99"/>
      <c r="W487" s="100"/>
      <c r="X487" s="100"/>
      <c r="Y487" s="100"/>
      <c r="Z487" s="100"/>
      <c r="AA487" s="118"/>
      <c r="AB487" s="187"/>
      <c r="AC487" s="350"/>
      <c r="AD487" s="187"/>
      <c r="AE487" s="64"/>
    </row>
    <row r="488" spans="1:31" s="22" customFormat="1" ht="45" hidden="1" customHeight="1" x14ac:dyDescent="0.25">
      <c r="A488" s="430" t="s">
        <v>170</v>
      </c>
      <c r="B488" s="430"/>
      <c r="C488" s="570"/>
      <c r="D488" s="576"/>
      <c r="E488" s="570"/>
      <c r="F488" s="428"/>
      <c r="G488" s="603"/>
      <c r="H488" s="421"/>
      <c r="I488" s="158" t="s">
        <v>515</v>
      </c>
      <c r="J488" s="430">
        <v>60</v>
      </c>
      <c r="K488" s="430"/>
      <c r="L488" s="430"/>
      <c r="M488" s="430"/>
      <c r="N488" s="67">
        <v>15</v>
      </c>
      <c r="O488" s="67"/>
      <c r="P488" s="67"/>
      <c r="Q488" s="67"/>
      <c r="R488" s="67">
        <v>50.986310000000003</v>
      </c>
      <c r="S488" s="67"/>
      <c r="T488" s="67"/>
      <c r="U488" s="67"/>
      <c r="V488" s="99"/>
      <c r="W488" s="100"/>
      <c r="X488" s="100"/>
      <c r="Y488" s="100"/>
      <c r="Z488" s="100"/>
      <c r="AA488" s="118"/>
      <c r="AB488" s="187"/>
      <c r="AC488" s="350"/>
      <c r="AD488" s="187"/>
      <c r="AE488" s="64"/>
    </row>
    <row r="489" spans="1:31" s="22" customFormat="1" ht="60" hidden="1" customHeight="1" x14ac:dyDescent="0.25">
      <c r="A489" s="430" t="s">
        <v>170</v>
      </c>
      <c r="B489" s="430"/>
      <c r="C489" s="570"/>
      <c r="D489" s="576"/>
      <c r="E489" s="570"/>
      <c r="F489" s="428"/>
      <c r="G489" s="603"/>
      <c r="H489" s="421"/>
      <c r="I489" s="158" t="s">
        <v>516</v>
      </c>
      <c r="J489" s="430">
        <v>40</v>
      </c>
      <c r="K489" s="430"/>
      <c r="L489" s="430"/>
      <c r="M489" s="430"/>
      <c r="N489" s="67">
        <v>15</v>
      </c>
      <c r="O489" s="67"/>
      <c r="P489" s="67"/>
      <c r="Q489" s="67"/>
      <c r="R489" s="67">
        <v>53.03537</v>
      </c>
      <c r="S489" s="67"/>
      <c r="T489" s="67"/>
      <c r="U489" s="67"/>
      <c r="V489" s="99"/>
      <c r="W489" s="100"/>
      <c r="X489" s="100"/>
      <c r="Y489" s="100"/>
      <c r="Z489" s="100"/>
      <c r="AA489" s="118"/>
      <c r="AB489" s="187"/>
      <c r="AC489" s="350"/>
      <c r="AD489" s="187"/>
      <c r="AE489" s="64"/>
    </row>
    <row r="490" spans="1:31" s="22" customFormat="1" ht="60" hidden="1" customHeight="1" x14ac:dyDescent="0.25">
      <c r="A490" s="430" t="s">
        <v>170</v>
      </c>
      <c r="B490" s="430"/>
      <c r="C490" s="570"/>
      <c r="D490" s="576"/>
      <c r="E490" s="570"/>
      <c r="F490" s="428"/>
      <c r="G490" s="603"/>
      <c r="H490" s="421"/>
      <c r="I490" s="158" t="s">
        <v>517</v>
      </c>
      <c r="J490" s="430">
        <v>402</v>
      </c>
      <c r="K490" s="430"/>
      <c r="L490" s="430"/>
      <c r="M490" s="430"/>
      <c r="N490" s="67">
        <v>15</v>
      </c>
      <c r="O490" s="67"/>
      <c r="P490" s="67"/>
      <c r="Q490" s="67"/>
      <c r="R490" s="67">
        <v>252</v>
      </c>
      <c r="S490" s="67"/>
      <c r="T490" s="67"/>
      <c r="U490" s="67"/>
      <c r="V490" s="99"/>
      <c r="W490" s="100"/>
      <c r="X490" s="100"/>
      <c r="Y490" s="100"/>
      <c r="Z490" s="100"/>
      <c r="AA490" s="118"/>
      <c r="AB490" s="187"/>
      <c r="AC490" s="350"/>
      <c r="AD490" s="187"/>
      <c r="AE490" s="64"/>
    </row>
    <row r="491" spans="1:31" s="22" customFormat="1" ht="45" hidden="1" customHeight="1" x14ac:dyDescent="0.25">
      <c r="A491" s="430" t="s">
        <v>170</v>
      </c>
      <c r="B491" s="430"/>
      <c r="C491" s="570"/>
      <c r="D491" s="576"/>
      <c r="E491" s="570"/>
      <c r="F491" s="428"/>
      <c r="G491" s="603"/>
      <c r="H491" s="421"/>
      <c r="I491" s="158" t="s">
        <v>518</v>
      </c>
      <c r="J491" s="430">
        <v>100</v>
      </c>
      <c r="K491" s="430"/>
      <c r="L491" s="430"/>
      <c r="M491" s="430"/>
      <c r="N491" s="67">
        <v>15</v>
      </c>
      <c r="O491" s="67"/>
      <c r="P491" s="67"/>
      <c r="Q491" s="67"/>
      <c r="R491" s="67">
        <v>103.10871</v>
      </c>
      <c r="S491" s="67"/>
      <c r="T491" s="67"/>
      <c r="U491" s="67"/>
      <c r="V491" s="99"/>
      <c r="W491" s="100"/>
      <c r="X491" s="100"/>
      <c r="Y491" s="100"/>
      <c r="Z491" s="100"/>
      <c r="AA491" s="118"/>
      <c r="AB491" s="187"/>
      <c r="AC491" s="350"/>
      <c r="AD491" s="187"/>
      <c r="AE491" s="64"/>
    </row>
    <row r="492" spans="1:31" s="22" customFormat="1" ht="60" hidden="1" customHeight="1" x14ac:dyDescent="0.25">
      <c r="A492" s="430" t="s">
        <v>170</v>
      </c>
      <c r="B492" s="430"/>
      <c r="C492" s="570"/>
      <c r="D492" s="576"/>
      <c r="E492" s="570"/>
      <c r="F492" s="428"/>
      <c r="G492" s="603"/>
      <c r="H492" s="421"/>
      <c r="I492" s="158" t="s">
        <v>519</v>
      </c>
      <c r="J492" s="430">
        <v>60</v>
      </c>
      <c r="K492" s="430"/>
      <c r="L492" s="430"/>
      <c r="M492" s="430"/>
      <c r="N492" s="67">
        <v>15</v>
      </c>
      <c r="O492" s="67"/>
      <c r="P492" s="67"/>
      <c r="Q492" s="67"/>
      <c r="R492" s="67">
        <v>66.569969999999998</v>
      </c>
      <c r="S492" s="67"/>
      <c r="T492" s="67"/>
      <c r="U492" s="67"/>
      <c r="V492" s="99"/>
      <c r="W492" s="100"/>
      <c r="X492" s="100"/>
      <c r="Y492" s="100"/>
      <c r="Z492" s="100"/>
      <c r="AA492" s="118"/>
      <c r="AB492" s="187"/>
      <c r="AC492" s="350"/>
      <c r="AD492" s="187"/>
      <c r="AE492" s="64"/>
    </row>
    <row r="493" spans="1:31" s="22" customFormat="1" ht="60" hidden="1" customHeight="1" x14ac:dyDescent="0.25">
      <c r="A493" s="430" t="s">
        <v>170</v>
      </c>
      <c r="B493" s="430"/>
      <c r="C493" s="570"/>
      <c r="D493" s="576"/>
      <c r="E493" s="570"/>
      <c r="F493" s="428"/>
      <c r="G493" s="603"/>
      <c r="H493" s="421"/>
      <c r="I493" s="158" t="s">
        <v>520</v>
      </c>
      <c r="J493" s="430">
        <v>280</v>
      </c>
      <c r="K493" s="430"/>
      <c r="L493" s="430"/>
      <c r="M493" s="430"/>
      <c r="N493" s="67">
        <v>15</v>
      </c>
      <c r="O493" s="67"/>
      <c r="P493" s="67"/>
      <c r="Q493" s="67"/>
      <c r="R493" s="67">
        <v>300.22116</v>
      </c>
      <c r="S493" s="67"/>
      <c r="T493" s="67"/>
      <c r="U493" s="67"/>
      <c r="V493" s="99"/>
      <c r="W493" s="100"/>
      <c r="X493" s="100"/>
      <c r="Y493" s="100"/>
      <c r="Z493" s="100"/>
      <c r="AA493" s="118"/>
      <c r="AB493" s="187"/>
      <c r="AC493" s="350"/>
      <c r="AD493" s="187"/>
      <c r="AE493" s="64"/>
    </row>
    <row r="494" spans="1:31" s="22" customFormat="1" ht="45" hidden="1" customHeight="1" x14ac:dyDescent="0.25">
      <c r="A494" s="430" t="s">
        <v>170</v>
      </c>
      <c r="B494" s="430"/>
      <c r="C494" s="570"/>
      <c r="D494" s="576"/>
      <c r="E494" s="570"/>
      <c r="F494" s="428"/>
      <c r="G494" s="603"/>
      <c r="H494" s="421"/>
      <c r="I494" s="158" t="s">
        <v>521</v>
      </c>
      <c r="J494" s="430">
        <v>239</v>
      </c>
      <c r="K494" s="430"/>
      <c r="L494" s="430"/>
      <c r="M494" s="430"/>
      <c r="N494" s="67">
        <v>14.2</v>
      </c>
      <c r="O494" s="67"/>
      <c r="P494" s="67"/>
      <c r="Q494" s="67"/>
      <c r="R494" s="67">
        <v>257.98590000000002</v>
      </c>
      <c r="S494" s="67"/>
      <c r="T494" s="67"/>
      <c r="U494" s="67"/>
      <c r="V494" s="99"/>
      <c r="W494" s="100"/>
      <c r="X494" s="100"/>
      <c r="Y494" s="100"/>
      <c r="Z494" s="100"/>
      <c r="AA494" s="118"/>
      <c r="AB494" s="187"/>
      <c r="AC494" s="350"/>
      <c r="AD494" s="187"/>
      <c r="AE494" s="64"/>
    </row>
    <row r="495" spans="1:31" s="22" customFormat="1" ht="60" hidden="1" customHeight="1" x14ac:dyDescent="0.25">
      <c r="A495" s="430" t="s">
        <v>170</v>
      </c>
      <c r="B495" s="430"/>
      <c r="C495" s="570"/>
      <c r="D495" s="576"/>
      <c r="E495" s="570"/>
      <c r="F495" s="428"/>
      <c r="G495" s="603"/>
      <c r="H495" s="421"/>
      <c r="I495" s="158" t="s">
        <v>522</v>
      </c>
      <c r="J495" s="430">
        <v>105</v>
      </c>
      <c r="K495" s="430"/>
      <c r="L495" s="430"/>
      <c r="M495" s="430"/>
      <c r="N495" s="67">
        <v>15</v>
      </c>
      <c r="O495" s="67"/>
      <c r="P495" s="67"/>
      <c r="Q495" s="67"/>
      <c r="R495" s="67">
        <v>55.020949999999999</v>
      </c>
      <c r="S495" s="67"/>
      <c r="T495" s="67"/>
      <c r="U495" s="67"/>
      <c r="V495" s="99"/>
      <c r="W495" s="100"/>
      <c r="X495" s="100"/>
      <c r="Y495" s="100"/>
      <c r="Z495" s="100"/>
      <c r="AA495" s="118"/>
      <c r="AB495" s="187"/>
      <c r="AC495" s="350"/>
      <c r="AD495" s="187"/>
      <c r="AE495" s="64"/>
    </row>
    <row r="496" spans="1:31" s="22" customFormat="1" ht="30" hidden="1" customHeight="1" x14ac:dyDescent="0.25">
      <c r="A496" s="430" t="s">
        <v>170</v>
      </c>
      <c r="B496" s="430"/>
      <c r="C496" s="570"/>
      <c r="D496" s="576"/>
      <c r="E496" s="570"/>
      <c r="F496" s="428"/>
      <c r="G496" s="603"/>
      <c r="H496" s="421"/>
      <c r="I496" s="158" t="s">
        <v>523</v>
      </c>
      <c r="J496" s="430">
        <v>350</v>
      </c>
      <c r="K496" s="430"/>
      <c r="L496" s="430"/>
      <c r="M496" s="430"/>
      <c r="N496" s="67">
        <v>7</v>
      </c>
      <c r="O496" s="67"/>
      <c r="P496" s="67"/>
      <c r="Q496" s="67"/>
      <c r="R496" s="67">
        <v>393.07</v>
      </c>
      <c r="S496" s="67"/>
      <c r="T496" s="67"/>
      <c r="U496" s="67"/>
      <c r="V496" s="99"/>
      <c r="W496" s="100"/>
      <c r="X496" s="100"/>
      <c r="Y496" s="100"/>
      <c r="Z496" s="100"/>
      <c r="AA496" s="118"/>
      <c r="AB496" s="187"/>
      <c r="AC496" s="350"/>
      <c r="AD496" s="187"/>
      <c r="AE496" s="64"/>
    </row>
    <row r="497" spans="1:31" s="22" customFormat="1" ht="30" hidden="1" customHeight="1" x14ac:dyDescent="0.25">
      <c r="A497" s="430" t="s">
        <v>170</v>
      </c>
      <c r="B497" s="430"/>
      <c r="C497" s="570"/>
      <c r="D497" s="576"/>
      <c r="E497" s="570"/>
      <c r="F497" s="428"/>
      <c r="G497" s="603"/>
      <c r="H497" s="421"/>
      <c r="I497" s="158" t="s">
        <v>524</v>
      </c>
      <c r="J497" s="430">
        <v>600</v>
      </c>
      <c r="K497" s="430"/>
      <c r="L497" s="430"/>
      <c r="M497" s="430"/>
      <c r="N497" s="67">
        <v>15</v>
      </c>
      <c r="O497" s="67"/>
      <c r="P497" s="67"/>
      <c r="Q497" s="67"/>
      <c r="R497" s="67">
        <v>452.71300000000002</v>
      </c>
      <c r="S497" s="67"/>
      <c r="T497" s="67"/>
      <c r="U497" s="67"/>
      <c r="V497" s="99"/>
      <c r="W497" s="100"/>
      <c r="X497" s="100"/>
      <c r="Y497" s="100"/>
      <c r="Z497" s="100"/>
      <c r="AA497" s="118"/>
      <c r="AB497" s="187"/>
      <c r="AC497" s="350"/>
      <c r="AD497" s="187"/>
      <c r="AE497" s="64"/>
    </row>
    <row r="498" spans="1:31" s="22" customFormat="1" ht="60" hidden="1" customHeight="1" x14ac:dyDescent="0.25">
      <c r="A498" s="430" t="s">
        <v>170</v>
      </c>
      <c r="B498" s="430"/>
      <c r="C498" s="570"/>
      <c r="D498" s="576"/>
      <c r="E498" s="570"/>
      <c r="F498" s="428"/>
      <c r="G498" s="603"/>
      <c r="H498" s="421"/>
      <c r="I498" s="158" t="s">
        <v>525</v>
      </c>
      <c r="J498" s="430">
        <v>1730</v>
      </c>
      <c r="K498" s="430"/>
      <c r="L498" s="430"/>
      <c r="M498" s="430"/>
      <c r="N498" s="67">
        <v>330</v>
      </c>
      <c r="O498" s="67"/>
      <c r="P498" s="67"/>
      <c r="Q498" s="67"/>
      <c r="R498" s="67">
        <v>1843</v>
      </c>
      <c r="S498" s="67"/>
      <c r="T498" s="67"/>
      <c r="U498" s="67"/>
      <c r="V498" s="99"/>
      <c r="W498" s="100"/>
      <c r="X498" s="100"/>
      <c r="Y498" s="100"/>
      <c r="Z498" s="100"/>
      <c r="AA498" s="118"/>
      <c r="AB498" s="187"/>
      <c r="AC498" s="350"/>
      <c r="AD498" s="187"/>
      <c r="AE498" s="64"/>
    </row>
    <row r="499" spans="1:31" s="22" customFormat="1" ht="75" hidden="1" customHeight="1" x14ac:dyDescent="0.25">
      <c r="A499" s="430" t="s">
        <v>170</v>
      </c>
      <c r="B499" s="430"/>
      <c r="C499" s="570"/>
      <c r="D499" s="576"/>
      <c r="E499" s="570"/>
      <c r="F499" s="428"/>
      <c r="G499" s="603"/>
      <c r="H499" s="421"/>
      <c r="I499" s="158" t="s">
        <v>526</v>
      </c>
      <c r="J499" s="430">
        <v>2325</v>
      </c>
      <c r="K499" s="430"/>
      <c r="L499" s="430"/>
      <c r="M499" s="430"/>
      <c r="N499" s="67">
        <v>30</v>
      </c>
      <c r="O499" s="67"/>
      <c r="P499" s="67"/>
      <c r="Q499" s="67"/>
      <c r="R499" s="67">
        <v>1100</v>
      </c>
      <c r="S499" s="67"/>
      <c r="T499" s="67"/>
      <c r="U499" s="67"/>
      <c r="V499" s="99"/>
      <c r="W499" s="100"/>
      <c r="X499" s="100"/>
      <c r="Y499" s="100"/>
      <c r="Z499" s="100"/>
      <c r="AA499" s="118"/>
      <c r="AB499" s="187"/>
      <c r="AC499" s="350"/>
      <c r="AD499" s="187"/>
      <c r="AE499" s="64"/>
    </row>
    <row r="500" spans="1:31" s="22" customFormat="1" ht="45" hidden="1" customHeight="1" x14ac:dyDescent="0.25">
      <c r="A500" s="430" t="s">
        <v>170</v>
      </c>
      <c r="B500" s="430"/>
      <c r="C500" s="570"/>
      <c r="D500" s="576"/>
      <c r="E500" s="570"/>
      <c r="F500" s="428"/>
      <c r="G500" s="603"/>
      <c r="H500" s="421"/>
      <c r="I500" s="158" t="s">
        <v>527</v>
      </c>
      <c r="J500" s="430">
        <v>1555</v>
      </c>
      <c r="K500" s="430"/>
      <c r="L500" s="430"/>
      <c r="M500" s="430"/>
      <c r="N500" s="67">
        <v>30</v>
      </c>
      <c r="O500" s="67"/>
      <c r="P500" s="67"/>
      <c r="Q500" s="67"/>
      <c r="R500" s="67">
        <v>1787</v>
      </c>
      <c r="S500" s="67"/>
      <c r="T500" s="67"/>
      <c r="U500" s="67"/>
      <c r="V500" s="99"/>
      <c r="W500" s="100"/>
      <c r="X500" s="100"/>
      <c r="Y500" s="100"/>
      <c r="Z500" s="100"/>
      <c r="AA500" s="118"/>
      <c r="AB500" s="187"/>
      <c r="AC500" s="350"/>
      <c r="AD500" s="187"/>
      <c r="AE500" s="64"/>
    </row>
    <row r="501" spans="1:31" s="22" customFormat="1" ht="45" hidden="1" customHeight="1" x14ac:dyDescent="0.25">
      <c r="A501" s="430" t="s">
        <v>170</v>
      </c>
      <c r="B501" s="430"/>
      <c r="C501" s="570"/>
      <c r="D501" s="576"/>
      <c r="E501" s="570"/>
      <c r="F501" s="428"/>
      <c r="G501" s="603"/>
      <c r="H501" s="421"/>
      <c r="I501" s="158" t="s">
        <v>528</v>
      </c>
      <c r="J501" s="430">
        <v>210</v>
      </c>
      <c r="K501" s="430"/>
      <c r="L501" s="430"/>
      <c r="M501" s="430"/>
      <c r="N501" s="67">
        <v>15</v>
      </c>
      <c r="O501" s="67"/>
      <c r="P501" s="67"/>
      <c r="Q501" s="67"/>
      <c r="R501" s="67">
        <v>181.24</v>
      </c>
      <c r="S501" s="67"/>
      <c r="T501" s="67"/>
      <c r="U501" s="67"/>
      <c r="V501" s="99"/>
      <c r="W501" s="100"/>
      <c r="X501" s="100"/>
      <c r="Y501" s="100"/>
      <c r="Z501" s="100"/>
      <c r="AA501" s="118"/>
      <c r="AB501" s="187"/>
      <c r="AC501" s="350"/>
      <c r="AD501" s="187"/>
      <c r="AE501" s="64"/>
    </row>
    <row r="502" spans="1:31" s="22" customFormat="1" ht="45" hidden="1" customHeight="1" x14ac:dyDescent="0.25">
      <c r="A502" s="430" t="s">
        <v>170</v>
      </c>
      <c r="B502" s="430"/>
      <c r="C502" s="570"/>
      <c r="D502" s="576"/>
      <c r="E502" s="570"/>
      <c r="F502" s="428"/>
      <c r="G502" s="603"/>
      <c r="H502" s="421"/>
      <c r="I502" s="158" t="s">
        <v>529</v>
      </c>
      <c r="J502" s="430">
        <v>528</v>
      </c>
      <c r="K502" s="430"/>
      <c r="L502" s="430"/>
      <c r="M502" s="430"/>
      <c r="N502" s="67">
        <v>6</v>
      </c>
      <c r="O502" s="67"/>
      <c r="P502" s="67"/>
      <c r="Q502" s="67"/>
      <c r="R502" s="67">
        <v>683</v>
      </c>
      <c r="S502" s="67"/>
      <c r="T502" s="67"/>
      <c r="U502" s="67"/>
      <c r="V502" s="99"/>
      <c r="W502" s="100"/>
      <c r="X502" s="100"/>
      <c r="Y502" s="100"/>
      <c r="Z502" s="100"/>
      <c r="AA502" s="118"/>
      <c r="AB502" s="187"/>
      <c r="AC502" s="350"/>
      <c r="AD502" s="187"/>
      <c r="AE502" s="64"/>
    </row>
    <row r="503" spans="1:31" s="22" customFormat="1" ht="60" hidden="1" customHeight="1" x14ac:dyDescent="0.25">
      <c r="A503" s="430" t="s">
        <v>170</v>
      </c>
      <c r="B503" s="430"/>
      <c r="C503" s="570"/>
      <c r="D503" s="576"/>
      <c r="E503" s="570"/>
      <c r="F503" s="428"/>
      <c r="G503" s="603"/>
      <c r="H503" s="421"/>
      <c r="I503" s="158" t="s">
        <v>530</v>
      </c>
      <c r="J503" s="430">
        <v>142</v>
      </c>
      <c r="K503" s="430"/>
      <c r="L503" s="430"/>
      <c r="M503" s="430"/>
      <c r="N503" s="67">
        <v>7</v>
      </c>
      <c r="O503" s="67"/>
      <c r="P503" s="67"/>
      <c r="Q503" s="67"/>
      <c r="R503" s="67">
        <v>232</v>
      </c>
      <c r="S503" s="67"/>
      <c r="T503" s="67"/>
      <c r="U503" s="67"/>
      <c r="V503" s="99"/>
      <c r="W503" s="100"/>
      <c r="X503" s="100"/>
      <c r="Y503" s="100"/>
      <c r="Z503" s="100"/>
      <c r="AA503" s="118"/>
      <c r="AB503" s="187"/>
      <c r="AC503" s="350"/>
      <c r="AD503" s="187"/>
      <c r="AE503" s="64"/>
    </row>
    <row r="504" spans="1:31" s="22" customFormat="1" ht="60" hidden="1" customHeight="1" x14ac:dyDescent="0.25">
      <c r="A504" s="430" t="s">
        <v>170</v>
      </c>
      <c r="B504" s="430"/>
      <c r="C504" s="570"/>
      <c r="D504" s="576"/>
      <c r="E504" s="570"/>
      <c r="F504" s="428"/>
      <c r="G504" s="603"/>
      <c r="H504" s="421"/>
      <c r="I504" s="158" t="s">
        <v>531</v>
      </c>
      <c r="J504" s="430">
        <v>160</v>
      </c>
      <c r="K504" s="430"/>
      <c r="L504" s="430"/>
      <c r="M504" s="430"/>
      <c r="N504" s="67">
        <v>45</v>
      </c>
      <c r="O504" s="67"/>
      <c r="P504" s="67"/>
      <c r="Q504" s="67"/>
      <c r="R504" s="67">
        <v>239</v>
      </c>
      <c r="S504" s="67"/>
      <c r="T504" s="67"/>
      <c r="U504" s="67"/>
      <c r="V504" s="99"/>
      <c r="W504" s="100"/>
      <c r="X504" s="100"/>
      <c r="Y504" s="100"/>
      <c r="Z504" s="100"/>
      <c r="AA504" s="118"/>
      <c r="AB504" s="187"/>
      <c r="AC504" s="350"/>
      <c r="AD504" s="187"/>
      <c r="AE504" s="64"/>
    </row>
    <row r="505" spans="1:31" s="22" customFormat="1" ht="60" hidden="1" customHeight="1" x14ac:dyDescent="0.25">
      <c r="A505" s="430" t="s">
        <v>170</v>
      </c>
      <c r="B505" s="430"/>
      <c r="C505" s="570"/>
      <c r="D505" s="576"/>
      <c r="E505" s="570"/>
      <c r="F505" s="428"/>
      <c r="G505" s="603"/>
      <c r="H505" s="421"/>
      <c r="I505" s="158" t="s">
        <v>532</v>
      </c>
      <c r="J505" s="430">
        <v>101</v>
      </c>
      <c r="K505" s="430"/>
      <c r="L505" s="430"/>
      <c r="M505" s="430"/>
      <c r="N505" s="67">
        <v>15</v>
      </c>
      <c r="O505" s="67"/>
      <c r="P505" s="67"/>
      <c r="Q505" s="67"/>
      <c r="R505" s="67">
        <v>164</v>
      </c>
      <c r="S505" s="67"/>
      <c r="T505" s="67"/>
      <c r="U505" s="67"/>
      <c r="V505" s="99"/>
      <c r="W505" s="100"/>
      <c r="X505" s="100"/>
      <c r="Y505" s="100"/>
      <c r="Z505" s="100"/>
      <c r="AA505" s="118"/>
      <c r="AB505" s="187"/>
      <c r="AC505" s="350"/>
      <c r="AD505" s="187"/>
      <c r="AE505" s="64"/>
    </row>
    <row r="506" spans="1:31" s="22" customFormat="1" ht="60" hidden="1" customHeight="1" x14ac:dyDescent="0.25">
      <c r="A506" s="430" t="s">
        <v>170</v>
      </c>
      <c r="B506" s="430"/>
      <c r="C506" s="570"/>
      <c r="D506" s="576"/>
      <c r="E506" s="570"/>
      <c r="F506" s="428"/>
      <c r="G506" s="603"/>
      <c r="H506" s="421"/>
      <c r="I506" s="158" t="s">
        <v>533</v>
      </c>
      <c r="J506" s="430">
        <v>117</v>
      </c>
      <c r="K506" s="430"/>
      <c r="L506" s="430"/>
      <c r="M506" s="430"/>
      <c r="N506" s="67">
        <v>15</v>
      </c>
      <c r="O506" s="67"/>
      <c r="P506" s="67"/>
      <c r="Q506" s="67"/>
      <c r="R506" s="67">
        <v>161</v>
      </c>
      <c r="S506" s="67"/>
      <c r="T506" s="67"/>
      <c r="U506" s="67"/>
      <c r="V506" s="99"/>
      <c r="W506" s="100"/>
      <c r="X506" s="100"/>
      <c r="Y506" s="100"/>
      <c r="Z506" s="100"/>
      <c r="AA506" s="118"/>
      <c r="AB506" s="187"/>
      <c r="AC506" s="350"/>
      <c r="AD506" s="187"/>
      <c r="AE506" s="64"/>
    </row>
    <row r="507" spans="1:31" s="22" customFormat="1" ht="60" hidden="1" customHeight="1" x14ac:dyDescent="0.25">
      <c r="A507" s="430" t="s">
        <v>170</v>
      </c>
      <c r="B507" s="430"/>
      <c r="C507" s="570"/>
      <c r="D507" s="576"/>
      <c r="E507" s="570"/>
      <c r="F507" s="428"/>
      <c r="G507" s="603"/>
      <c r="H507" s="421"/>
      <c r="I507" s="158" t="s">
        <v>534</v>
      </c>
      <c r="J507" s="430">
        <v>244</v>
      </c>
      <c r="K507" s="430"/>
      <c r="L507" s="430"/>
      <c r="M507" s="430"/>
      <c r="N507" s="67">
        <v>10</v>
      </c>
      <c r="O507" s="67"/>
      <c r="P507" s="67"/>
      <c r="Q507" s="67"/>
      <c r="R507" s="67">
        <v>181</v>
      </c>
      <c r="S507" s="67"/>
      <c r="T507" s="67"/>
      <c r="U507" s="67"/>
      <c r="V507" s="99"/>
      <c r="W507" s="100"/>
      <c r="X507" s="100"/>
      <c r="Y507" s="100"/>
      <c r="Z507" s="100"/>
      <c r="AA507" s="118"/>
      <c r="AB507" s="187"/>
      <c r="AC507" s="350"/>
      <c r="AD507" s="187"/>
      <c r="AE507" s="64"/>
    </row>
    <row r="508" spans="1:31" s="22" customFormat="1" ht="75" hidden="1" customHeight="1" x14ac:dyDescent="0.25">
      <c r="A508" s="430" t="s">
        <v>170</v>
      </c>
      <c r="B508" s="430"/>
      <c r="C508" s="570"/>
      <c r="D508" s="576"/>
      <c r="E508" s="570"/>
      <c r="F508" s="428"/>
      <c r="G508" s="603"/>
      <c r="H508" s="421"/>
      <c r="I508" s="158" t="s">
        <v>535</v>
      </c>
      <c r="J508" s="430">
        <v>548</v>
      </c>
      <c r="K508" s="430"/>
      <c r="L508" s="430"/>
      <c r="M508" s="430"/>
      <c r="N508" s="67">
        <v>15</v>
      </c>
      <c r="O508" s="67"/>
      <c r="P508" s="67"/>
      <c r="Q508" s="67"/>
      <c r="R508" s="67">
        <v>407</v>
      </c>
      <c r="S508" s="67"/>
      <c r="T508" s="67"/>
      <c r="U508" s="67"/>
      <c r="V508" s="99"/>
      <c r="W508" s="100"/>
      <c r="X508" s="100"/>
      <c r="Y508" s="100"/>
      <c r="Z508" s="100"/>
      <c r="AA508" s="118"/>
      <c r="AB508" s="187"/>
      <c r="AC508" s="350"/>
      <c r="AD508" s="187"/>
      <c r="AE508" s="64"/>
    </row>
    <row r="509" spans="1:31" s="22" customFormat="1" ht="60" hidden="1" customHeight="1" x14ac:dyDescent="0.25">
      <c r="A509" s="430" t="s">
        <v>170</v>
      </c>
      <c r="B509" s="430"/>
      <c r="C509" s="570"/>
      <c r="D509" s="576"/>
      <c r="E509" s="570"/>
      <c r="F509" s="428"/>
      <c r="G509" s="603"/>
      <c r="H509" s="421"/>
      <c r="I509" s="158" t="s">
        <v>536</v>
      </c>
      <c r="J509" s="430">
        <v>464</v>
      </c>
      <c r="K509" s="430"/>
      <c r="L509" s="430"/>
      <c r="M509" s="430"/>
      <c r="N509" s="67">
        <v>47</v>
      </c>
      <c r="O509" s="67"/>
      <c r="P509" s="67"/>
      <c r="Q509" s="67"/>
      <c r="R509" s="67">
        <v>467.03101999999996</v>
      </c>
      <c r="S509" s="67"/>
      <c r="T509" s="67"/>
      <c r="U509" s="67"/>
      <c r="V509" s="99"/>
      <c r="W509" s="100"/>
      <c r="X509" s="100"/>
      <c r="Y509" s="100"/>
      <c r="Z509" s="100"/>
      <c r="AA509" s="118"/>
      <c r="AB509" s="187"/>
      <c r="AC509" s="350"/>
      <c r="AD509" s="187"/>
      <c r="AE509" s="64"/>
    </row>
    <row r="510" spans="1:31" s="22" customFormat="1" ht="45" hidden="1" customHeight="1" x14ac:dyDescent="0.25">
      <c r="A510" s="430" t="s">
        <v>170</v>
      </c>
      <c r="B510" s="430"/>
      <c r="C510" s="570"/>
      <c r="D510" s="576"/>
      <c r="E510" s="570"/>
      <c r="F510" s="428"/>
      <c r="G510" s="603"/>
      <c r="H510" s="421"/>
      <c r="I510" s="158" t="s">
        <v>537</v>
      </c>
      <c r="J510" s="430">
        <v>912</v>
      </c>
      <c r="K510" s="430"/>
      <c r="L510" s="430"/>
      <c r="M510" s="430"/>
      <c r="N510" s="67">
        <v>37</v>
      </c>
      <c r="O510" s="67"/>
      <c r="P510" s="67"/>
      <c r="Q510" s="67"/>
      <c r="R510" s="67">
        <v>966</v>
      </c>
      <c r="S510" s="67"/>
      <c r="T510" s="67"/>
      <c r="U510" s="67"/>
      <c r="V510" s="99"/>
      <c r="W510" s="100"/>
      <c r="X510" s="100"/>
      <c r="Y510" s="100"/>
      <c r="Z510" s="100"/>
      <c r="AA510" s="118"/>
      <c r="AB510" s="187"/>
      <c r="AC510" s="350"/>
      <c r="AD510" s="187"/>
      <c r="AE510" s="64"/>
    </row>
    <row r="511" spans="1:31" s="22" customFormat="1" ht="60" hidden="1" customHeight="1" x14ac:dyDescent="0.25">
      <c r="A511" s="430" t="s">
        <v>170</v>
      </c>
      <c r="B511" s="430"/>
      <c r="C511" s="570"/>
      <c r="D511" s="576"/>
      <c r="E511" s="570"/>
      <c r="F511" s="428"/>
      <c r="G511" s="603"/>
      <c r="H511" s="421"/>
      <c r="I511" s="158" t="s">
        <v>538</v>
      </c>
      <c r="J511" s="430">
        <v>445</v>
      </c>
      <c r="K511" s="430"/>
      <c r="L511" s="430"/>
      <c r="M511" s="430"/>
      <c r="N511" s="67">
        <v>35</v>
      </c>
      <c r="O511" s="67"/>
      <c r="P511" s="67"/>
      <c r="Q511" s="67"/>
      <c r="R511" s="67">
        <v>423</v>
      </c>
      <c r="S511" s="67"/>
      <c r="T511" s="67"/>
      <c r="U511" s="67"/>
      <c r="V511" s="99"/>
      <c r="W511" s="100"/>
      <c r="X511" s="100"/>
      <c r="Y511" s="100"/>
      <c r="Z511" s="100"/>
      <c r="AA511" s="118"/>
      <c r="AB511" s="187"/>
      <c r="AC511" s="350"/>
      <c r="AD511" s="187"/>
      <c r="AE511" s="64"/>
    </row>
    <row r="512" spans="1:31" s="22" customFormat="1" ht="75" hidden="1" customHeight="1" x14ac:dyDescent="0.25">
      <c r="A512" s="430" t="s">
        <v>170</v>
      </c>
      <c r="B512" s="430"/>
      <c r="C512" s="570"/>
      <c r="D512" s="576"/>
      <c r="E512" s="570"/>
      <c r="F512" s="428"/>
      <c r="G512" s="603"/>
      <c r="H512" s="421"/>
      <c r="I512" s="158" t="s">
        <v>539</v>
      </c>
      <c r="J512" s="430">
        <v>1674</v>
      </c>
      <c r="K512" s="430"/>
      <c r="L512" s="430"/>
      <c r="M512" s="430"/>
      <c r="N512" s="67">
        <v>14</v>
      </c>
      <c r="O512" s="67"/>
      <c r="P512" s="67"/>
      <c r="Q512" s="67"/>
      <c r="R512" s="67">
        <v>1919.7171549999998</v>
      </c>
      <c r="S512" s="67"/>
      <c r="T512" s="67"/>
      <c r="U512" s="67"/>
      <c r="V512" s="99"/>
      <c r="W512" s="100"/>
      <c r="X512" s="100"/>
      <c r="Y512" s="100"/>
      <c r="Z512" s="100"/>
      <c r="AA512" s="118"/>
      <c r="AB512" s="187"/>
      <c r="AC512" s="350"/>
      <c r="AD512" s="187"/>
      <c r="AE512" s="64"/>
    </row>
    <row r="513" spans="1:31" s="22" customFormat="1" ht="60" hidden="1" customHeight="1" x14ac:dyDescent="0.25">
      <c r="A513" s="430" t="s">
        <v>170</v>
      </c>
      <c r="B513" s="430"/>
      <c r="C513" s="570"/>
      <c r="D513" s="576"/>
      <c r="E513" s="570"/>
      <c r="F513" s="428"/>
      <c r="G513" s="603"/>
      <c r="H513" s="421"/>
      <c r="I513" s="158" t="s">
        <v>540</v>
      </c>
      <c r="J513" s="430">
        <v>718</v>
      </c>
      <c r="K513" s="430"/>
      <c r="L513" s="430"/>
      <c r="M513" s="430"/>
      <c r="N513" s="67">
        <v>57</v>
      </c>
      <c r="O513" s="67"/>
      <c r="P513" s="67"/>
      <c r="Q513" s="67"/>
      <c r="R513" s="67">
        <v>599</v>
      </c>
      <c r="S513" s="67"/>
      <c r="T513" s="67"/>
      <c r="U513" s="67"/>
      <c r="V513" s="99"/>
      <c r="W513" s="100"/>
      <c r="X513" s="100"/>
      <c r="Y513" s="100"/>
      <c r="Z513" s="100"/>
      <c r="AA513" s="118"/>
      <c r="AB513" s="187"/>
      <c r="AC513" s="350"/>
      <c r="AD513" s="187"/>
      <c r="AE513" s="64"/>
    </row>
    <row r="514" spans="1:31" s="22" customFormat="1" ht="60" hidden="1" customHeight="1" x14ac:dyDescent="0.25">
      <c r="A514" s="430" t="s">
        <v>170</v>
      </c>
      <c r="B514" s="430"/>
      <c r="C514" s="570"/>
      <c r="D514" s="576"/>
      <c r="E514" s="570"/>
      <c r="F514" s="428"/>
      <c r="G514" s="603"/>
      <c r="H514" s="421"/>
      <c r="I514" s="158" t="s">
        <v>541</v>
      </c>
      <c r="J514" s="430">
        <v>1700</v>
      </c>
      <c r="K514" s="430"/>
      <c r="L514" s="430"/>
      <c r="M514" s="430"/>
      <c r="N514" s="67">
        <v>135</v>
      </c>
      <c r="O514" s="67"/>
      <c r="P514" s="67"/>
      <c r="Q514" s="67"/>
      <c r="R514" s="67">
        <v>1369.58</v>
      </c>
      <c r="S514" s="67"/>
      <c r="T514" s="67"/>
      <c r="U514" s="67"/>
      <c r="V514" s="99"/>
      <c r="W514" s="100"/>
      <c r="X514" s="100"/>
      <c r="Y514" s="100"/>
      <c r="Z514" s="100"/>
      <c r="AA514" s="118"/>
      <c r="AB514" s="187"/>
      <c r="AC514" s="350"/>
      <c r="AD514" s="187"/>
      <c r="AE514" s="64"/>
    </row>
    <row r="515" spans="1:31" s="22" customFormat="1" ht="45" hidden="1" customHeight="1" x14ac:dyDescent="0.25">
      <c r="A515" s="430" t="s">
        <v>170</v>
      </c>
      <c r="B515" s="430"/>
      <c r="C515" s="570"/>
      <c r="D515" s="576"/>
      <c r="E515" s="570"/>
      <c r="F515" s="428"/>
      <c r="G515" s="603"/>
      <c r="H515" s="421"/>
      <c r="I515" s="158" t="s">
        <v>542</v>
      </c>
      <c r="J515" s="430">
        <v>485</v>
      </c>
      <c r="K515" s="430"/>
      <c r="L515" s="430"/>
      <c r="M515" s="430"/>
      <c r="N515" s="67">
        <v>45</v>
      </c>
      <c r="O515" s="67"/>
      <c r="P515" s="67"/>
      <c r="Q515" s="67"/>
      <c r="R515" s="67">
        <v>441</v>
      </c>
      <c r="S515" s="67"/>
      <c r="T515" s="67"/>
      <c r="U515" s="67"/>
      <c r="V515" s="99"/>
      <c r="W515" s="100"/>
      <c r="X515" s="100"/>
      <c r="Y515" s="100"/>
      <c r="Z515" s="100"/>
      <c r="AA515" s="118"/>
      <c r="AB515" s="187"/>
      <c r="AC515" s="350"/>
      <c r="AD515" s="187"/>
      <c r="AE515" s="64"/>
    </row>
    <row r="516" spans="1:31" s="22" customFormat="1" ht="30" hidden="1" customHeight="1" x14ac:dyDescent="0.25">
      <c r="A516" s="430" t="s">
        <v>170</v>
      </c>
      <c r="B516" s="430"/>
      <c r="C516" s="570"/>
      <c r="D516" s="576"/>
      <c r="E516" s="570"/>
      <c r="F516" s="428"/>
      <c r="G516" s="603"/>
      <c r="H516" s="421"/>
      <c r="I516" s="158" t="s">
        <v>543</v>
      </c>
      <c r="J516" s="430">
        <v>409</v>
      </c>
      <c r="K516" s="430"/>
      <c r="L516" s="430"/>
      <c r="M516" s="430"/>
      <c r="N516" s="67">
        <v>6</v>
      </c>
      <c r="O516" s="67"/>
      <c r="P516" s="67"/>
      <c r="Q516" s="67"/>
      <c r="R516" s="67">
        <v>339</v>
      </c>
      <c r="S516" s="67"/>
      <c r="T516" s="67"/>
      <c r="U516" s="67"/>
      <c r="V516" s="99"/>
      <c r="W516" s="100"/>
      <c r="X516" s="100"/>
      <c r="Y516" s="100"/>
      <c r="Z516" s="100"/>
      <c r="AA516" s="118"/>
      <c r="AB516" s="187"/>
      <c r="AC516" s="350"/>
      <c r="AD516" s="187"/>
      <c r="AE516" s="64"/>
    </row>
    <row r="517" spans="1:31" s="22" customFormat="1" ht="60" hidden="1" customHeight="1" x14ac:dyDescent="0.25">
      <c r="A517" s="430" t="s">
        <v>170</v>
      </c>
      <c r="B517" s="430"/>
      <c r="C517" s="570"/>
      <c r="D517" s="576"/>
      <c r="E517" s="570"/>
      <c r="F517" s="428"/>
      <c r="G517" s="603"/>
      <c r="H517" s="421"/>
      <c r="I517" s="158" t="s">
        <v>544</v>
      </c>
      <c r="J517" s="430">
        <v>350</v>
      </c>
      <c r="K517" s="430"/>
      <c r="L517" s="430"/>
      <c r="M517" s="430"/>
      <c r="N517" s="67">
        <v>27</v>
      </c>
      <c r="O517" s="67"/>
      <c r="P517" s="67"/>
      <c r="Q517" s="67"/>
      <c r="R517" s="67">
        <v>391.85312666666664</v>
      </c>
      <c r="S517" s="67"/>
      <c r="T517" s="67"/>
      <c r="U517" s="67"/>
      <c r="V517" s="99"/>
      <c r="W517" s="100"/>
      <c r="X517" s="100"/>
      <c r="Y517" s="100"/>
      <c r="Z517" s="100"/>
      <c r="AA517" s="118"/>
      <c r="AB517" s="187"/>
      <c r="AC517" s="350"/>
      <c r="AD517" s="187"/>
      <c r="AE517" s="64"/>
    </row>
    <row r="518" spans="1:31" s="22" customFormat="1" ht="60" hidden="1" customHeight="1" x14ac:dyDescent="0.25">
      <c r="A518" s="430" t="s">
        <v>170</v>
      </c>
      <c r="B518" s="430"/>
      <c r="C518" s="570"/>
      <c r="D518" s="576"/>
      <c r="E518" s="570"/>
      <c r="F518" s="428"/>
      <c r="G518" s="603"/>
      <c r="H518" s="421"/>
      <c r="I518" s="158" t="s">
        <v>485</v>
      </c>
      <c r="J518" s="430">
        <v>2412</v>
      </c>
      <c r="K518" s="430"/>
      <c r="L518" s="430"/>
      <c r="M518" s="430"/>
      <c r="N518" s="67">
        <v>117</v>
      </c>
      <c r="O518" s="67"/>
      <c r="P518" s="67"/>
      <c r="Q518" s="67"/>
      <c r="R518" s="67">
        <v>1169.0323594000001</v>
      </c>
      <c r="S518" s="67"/>
      <c r="T518" s="67"/>
      <c r="U518" s="67"/>
      <c r="V518" s="99"/>
      <c r="W518" s="100"/>
      <c r="X518" s="100"/>
      <c r="Y518" s="100"/>
      <c r="Z518" s="100"/>
      <c r="AA518" s="118"/>
      <c r="AB518" s="187"/>
      <c r="AC518" s="350"/>
      <c r="AD518" s="187"/>
      <c r="AE518" s="64"/>
    </row>
    <row r="519" spans="1:31" s="22" customFormat="1" ht="75" hidden="1" customHeight="1" x14ac:dyDescent="0.25">
      <c r="A519" s="430" t="s">
        <v>170</v>
      </c>
      <c r="B519" s="430"/>
      <c r="C519" s="570"/>
      <c r="D519" s="576"/>
      <c r="E519" s="570"/>
      <c r="F519" s="428"/>
      <c r="G519" s="603"/>
      <c r="H519" s="421"/>
      <c r="I519" s="158" t="s">
        <v>545</v>
      </c>
      <c r="J519" s="430">
        <v>192</v>
      </c>
      <c r="K519" s="430"/>
      <c r="L519" s="430"/>
      <c r="M519" s="430"/>
      <c r="N519" s="67">
        <v>52</v>
      </c>
      <c r="O519" s="67"/>
      <c r="P519" s="67"/>
      <c r="Q519" s="67"/>
      <c r="R519" s="67">
        <v>232.61684559999998</v>
      </c>
      <c r="S519" s="67"/>
      <c r="T519" s="67"/>
      <c r="U519" s="67"/>
      <c r="V519" s="99"/>
      <c r="W519" s="100"/>
      <c r="X519" s="100"/>
      <c r="Y519" s="100"/>
      <c r="Z519" s="100"/>
      <c r="AA519" s="118"/>
      <c r="AB519" s="187"/>
      <c r="AC519" s="350"/>
      <c r="AD519" s="187"/>
      <c r="AE519" s="64"/>
    </row>
    <row r="520" spans="1:31" s="22" customFormat="1" ht="60" hidden="1" customHeight="1" x14ac:dyDescent="0.25">
      <c r="A520" s="430" t="s">
        <v>170</v>
      </c>
      <c r="B520" s="430"/>
      <c r="C520" s="570"/>
      <c r="D520" s="576"/>
      <c r="E520" s="570"/>
      <c r="F520" s="428"/>
      <c r="G520" s="603"/>
      <c r="H520" s="421"/>
      <c r="I520" s="158" t="s">
        <v>546</v>
      </c>
      <c r="J520" s="430">
        <v>447</v>
      </c>
      <c r="K520" s="430"/>
      <c r="L520" s="430"/>
      <c r="M520" s="430"/>
      <c r="N520" s="67">
        <v>36</v>
      </c>
      <c r="O520" s="67"/>
      <c r="P520" s="67"/>
      <c r="Q520" s="67"/>
      <c r="R520" s="67">
        <v>508</v>
      </c>
      <c r="S520" s="67"/>
      <c r="T520" s="67"/>
      <c r="U520" s="67"/>
      <c r="V520" s="99"/>
      <c r="W520" s="100"/>
      <c r="X520" s="100"/>
      <c r="Y520" s="100"/>
      <c r="Z520" s="100"/>
      <c r="AA520" s="118"/>
      <c r="AB520" s="187"/>
      <c r="AC520" s="350"/>
      <c r="AD520" s="187"/>
      <c r="AE520" s="64"/>
    </row>
    <row r="521" spans="1:31" s="22" customFormat="1" ht="45" hidden="1" customHeight="1" x14ac:dyDescent="0.25">
      <c r="A521" s="430" t="s">
        <v>170</v>
      </c>
      <c r="B521" s="430"/>
      <c r="C521" s="570"/>
      <c r="D521" s="576"/>
      <c r="E521" s="570"/>
      <c r="F521" s="428"/>
      <c r="G521" s="603"/>
      <c r="H521" s="421"/>
      <c r="I521" s="158" t="s">
        <v>547</v>
      </c>
      <c r="J521" s="430">
        <v>163</v>
      </c>
      <c r="K521" s="430"/>
      <c r="L521" s="430"/>
      <c r="M521" s="430"/>
      <c r="N521" s="67">
        <v>15</v>
      </c>
      <c r="O521" s="67"/>
      <c r="P521" s="67"/>
      <c r="Q521" s="67"/>
      <c r="R521" s="67">
        <v>138</v>
      </c>
      <c r="S521" s="67"/>
      <c r="T521" s="67"/>
      <c r="U521" s="67"/>
      <c r="V521" s="99"/>
      <c r="W521" s="100"/>
      <c r="X521" s="100"/>
      <c r="Y521" s="100"/>
      <c r="Z521" s="100"/>
      <c r="AA521" s="118"/>
      <c r="AB521" s="187"/>
      <c r="AC521" s="350"/>
      <c r="AD521" s="187"/>
      <c r="AE521" s="64"/>
    </row>
    <row r="522" spans="1:31" s="22" customFormat="1" ht="60" hidden="1" customHeight="1" x14ac:dyDescent="0.25">
      <c r="A522" s="430" t="s">
        <v>170</v>
      </c>
      <c r="B522" s="430"/>
      <c r="C522" s="570"/>
      <c r="D522" s="576"/>
      <c r="E522" s="570"/>
      <c r="F522" s="428"/>
      <c r="G522" s="603"/>
      <c r="H522" s="421"/>
      <c r="I522" s="158" t="s">
        <v>548</v>
      </c>
      <c r="J522" s="430">
        <v>718</v>
      </c>
      <c r="K522" s="430"/>
      <c r="L522" s="430"/>
      <c r="M522" s="430"/>
      <c r="N522" s="67">
        <v>12</v>
      </c>
      <c r="O522" s="67"/>
      <c r="P522" s="67"/>
      <c r="Q522" s="67"/>
      <c r="R522" s="67">
        <v>599</v>
      </c>
      <c r="S522" s="67"/>
      <c r="T522" s="67"/>
      <c r="U522" s="67"/>
      <c r="V522" s="99"/>
      <c r="W522" s="100"/>
      <c r="X522" s="100"/>
      <c r="Y522" s="100"/>
      <c r="Z522" s="100"/>
      <c r="AA522" s="118"/>
      <c r="AB522" s="187"/>
      <c r="AC522" s="350"/>
      <c r="AD522" s="187"/>
      <c r="AE522" s="64"/>
    </row>
    <row r="523" spans="1:31" s="22" customFormat="1" ht="60" hidden="1" customHeight="1" x14ac:dyDescent="0.25">
      <c r="A523" s="430" t="s">
        <v>170</v>
      </c>
      <c r="B523" s="430"/>
      <c r="C523" s="570"/>
      <c r="D523" s="576"/>
      <c r="E523" s="570"/>
      <c r="F523" s="428"/>
      <c r="G523" s="603"/>
      <c r="H523" s="421"/>
      <c r="I523" s="158" t="s">
        <v>549</v>
      </c>
      <c r="J523" s="430">
        <v>150</v>
      </c>
      <c r="K523" s="430"/>
      <c r="L523" s="430"/>
      <c r="M523" s="430"/>
      <c r="N523" s="67">
        <v>10</v>
      </c>
      <c r="O523" s="67"/>
      <c r="P523" s="67"/>
      <c r="Q523" s="67"/>
      <c r="R523" s="67">
        <v>314</v>
      </c>
      <c r="S523" s="67"/>
      <c r="T523" s="67"/>
      <c r="U523" s="67"/>
      <c r="V523" s="99"/>
      <c r="W523" s="100"/>
      <c r="X523" s="100"/>
      <c r="Y523" s="100"/>
      <c r="Z523" s="100"/>
      <c r="AA523" s="118"/>
      <c r="AB523" s="187"/>
      <c r="AC523" s="350"/>
      <c r="AD523" s="187"/>
      <c r="AE523" s="64"/>
    </row>
    <row r="524" spans="1:31" s="22" customFormat="1" ht="45" hidden="1" customHeight="1" x14ac:dyDescent="0.25">
      <c r="A524" s="430" t="s">
        <v>170</v>
      </c>
      <c r="B524" s="430"/>
      <c r="C524" s="570"/>
      <c r="D524" s="576"/>
      <c r="E524" s="570"/>
      <c r="F524" s="428"/>
      <c r="G524" s="603"/>
      <c r="H524" s="421"/>
      <c r="I524" s="158" t="s">
        <v>550</v>
      </c>
      <c r="J524" s="430">
        <v>473</v>
      </c>
      <c r="K524" s="430"/>
      <c r="L524" s="430"/>
      <c r="M524" s="430"/>
      <c r="N524" s="67">
        <v>30</v>
      </c>
      <c r="O524" s="67"/>
      <c r="P524" s="67"/>
      <c r="Q524" s="67"/>
      <c r="R524" s="67">
        <v>512.71999999999991</v>
      </c>
      <c r="S524" s="67"/>
      <c r="T524" s="67"/>
      <c r="U524" s="67"/>
      <c r="V524" s="99"/>
      <c r="W524" s="100"/>
      <c r="X524" s="100"/>
      <c r="Y524" s="100"/>
      <c r="Z524" s="100"/>
      <c r="AA524" s="118"/>
      <c r="AB524" s="187"/>
      <c r="AC524" s="350"/>
      <c r="AD524" s="187"/>
      <c r="AE524" s="64"/>
    </row>
    <row r="525" spans="1:31" s="22" customFormat="1" ht="75" hidden="1" customHeight="1" x14ac:dyDescent="0.25">
      <c r="A525" s="430" t="s">
        <v>170</v>
      </c>
      <c r="B525" s="430"/>
      <c r="C525" s="570"/>
      <c r="D525" s="576"/>
      <c r="E525" s="570"/>
      <c r="F525" s="428"/>
      <c r="G525" s="603"/>
      <c r="H525" s="421"/>
      <c r="I525" s="158" t="s">
        <v>551</v>
      </c>
      <c r="J525" s="430">
        <v>2168</v>
      </c>
      <c r="K525" s="430"/>
      <c r="L525" s="430"/>
      <c r="M525" s="430"/>
      <c r="N525" s="67">
        <v>49</v>
      </c>
      <c r="O525" s="67"/>
      <c r="P525" s="67"/>
      <c r="Q525" s="67"/>
      <c r="R525" s="67">
        <v>924.24091386666703</v>
      </c>
      <c r="S525" s="67"/>
      <c r="T525" s="67"/>
      <c r="U525" s="67"/>
      <c r="V525" s="99"/>
      <c r="W525" s="100"/>
      <c r="X525" s="100"/>
      <c r="Y525" s="100"/>
      <c r="Z525" s="100"/>
      <c r="AA525" s="118"/>
      <c r="AB525" s="187"/>
      <c r="AC525" s="350"/>
      <c r="AD525" s="187"/>
      <c r="AE525" s="64"/>
    </row>
    <row r="526" spans="1:31" s="22" customFormat="1" ht="75" hidden="1" customHeight="1" x14ac:dyDescent="0.25">
      <c r="A526" s="430" t="s">
        <v>170</v>
      </c>
      <c r="B526" s="430"/>
      <c r="C526" s="570"/>
      <c r="D526" s="576"/>
      <c r="E526" s="570"/>
      <c r="F526" s="428"/>
      <c r="G526" s="603"/>
      <c r="H526" s="421"/>
      <c r="I526" s="158" t="s">
        <v>551</v>
      </c>
      <c r="J526" s="430">
        <v>543</v>
      </c>
      <c r="K526" s="430"/>
      <c r="L526" s="430"/>
      <c r="M526" s="430"/>
      <c r="N526" s="67">
        <v>49</v>
      </c>
      <c r="O526" s="67"/>
      <c r="P526" s="67"/>
      <c r="Q526" s="67"/>
      <c r="R526" s="67">
        <v>1209.369317066667</v>
      </c>
      <c r="S526" s="67"/>
      <c r="T526" s="67"/>
      <c r="U526" s="67"/>
      <c r="V526" s="99"/>
      <c r="W526" s="100"/>
      <c r="X526" s="100"/>
      <c r="Y526" s="100"/>
      <c r="Z526" s="100"/>
      <c r="AA526" s="118"/>
      <c r="AB526" s="187"/>
      <c r="AC526" s="350"/>
      <c r="AD526" s="187"/>
      <c r="AE526" s="64"/>
    </row>
    <row r="527" spans="1:31" s="22" customFormat="1" ht="75" hidden="1" customHeight="1" x14ac:dyDescent="0.25">
      <c r="A527" s="430" t="s">
        <v>170</v>
      </c>
      <c r="B527" s="430"/>
      <c r="C527" s="570"/>
      <c r="D527" s="576"/>
      <c r="E527" s="570"/>
      <c r="F527" s="428"/>
      <c r="G527" s="603"/>
      <c r="H527" s="421"/>
      <c r="I527" s="158" t="s">
        <v>552</v>
      </c>
      <c r="J527" s="430">
        <v>140</v>
      </c>
      <c r="K527" s="430"/>
      <c r="L527" s="430"/>
      <c r="M527" s="430"/>
      <c r="N527" s="67">
        <v>15</v>
      </c>
      <c r="O527" s="67"/>
      <c r="P527" s="67"/>
      <c r="Q527" s="67"/>
      <c r="R527" s="67">
        <v>120</v>
      </c>
      <c r="S527" s="67"/>
      <c r="T527" s="67"/>
      <c r="U527" s="67"/>
      <c r="V527" s="99"/>
      <c r="W527" s="100"/>
      <c r="X527" s="100"/>
      <c r="Y527" s="100"/>
      <c r="Z527" s="100"/>
      <c r="AA527" s="118"/>
      <c r="AB527" s="187"/>
      <c r="AC527" s="350"/>
      <c r="AD527" s="187"/>
      <c r="AE527" s="64"/>
    </row>
    <row r="528" spans="1:31" s="22" customFormat="1" ht="60" hidden="1" customHeight="1" x14ac:dyDescent="0.25">
      <c r="A528" s="430" t="s">
        <v>170</v>
      </c>
      <c r="B528" s="430"/>
      <c r="C528" s="570"/>
      <c r="D528" s="576"/>
      <c r="E528" s="570"/>
      <c r="F528" s="428"/>
      <c r="G528" s="603"/>
      <c r="H528" s="421"/>
      <c r="I528" s="158" t="s">
        <v>553</v>
      </c>
      <c r="J528" s="430">
        <v>19</v>
      </c>
      <c r="K528" s="430"/>
      <c r="L528" s="430"/>
      <c r="M528" s="430"/>
      <c r="N528" s="67">
        <v>15</v>
      </c>
      <c r="O528" s="67"/>
      <c r="P528" s="67"/>
      <c r="Q528" s="67"/>
      <c r="R528" s="67">
        <v>99</v>
      </c>
      <c r="S528" s="67"/>
      <c r="T528" s="67"/>
      <c r="U528" s="67"/>
      <c r="V528" s="99"/>
      <c r="W528" s="100"/>
      <c r="X528" s="100"/>
      <c r="Y528" s="100"/>
      <c r="Z528" s="100"/>
      <c r="AA528" s="118"/>
      <c r="AB528" s="187"/>
      <c r="AC528" s="350"/>
      <c r="AD528" s="187"/>
      <c r="AE528" s="64"/>
    </row>
    <row r="529" spans="1:31" s="22" customFormat="1" ht="45" hidden="1" customHeight="1" x14ac:dyDescent="0.25">
      <c r="A529" s="430" t="s">
        <v>170</v>
      </c>
      <c r="B529" s="430"/>
      <c r="C529" s="570"/>
      <c r="D529" s="576"/>
      <c r="E529" s="570"/>
      <c r="F529" s="428"/>
      <c r="G529" s="603"/>
      <c r="H529" s="421"/>
      <c r="I529" s="158" t="s">
        <v>554</v>
      </c>
      <c r="J529" s="430">
        <v>230</v>
      </c>
      <c r="K529" s="430"/>
      <c r="L529" s="430"/>
      <c r="M529" s="430"/>
      <c r="N529" s="67">
        <v>15</v>
      </c>
      <c r="O529" s="67"/>
      <c r="P529" s="67"/>
      <c r="Q529" s="67"/>
      <c r="R529" s="67">
        <v>254</v>
      </c>
      <c r="S529" s="67"/>
      <c r="T529" s="67"/>
      <c r="U529" s="67"/>
      <c r="V529" s="99"/>
      <c r="W529" s="100"/>
      <c r="X529" s="100"/>
      <c r="Y529" s="100"/>
      <c r="Z529" s="100"/>
      <c r="AA529" s="118"/>
      <c r="AB529" s="187"/>
      <c r="AC529" s="350"/>
      <c r="AD529" s="187"/>
      <c r="AE529" s="64"/>
    </row>
    <row r="530" spans="1:31" s="22" customFormat="1" ht="60" hidden="1" customHeight="1" x14ac:dyDescent="0.25">
      <c r="A530" s="430" t="s">
        <v>170</v>
      </c>
      <c r="B530" s="430"/>
      <c r="C530" s="570"/>
      <c r="D530" s="576"/>
      <c r="E530" s="570"/>
      <c r="F530" s="428"/>
      <c r="G530" s="603"/>
      <c r="H530" s="421"/>
      <c r="I530" s="158" t="s">
        <v>555</v>
      </c>
      <c r="J530" s="430">
        <v>170</v>
      </c>
      <c r="K530" s="430"/>
      <c r="L530" s="430"/>
      <c r="M530" s="430"/>
      <c r="N530" s="67">
        <v>15</v>
      </c>
      <c r="O530" s="67"/>
      <c r="P530" s="67"/>
      <c r="Q530" s="67"/>
      <c r="R530" s="67">
        <v>308</v>
      </c>
      <c r="S530" s="67"/>
      <c r="T530" s="67"/>
      <c r="U530" s="67"/>
      <c r="V530" s="99"/>
      <c r="W530" s="100"/>
      <c r="X530" s="100"/>
      <c r="Y530" s="100"/>
      <c r="Z530" s="100"/>
      <c r="AA530" s="118"/>
      <c r="AB530" s="187"/>
      <c r="AC530" s="350"/>
      <c r="AD530" s="187"/>
      <c r="AE530" s="64"/>
    </row>
    <row r="531" spans="1:31" s="22" customFormat="1" ht="60" hidden="1" customHeight="1" x14ac:dyDescent="0.25">
      <c r="A531" s="430" t="s">
        <v>170</v>
      </c>
      <c r="B531" s="430"/>
      <c r="C531" s="570"/>
      <c r="D531" s="576"/>
      <c r="E531" s="570"/>
      <c r="F531" s="428"/>
      <c r="G531" s="603"/>
      <c r="H531" s="421"/>
      <c r="I531" s="158" t="s">
        <v>556</v>
      </c>
      <c r="J531" s="430">
        <v>30</v>
      </c>
      <c r="K531" s="430"/>
      <c r="L531" s="430"/>
      <c r="M531" s="430"/>
      <c r="N531" s="67">
        <v>15</v>
      </c>
      <c r="O531" s="67"/>
      <c r="P531" s="67"/>
      <c r="Q531" s="67"/>
      <c r="R531" s="67">
        <v>26</v>
      </c>
      <c r="S531" s="67"/>
      <c r="T531" s="67"/>
      <c r="U531" s="67"/>
      <c r="V531" s="99"/>
      <c r="W531" s="100"/>
      <c r="X531" s="100"/>
      <c r="Y531" s="100"/>
      <c r="Z531" s="100"/>
      <c r="AA531" s="118"/>
      <c r="AB531" s="187"/>
      <c r="AC531" s="350"/>
      <c r="AD531" s="187"/>
      <c r="AE531" s="64"/>
    </row>
    <row r="532" spans="1:31" s="22" customFormat="1" ht="60" hidden="1" customHeight="1" x14ac:dyDescent="0.25">
      <c r="A532" s="430" t="s">
        <v>170</v>
      </c>
      <c r="B532" s="430"/>
      <c r="C532" s="570"/>
      <c r="D532" s="576"/>
      <c r="E532" s="570"/>
      <c r="F532" s="428"/>
      <c r="G532" s="603"/>
      <c r="H532" s="421"/>
      <c r="I532" s="158" t="s">
        <v>557</v>
      </c>
      <c r="J532" s="430">
        <v>28</v>
      </c>
      <c r="K532" s="430"/>
      <c r="L532" s="430"/>
      <c r="M532" s="430"/>
      <c r="N532" s="67">
        <v>5</v>
      </c>
      <c r="O532" s="67"/>
      <c r="P532" s="67"/>
      <c r="Q532" s="67"/>
      <c r="R532" s="67">
        <v>91</v>
      </c>
      <c r="S532" s="67"/>
      <c r="T532" s="67"/>
      <c r="U532" s="67"/>
      <c r="V532" s="99"/>
      <c r="W532" s="100"/>
      <c r="X532" s="100"/>
      <c r="Y532" s="100"/>
      <c r="Z532" s="100"/>
      <c r="AA532" s="118"/>
      <c r="AB532" s="187"/>
      <c r="AC532" s="350"/>
      <c r="AD532" s="187"/>
      <c r="AE532" s="64"/>
    </row>
    <row r="533" spans="1:31" s="22" customFormat="1" ht="45" hidden="1" customHeight="1" x14ac:dyDescent="0.25">
      <c r="A533" s="430" t="s">
        <v>170</v>
      </c>
      <c r="B533" s="430"/>
      <c r="C533" s="570"/>
      <c r="D533" s="576"/>
      <c r="E533" s="570"/>
      <c r="F533" s="428"/>
      <c r="G533" s="603"/>
      <c r="H533" s="421"/>
      <c r="I533" s="158" t="s">
        <v>558</v>
      </c>
      <c r="J533" s="430">
        <v>430</v>
      </c>
      <c r="K533" s="430"/>
      <c r="L533" s="430"/>
      <c r="M533" s="430"/>
      <c r="N533" s="67">
        <v>15</v>
      </c>
      <c r="O533" s="67"/>
      <c r="P533" s="67"/>
      <c r="Q533" s="67"/>
      <c r="R533" s="67">
        <v>350.40388999999999</v>
      </c>
      <c r="S533" s="67"/>
      <c r="T533" s="67"/>
      <c r="U533" s="67"/>
      <c r="V533" s="99"/>
      <c r="W533" s="100"/>
      <c r="X533" s="100"/>
      <c r="Y533" s="100"/>
      <c r="Z533" s="100"/>
      <c r="AA533" s="118"/>
      <c r="AB533" s="187"/>
      <c r="AC533" s="350"/>
      <c r="AD533" s="187"/>
      <c r="AE533" s="64"/>
    </row>
    <row r="534" spans="1:31" s="22" customFormat="1" ht="45" hidden="1" customHeight="1" x14ac:dyDescent="0.25">
      <c r="A534" s="430" t="s">
        <v>170</v>
      </c>
      <c r="B534" s="430"/>
      <c r="C534" s="570"/>
      <c r="D534" s="576"/>
      <c r="E534" s="570"/>
      <c r="F534" s="428"/>
      <c r="G534" s="603"/>
      <c r="H534" s="421"/>
      <c r="I534" s="158" t="s">
        <v>559</v>
      </c>
      <c r="J534" s="430">
        <v>11</v>
      </c>
      <c r="K534" s="430"/>
      <c r="L534" s="430"/>
      <c r="M534" s="430"/>
      <c r="N534" s="67">
        <v>5</v>
      </c>
      <c r="O534" s="67"/>
      <c r="P534" s="67"/>
      <c r="Q534" s="67"/>
      <c r="R534" s="67">
        <v>87.786330000000007</v>
      </c>
      <c r="S534" s="67"/>
      <c r="T534" s="67"/>
      <c r="U534" s="67"/>
      <c r="V534" s="99"/>
      <c r="W534" s="100"/>
      <c r="X534" s="100"/>
      <c r="Y534" s="100"/>
      <c r="Z534" s="100"/>
      <c r="AA534" s="118"/>
      <c r="AB534" s="187"/>
      <c r="AC534" s="350"/>
      <c r="AD534" s="187"/>
      <c r="AE534" s="64"/>
    </row>
    <row r="535" spans="1:31" s="22" customFormat="1" ht="60" hidden="1" customHeight="1" x14ac:dyDescent="0.25">
      <c r="A535" s="430" t="s">
        <v>170</v>
      </c>
      <c r="B535" s="430"/>
      <c r="C535" s="570"/>
      <c r="D535" s="576"/>
      <c r="E535" s="570"/>
      <c r="F535" s="428"/>
      <c r="G535" s="603"/>
      <c r="H535" s="421"/>
      <c r="I535" s="158" t="s">
        <v>560</v>
      </c>
      <c r="J535" s="430">
        <v>68</v>
      </c>
      <c r="K535" s="430"/>
      <c r="L535" s="430"/>
      <c r="M535" s="430"/>
      <c r="N535" s="67">
        <v>15</v>
      </c>
      <c r="O535" s="67"/>
      <c r="P535" s="67"/>
      <c r="Q535" s="67"/>
      <c r="R535" s="67">
        <v>99.326859999999996</v>
      </c>
      <c r="S535" s="67"/>
      <c r="T535" s="67"/>
      <c r="U535" s="67"/>
      <c r="V535" s="99"/>
      <c r="W535" s="100"/>
      <c r="X535" s="100"/>
      <c r="Y535" s="100"/>
      <c r="Z535" s="100"/>
      <c r="AA535" s="118"/>
      <c r="AB535" s="187"/>
      <c r="AC535" s="350"/>
      <c r="AD535" s="187"/>
      <c r="AE535" s="64"/>
    </row>
    <row r="536" spans="1:31" s="22" customFormat="1" ht="45" hidden="1" customHeight="1" x14ac:dyDescent="0.25">
      <c r="A536" s="430" t="s">
        <v>170</v>
      </c>
      <c r="B536" s="430"/>
      <c r="C536" s="570"/>
      <c r="D536" s="576"/>
      <c r="E536" s="570"/>
      <c r="F536" s="428"/>
      <c r="G536" s="603"/>
      <c r="H536" s="421"/>
      <c r="I536" s="158" t="s">
        <v>561</v>
      </c>
      <c r="J536" s="430">
        <v>335</v>
      </c>
      <c r="K536" s="430"/>
      <c r="L536" s="430"/>
      <c r="M536" s="430"/>
      <c r="N536" s="67">
        <v>15</v>
      </c>
      <c r="O536" s="67"/>
      <c r="P536" s="67"/>
      <c r="Q536" s="67"/>
      <c r="R536" s="67">
        <v>165.87569999999999</v>
      </c>
      <c r="S536" s="67"/>
      <c r="T536" s="67"/>
      <c r="U536" s="67"/>
      <c r="V536" s="99"/>
      <c r="W536" s="100"/>
      <c r="X536" s="100"/>
      <c r="Y536" s="100"/>
      <c r="Z536" s="100"/>
      <c r="AA536" s="118"/>
      <c r="AB536" s="187"/>
      <c r="AC536" s="350"/>
      <c r="AD536" s="187"/>
      <c r="AE536" s="64"/>
    </row>
    <row r="537" spans="1:31" s="22" customFormat="1" ht="45" hidden="1" customHeight="1" x14ac:dyDescent="0.25">
      <c r="A537" s="430" t="s">
        <v>170</v>
      </c>
      <c r="B537" s="430"/>
      <c r="C537" s="570"/>
      <c r="D537" s="576"/>
      <c r="E537" s="570"/>
      <c r="F537" s="428"/>
      <c r="G537" s="603"/>
      <c r="H537" s="421"/>
      <c r="I537" s="158" t="s">
        <v>562</v>
      </c>
      <c r="J537" s="430">
        <v>230</v>
      </c>
      <c r="K537" s="430"/>
      <c r="L537" s="430"/>
      <c r="M537" s="430"/>
      <c r="N537" s="67">
        <v>15</v>
      </c>
      <c r="O537" s="67"/>
      <c r="P537" s="67"/>
      <c r="Q537" s="67"/>
      <c r="R537" s="67">
        <v>197.11026000000001</v>
      </c>
      <c r="S537" s="67"/>
      <c r="T537" s="67"/>
      <c r="U537" s="67"/>
      <c r="V537" s="99"/>
      <c r="W537" s="100"/>
      <c r="X537" s="100"/>
      <c r="Y537" s="100"/>
      <c r="Z537" s="100"/>
      <c r="AA537" s="118"/>
      <c r="AB537" s="187"/>
      <c r="AC537" s="350"/>
      <c r="AD537" s="187"/>
      <c r="AE537" s="64"/>
    </row>
    <row r="538" spans="1:31" s="22" customFormat="1" ht="30" hidden="1" customHeight="1" x14ac:dyDescent="0.25">
      <c r="A538" s="430" t="s">
        <v>170</v>
      </c>
      <c r="B538" s="430"/>
      <c r="C538" s="570"/>
      <c r="D538" s="576"/>
      <c r="E538" s="570"/>
      <c r="F538" s="428"/>
      <c r="G538" s="603"/>
      <c r="H538" s="421"/>
      <c r="I538" s="158" t="s">
        <v>563</v>
      </c>
      <c r="J538" s="430">
        <v>450</v>
      </c>
      <c r="K538" s="430"/>
      <c r="L538" s="430"/>
      <c r="M538" s="430"/>
      <c r="N538" s="67">
        <v>86</v>
      </c>
      <c r="O538" s="67"/>
      <c r="P538" s="67"/>
      <c r="Q538" s="67"/>
      <c r="R538" s="67">
        <v>162.71</v>
      </c>
      <c r="S538" s="67"/>
      <c r="T538" s="67"/>
      <c r="U538" s="67"/>
      <c r="V538" s="99"/>
      <c r="W538" s="100"/>
      <c r="X538" s="100"/>
      <c r="Y538" s="100"/>
      <c r="Z538" s="100"/>
      <c r="AA538" s="118"/>
      <c r="AB538" s="187"/>
      <c r="AC538" s="350"/>
      <c r="AD538" s="187"/>
      <c r="AE538" s="64"/>
    </row>
    <row r="539" spans="1:31" s="22" customFormat="1" ht="45" hidden="1" customHeight="1" x14ac:dyDescent="0.25">
      <c r="A539" s="430" t="s">
        <v>170</v>
      </c>
      <c r="B539" s="430"/>
      <c r="C539" s="570"/>
      <c r="D539" s="576"/>
      <c r="E539" s="570"/>
      <c r="F539" s="428"/>
      <c r="G539" s="603"/>
      <c r="H539" s="421"/>
      <c r="I539" s="158" t="s">
        <v>564</v>
      </c>
      <c r="J539" s="430">
        <v>402</v>
      </c>
      <c r="K539" s="430"/>
      <c r="L539" s="430"/>
      <c r="M539" s="430"/>
      <c r="N539" s="67">
        <v>20</v>
      </c>
      <c r="O539" s="67"/>
      <c r="P539" s="67"/>
      <c r="Q539" s="67"/>
      <c r="R539" s="67">
        <v>252.12</v>
      </c>
      <c r="S539" s="67"/>
      <c r="T539" s="67"/>
      <c r="U539" s="67"/>
      <c r="V539" s="99"/>
      <c r="W539" s="100"/>
      <c r="X539" s="100"/>
      <c r="Y539" s="100"/>
      <c r="Z539" s="100"/>
      <c r="AA539" s="118"/>
      <c r="AB539" s="187"/>
      <c r="AC539" s="350"/>
      <c r="AD539" s="187"/>
      <c r="AE539" s="64"/>
    </row>
    <row r="540" spans="1:31" s="22" customFormat="1" ht="45" hidden="1" customHeight="1" x14ac:dyDescent="0.25">
      <c r="A540" s="430" t="s">
        <v>170</v>
      </c>
      <c r="B540" s="430"/>
      <c r="C540" s="570"/>
      <c r="D540" s="576"/>
      <c r="E540" s="570"/>
      <c r="F540" s="428"/>
      <c r="G540" s="603"/>
      <c r="H540" s="421"/>
      <c r="I540" s="158" t="s">
        <v>565</v>
      </c>
      <c r="J540" s="430">
        <v>480</v>
      </c>
      <c r="K540" s="430"/>
      <c r="L540" s="430"/>
      <c r="M540" s="430"/>
      <c r="N540" s="67">
        <v>24</v>
      </c>
      <c r="O540" s="67"/>
      <c r="P540" s="67"/>
      <c r="Q540" s="67"/>
      <c r="R540" s="67">
        <v>220.35926000000001</v>
      </c>
      <c r="S540" s="67"/>
      <c r="T540" s="67"/>
      <c r="U540" s="67"/>
      <c r="V540" s="99"/>
      <c r="W540" s="100"/>
      <c r="X540" s="100"/>
      <c r="Y540" s="100"/>
      <c r="Z540" s="100"/>
      <c r="AA540" s="118"/>
      <c r="AB540" s="187"/>
      <c r="AC540" s="350"/>
      <c r="AD540" s="187"/>
      <c r="AE540" s="64"/>
    </row>
    <row r="541" spans="1:31" s="22" customFormat="1" ht="90" hidden="1" customHeight="1" x14ac:dyDescent="0.25">
      <c r="A541" s="430" t="s">
        <v>170</v>
      </c>
      <c r="B541" s="430"/>
      <c r="C541" s="570"/>
      <c r="D541" s="576"/>
      <c r="E541" s="570"/>
      <c r="F541" s="428"/>
      <c r="G541" s="603"/>
      <c r="H541" s="421"/>
      <c r="I541" s="158" t="s">
        <v>566</v>
      </c>
      <c r="J541" s="430">
        <v>822</v>
      </c>
      <c r="K541" s="430"/>
      <c r="L541" s="430"/>
      <c r="M541" s="430"/>
      <c r="N541" s="67">
        <v>5</v>
      </c>
      <c r="O541" s="67"/>
      <c r="P541" s="67"/>
      <c r="Q541" s="67"/>
      <c r="R541" s="67">
        <v>793.74199999999996</v>
      </c>
      <c r="S541" s="67"/>
      <c r="T541" s="67"/>
      <c r="U541" s="67"/>
      <c r="V541" s="99"/>
      <c r="W541" s="100"/>
      <c r="X541" s="100"/>
      <c r="Y541" s="100"/>
      <c r="Z541" s="100"/>
      <c r="AA541" s="118"/>
      <c r="AB541" s="187"/>
      <c r="AC541" s="350"/>
      <c r="AD541" s="187"/>
      <c r="AE541" s="64"/>
    </row>
    <row r="542" spans="1:31" s="22" customFormat="1" ht="60" hidden="1" customHeight="1" x14ac:dyDescent="0.25">
      <c r="A542" s="430">
        <v>665</v>
      </c>
      <c r="B542" s="430"/>
      <c r="C542" s="570"/>
      <c r="D542" s="576"/>
      <c r="E542" s="570"/>
      <c r="F542" s="428"/>
      <c r="G542" s="603"/>
      <c r="H542" s="421"/>
      <c r="I542" s="158" t="s">
        <v>567</v>
      </c>
      <c r="J542" s="428"/>
      <c r="K542" s="428">
        <v>60</v>
      </c>
      <c r="L542" s="428"/>
      <c r="M542" s="428"/>
      <c r="N542" s="68"/>
      <c r="O542" s="68">
        <v>12</v>
      </c>
      <c r="P542" s="68"/>
      <c r="Q542" s="68"/>
      <c r="R542" s="67"/>
      <c r="S542" s="67">
        <v>63.883000000000003</v>
      </c>
      <c r="T542" s="67"/>
      <c r="U542" s="67"/>
      <c r="V542" s="99"/>
      <c r="W542" s="100"/>
      <c r="X542" s="100"/>
      <c r="Y542" s="100"/>
      <c r="Z542" s="100"/>
      <c r="AA542" s="118"/>
      <c r="AB542" s="187"/>
      <c r="AC542" s="350"/>
      <c r="AD542" s="187"/>
      <c r="AE542" s="64"/>
    </row>
    <row r="543" spans="1:31" s="22" customFormat="1" ht="60" hidden="1" customHeight="1" x14ac:dyDescent="0.25">
      <c r="A543" s="430">
        <v>666</v>
      </c>
      <c r="B543" s="430"/>
      <c r="C543" s="570"/>
      <c r="D543" s="576"/>
      <c r="E543" s="570"/>
      <c r="F543" s="428"/>
      <c r="G543" s="603"/>
      <c r="H543" s="421"/>
      <c r="I543" s="158" t="s">
        <v>568</v>
      </c>
      <c r="J543" s="428"/>
      <c r="K543" s="428">
        <v>511</v>
      </c>
      <c r="L543" s="428"/>
      <c r="M543" s="428"/>
      <c r="N543" s="68"/>
      <c r="O543" s="68">
        <v>20</v>
      </c>
      <c r="P543" s="68"/>
      <c r="Q543" s="68"/>
      <c r="R543" s="67"/>
      <c r="S543" s="67">
        <v>501.09699999999998</v>
      </c>
      <c r="T543" s="67"/>
      <c r="U543" s="67"/>
      <c r="V543" s="99"/>
      <c r="W543" s="100"/>
      <c r="X543" s="100"/>
      <c r="Y543" s="100"/>
      <c r="Z543" s="100"/>
      <c r="AA543" s="118"/>
      <c r="AB543" s="187"/>
      <c r="AC543" s="350"/>
      <c r="AD543" s="187"/>
      <c r="AE543" s="64"/>
    </row>
    <row r="544" spans="1:31" s="22" customFormat="1" ht="60" hidden="1" customHeight="1" x14ac:dyDescent="0.25">
      <c r="A544" s="430">
        <v>667</v>
      </c>
      <c r="B544" s="430"/>
      <c r="C544" s="570"/>
      <c r="D544" s="576"/>
      <c r="E544" s="570"/>
      <c r="F544" s="428"/>
      <c r="G544" s="603"/>
      <c r="H544" s="421"/>
      <c r="I544" s="158" t="s">
        <v>1711</v>
      </c>
      <c r="J544" s="428"/>
      <c r="K544" s="428">
        <v>383</v>
      </c>
      <c r="L544" s="428"/>
      <c r="M544" s="428"/>
      <c r="N544" s="68"/>
      <c r="O544" s="68">
        <v>15</v>
      </c>
      <c r="P544" s="68"/>
      <c r="Q544" s="68"/>
      <c r="R544" s="67"/>
      <c r="S544" s="67">
        <v>402.18900000000002</v>
      </c>
      <c r="T544" s="67"/>
      <c r="U544" s="67"/>
      <c r="V544" s="99"/>
      <c r="W544" s="100"/>
      <c r="X544" s="100"/>
      <c r="Y544" s="100"/>
      <c r="Z544" s="100"/>
      <c r="AA544" s="118"/>
      <c r="AB544" s="187"/>
      <c r="AC544" s="350"/>
      <c r="AD544" s="187"/>
      <c r="AE544" s="64"/>
    </row>
    <row r="545" spans="1:31" s="22" customFormat="1" ht="45" hidden="1" customHeight="1" x14ac:dyDescent="0.25">
      <c r="A545" s="430">
        <v>668</v>
      </c>
      <c r="B545" s="430"/>
      <c r="C545" s="570"/>
      <c r="D545" s="576"/>
      <c r="E545" s="570"/>
      <c r="F545" s="428"/>
      <c r="G545" s="603"/>
      <c r="H545" s="421"/>
      <c r="I545" s="158" t="s">
        <v>1712</v>
      </c>
      <c r="J545" s="428"/>
      <c r="K545" s="428">
        <v>751</v>
      </c>
      <c r="L545" s="428"/>
      <c r="M545" s="428"/>
      <c r="N545" s="68"/>
      <c r="O545" s="68">
        <v>45</v>
      </c>
      <c r="P545" s="68"/>
      <c r="Q545" s="68"/>
      <c r="R545" s="67"/>
      <c r="S545" s="67">
        <v>795.01</v>
      </c>
      <c r="T545" s="67"/>
      <c r="U545" s="67"/>
      <c r="V545" s="99"/>
      <c r="W545" s="100"/>
      <c r="X545" s="100"/>
      <c r="Y545" s="100"/>
      <c r="Z545" s="100"/>
      <c r="AA545" s="118"/>
      <c r="AB545" s="187"/>
      <c r="AC545" s="350"/>
      <c r="AD545" s="187"/>
      <c r="AE545" s="64"/>
    </row>
    <row r="546" spans="1:31" s="22" customFormat="1" ht="45" hidden="1" customHeight="1" x14ac:dyDescent="0.25">
      <c r="A546" s="430">
        <v>669</v>
      </c>
      <c r="B546" s="430"/>
      <c r="C546" s="570"/>
      <c r="D546" s="576"/>
      <c r="E546" s="570"/>
      <c r="F546" s="428"/>
      <c r="G546" s="603"/>
      <c r="H546" s="421"/>
      <c r="I546" s="158" t="s">
        <v>569</v>
      </c>
      <c r="J546" s="428"/>
      <c r="K546" s="428">
        <v>120</v>
      </c>
      <c r="L546" s="428"/>
      <c r="M546" s="428"/>
      <c r="N546" s="68"/>
      <c r="O546" s="68">
        <v>15</v>
      </c>
      <c r="P546" s="68"/>
      <c r="Q546" s="68"/>
      <c r="R546" s="67"/>
      <c r="S546" s="67">
        <v>112.13500000000001</v>
      </c>
      <c r="T546" s="67"/>
      <c r="U546" s="67"/>
      <c r="V546" s="99"/>
      <c r="W546" s="100"/>
      <c r="X546" s="100"/>
      <c r="Y546" s="100"/>
      <c r="Z546" s="100"/>
      <c r="AA546" s="118"/>
      <c r="AB546" s="187"/>
      <c r="AC546" s="350"/>
      <c r="AD546" s="187"/>
      <c r="AE546" s="64"/>
    </row>
    <row r="547" spans="1:31" s="22" customFormat="1" ht="45" hidden="1" customHeight="1" x14ac:dyDescent="0.25">
      <c r="A547" s="430">
        <v>670</v>
      </c>
      <c r="B547" s="430"/>
      <c r="C547" s="570"/>
      <c r="D547" s="576"/>
      <c r="E547" s="570"/>
      <c r="F547" s="428"/>
      <c r="G547" s="603"/>
      <c r="H547" s="421"/>
      <c r="I547" s="158" t="s">
        <v>570</v>
      </c>
      <c r="J547" s="428"/>
      <c r="K547" s="428">
        <v>180</v>
      </c>
      <c r="L547" s="428"/>
      <c r="M547" s="428"/>
      <c r="N547" s="68"/>
      <c r="O547" s="68">
        <v>15</v>
      </c>
      <c r="P547" s="68"/>
      <c r="Q547" s="68"/>
      <c r="R547" s="67"/>
      <c r="S547" s="67">
        <v>118.312</v>
      </c>
      <c r="T547" s="67"/>
      <c r="U547" s="67"/>
      <c r="V547" s="99"/>
      <c r="W547" s="100"/>
      <c r="X547" s="100"/>
      <c r="Y547" s="100"/>
      <c r="Z547" s="100"/>
      <c r="AA547" s="118"/>
      <c r="AB547" s="187"/>
      <c r="AC547" s="350"/>
      <c r="AD547" s="187"/>
      <c r="AE547" s="64"/>
    </row>
    <row r="548" spans="1:31" s="22" customFormat="1" ht="45" hidden="1" customHeight="1" x14ac:dyDescent="0.25">
      <c r="A548" s="430">
        <v>671</v>
      </c>
      <c r="B548" s="430"/>
      <c r="C548" s="570"/>
      <c r="D548" s="576"/>
      <c r="E548" s="570"/>
      <c r="F548" s="428"/>
      <c r="G548" s="603"/>
      <c r="H548" s="421"/>
      <c r="I548" s="158" t="s">
        <v>571</v>
      </c>
      <c r="J548" s="428"/>
      <c r="K548" s="428">
        <v>180</v>
      </c>
      <c r="L548" s="428"/>
      <c r="M548" s="428"/>
      <c r="N548" s="68"/>
      <c r="O548" s="68">
        <v>15</v>
      </c>
      <c r="P548" s="68"/>
      <c r="Q548" s="68"/>
      <c r="R548" s="67"/>
      <c r="S548" s="67">
        <v>149.56</v>
      </c>
      <c r="T548" s="67"/>
      <c r="U548" s="67"/>
      <c r="V548" s="99"/>
      <c r="W548" s="100"/>
      <c r="X548" s="100"/>
      <c r="Y548" s="100"/>
      <c r="Z548" s="100"/>
      <c r="AA548" s="118"/>
      <c r="AB548" s="187"/>
      <c r="AC548" s="350"/>
      <c r="AD548" s="187"/>
      <c r="AE548" s="64"/>
    </row>
    <row r="549" spans="1:31" s="22" customFormat="1" ht="60" hidden="1" customHeight="1" x14ac:dyDescent="0.25">
      <c r="A549" s="430">
        <v>673</v>
      </c>
      <c r="B549" s="430"/>
      <c r="C549" s="570"/>
      <c r="D549" s="576"/>
      <c r="E549" s="570"/>
      <c r="F549" s="428"/>
      <c r="G549" s="603"/>
      <c r="H549" s="421"/>
      <c r="I549" s="158" t="s">
        <v>572</v>
      </c>
      <c r="J549" s="428"/>
      <c r="K549" s="428">
        <v>50</v>
      </c>
      <c r="L549" s="428"/>
      <c r="M549" s="428"/>
      <c r="N549" s="68"/>
      <c r="O549" s="68">
        <v>7.5</v>
      </c>
      <c r="P549" s="68"/>
      <c r="Q549" s="68"/>
      <c r="R549" s="67"/>
      <c r="S549" s="67">
        <v>74.95</v>
      </c>
      <c r="T549" s="67"/>
      <c r="U549" s="67"/>
      <c r="V549" s="99"/>
      <c r="W549" s="100"/>
      <c r="X549" s="100"/>
      <c r="Y549" s="100"/>
      <c r="Z549" s="100"/>
      <c r="AA549" s="118"/>
      <c r="AB549" s="187"/>
      <c r="AC549" s="350"/>
      <c r="AD549" s="187"/>
      <c r="AE549" s="64"/>
    </row>
    <row r="550" spans="1:31" s="22" customFormat="1" ht="60" hidden="1" customHeight="1" x14ac:dyDescent="0.25">
      <c r="A550" s="430">
        <v>674</v>
      </c>
      <c r="B550" s="430"/>
      <c r="C550" s="570"/>
      <c r="D550" s="576"/>
      <c r="E550" s="570"/>
      <c r="F550" s="428"/>
      <c r="G550" s="603"/>
      <c r="H550" s="421"/>
      <c r="I550" s="158" t="s">
        <v>573</v>
      </c>
      <c r="J550" s="428"/>
      <c r="K550" s="428">
        <v>175</v>
      </c>
      <c r="L550" s="428"/>
      <c r="M550" s="428"/>
      <c r="N550" s="68"/>
      <c r="O550" s="68">
        <v>7.5</v>
      </c>
      <c r="P550" s="68"/>
      <c r="Q550" s="68"/>
      <c r="R550" s="67"/>
      <c r="S550" s="67">
        <v>171.39</v>
      </c>
      <c r="T550" s="67"/>
      <c r="U550" s="67"/>
      <c r="V550" s="99"/>
      <c r="W550" s="100"/>
      <c r="X550" s="100"/>
      <c r="Y550" s="100"/>
      <c r="Z550" s="100"/>
      <c r="AA550" s="118"/>
      <c r="AB550" s="187"/>
      <c r="AC550" s="350"/>
      <c r="AD550" s="187"/>
      <c r="AE550" s="64"/>
    </row>
    <row r="551" spans="1:31" s="22" customFormat="1" ht="60" hidden="1" customHeight="1" x14ac:dyDescent="0.25">
      <c r="A551" s="430">
        <v>675</v>
      </c>
      <c r="B551" s="430"/>
      <c r="C551" s="570"/>
      <c r="D551" s="576"/>
      <c r="E551" s="570"/>
      <c r="F551" s="428"/>
      <c r="G551" s="603"/>
      <c r="H551" s="421"/>
      <c r="I551" s="158" t="s">
        <v>574</v>
      </c>
      <c r="J551" s="428"/>
      <c r="K551" s="428">
        <v>680</v>
      </c>
      <c r="L551" s="428"/>
      <c r="M551" s="428"/>
      <c r="N551" s="68"/>
      <c r="O551" s="68">
        <v>7.5</v>
      </c>
      <c r="P551" s="68"/>
      <c r="Q551" s="68"/>
      <c r="R551" s="67"/>
      <c r="S551" s="67">
        <v>340.83800000000002</v>
      </c>
      <c r="T551" s="67"/>
      <c r="U551" s="67"/>
      <c r="V551" s="99"/>
      <c r="W551" s="100"/>
      <c r="X551" s="100"/>
      <c r="Y551" s="100"/>
      <c r="Z551" s="100"/>
      <c r="AA551" s="118"/>
      <c r="AB551" s="187"/>
      <c r="AC551" s="350"/>
      <c r="AD551" s="187"/>
      <c r="AE551" s="64"/>
    </row>
    <row r="552" spans="1:31" s="22" customFormat="1" ht="60" hidden="1" customHeight="1" x14ac:dyDescent="0.25">
      <c r="A552" s="430">
        <v>676</v>
      </c>
      <c r="B552" s="430"/>
      <c r="C552" s="570"/>
      <c r="D552" s="576"/>
      <c r="E552" s="570"/>
      <c r="F552" s="428"/>
      <c r="G552" s="603"/>
      <c r="H552" s="421"/>
      <c r="I552" s="158" t="s">
        <v>575</v>
      </c>
      <c r="J552" s="428"/>
      <c r="K552" s="428">
        <v>180</v>
      </c>
      <c r="L552" s="428"/>
      <c r="M552" s="428"/>
      <c r="N552" s="68"/>
      <c r="O552" s="68">
        <v>15</v>
      </c>
      <c r="P552" s="68"/>
      <c r="Q552" s="68"/>
      <c r="R552" s="67"/>
      <c r="S552" s="67">
        <v>76.421999999999997</v>
      </c>
      <c r="T552" s="67"/>
      <c r="U552" s="67"/>
      <c r="V552" s="99"/>
      <c r="W552" s="100"/>
      <c r="X552" s="100"/>
      <c r="Y552" s="100"/>
      <c r="Z552" s="100"/>
      <c r="AA552" s="118"/>
      <c r="AB552" s="187"/>
      <c r="AC552" s="350"/>
      <c r="AD552" s="187"/>
      <c r="AE552" s="64"/>
    </row>
    <row r="553" spans="1:31" s="22" customFormat="1" ht="60" hidden="1" customHeight="1" x14ac:dyDescent="0.25">
      <c r="A553" s="430">
        <v>677</v>
      </c>
      <c r="B553" s="430"/>
      <c r="C553" s="570"/>
      <c r="D553" s="576"/>
      <c r="E553" s="570"/>
      <c r="F553" s="428"/>
      <c r="G553" s="603"/>
      <c r="H553" s="421"/>
      <c r="I553" s="158" t="s">
        <v>576</v>
      </c>
      <c r="J553" s="428"/>
      <c r="K553" s="428">
        <v>80</v>
      </c>
      <c r="L553" s="428"/>
      <c r="M553" s="428"/>
      <c r="N553" s="68"/>
      <c r="O553" s="68">
        <v>15</v>
      </c>
      <c r="P553" s="68"/>
      <c r="Q553" s="68"/>
      <c r="R553" s="67"/>
      <c r="S553" s="67">
        <v>70.381</v>
      </c>
      <c r="T553" s="67"/>
      <c r="U553" s="67"/>
      <c r="V553" s="99"/>
      <c r="W553" s="100"/>
      <c r="X553" s="100"/>
      <c r="Y553" s="100"/>
      <c r="Z553" s="100"/>
      <c r="AA553" s="118"/>
      <c r="AB553" s="187"/>
      <c r="AC553" s="350"/>
      <c r="AD553" s="187"/>
      <c r="AE553" s="64"/>
    </row>
    <row r="554" spans="1:31" s="22" customFormat="1" ht="60" hidden="1" customHeight="1" x14ac:dyDescent="0.25">
      <c r="A554" s="430">
        <v>678</v>
      </c>
      <c r="B554" s="430"/>
      <c r="C554" s="570"/>
      <c r="D554" s="576"/>
      <c r="E554" s="570"/>
      <c r="F554" s="428"/>
      <c r="G554" s="603"/>
      <c r="H554" s="421"/>
      <c r="I554" s="158" t="s">
        <v>577</v>
      </c>
      <c r="J554" s="428"/>
      <c r="K554" s="428">
        <v>90</v>
      </c>
      <c r="L554" s="428"/>
      <c r="M554" s="428"/>
      <c r="N554" s="68"/>
      <c r="O554" s="68">
        <v>15</v>
      </c>
      <c r="P554" s="68"/>
      <c r="Q554" s="68"/>
      <c r="R554" s="67"/>
      <c r="S554" s="67">
        <v>80.94</v>
      </c>
      <c r="T554" s="67"/>
      <c r="U554" s="67"/>
      <c r="V554" s="99"/>
      <c r="W554" s="100"/>
      <c r="X554" s="100"/>
      <c r="Y554" s="100"/>
      <c r="Z554" s="100"/>
      <c r="AA554" s="118"/>
      <c r="AB554" s="187"/>
      <c r="AC554" s="350"/>
      <c r="AD554" s="187"/>
      <c r="AE554" s="64"/>
    </row>
    <row r="555" spans="1:31" s="22" customFormat="1" ht="60" hidden="1" customHeight="1" x14ac:dyDescent="0.25">
      <c r="A555" s="430">
        <v>679</v>
      </c>
      <c r="B555" s="430"/>
      <c r="C555" s="570"/>
      <c r="D555" s="576"/>
      <c r="E555" s="570"/>
      <c r="F555" s="428"/>
      <c r="G555" s="603"/>
      <c r="H555" s="421"/>
      <c r="I555" s="158" t="s">
        <v>578</v>
      </c>
      <c r="J555" s="428"/>
      <c r="K555" s="428">
        <v>90</v>
      </c>
      <c r="L555" s="428"/>
      <c r="M555" s="428"/>
      <c r="N555" s="68"/>
      <c r="O555" s="68">
        <v>15</v>
      </c>
      <c r="P555" s="68"/>
      <c r="Q555" s="68"/>
      <c r="R555" s="67"/>
      <c r="S555" s="67">
        <v>102.43</v>
      </c>
      <c r="T555" s="67"/>
      <c r="U555" s="67"/>
      <c r="V555" s="99"/>
      <c r="W555" s="100"/>
      <c r="X555" s="100"/>
      <c r="Y555" s="100"/>
      <c r="Z555" s="100"/>
      <c r="AA555" s="118"/>
      <c r="AB555" s="187"/>
      <c r="AC555" s="350"/>
      <c r="AD555" s="187"/>
      <c r="AE555" s="64"/>
    </row>
    <row r="556" spans="1:31" s="22" customFormat="1" ht="60" hidden="1" customHeight="1" x14ac:dyDescent="0.25">
      <c r="A556" s="430">
        <v>680</v>
      </c>
      <c r="B556" s="430"/>
      <c r="C556" s="570"/>
      <c r="D556" s="576"/>
      <c r="E556" s="570"/>
      <c r="F556" s="428"/>
      <c r="G556" s="603"/>
      <c r="H556" s="421"/>
      <c r="I556" s="158" t="s">
        <v>579</v>
      </c>
      <c r="J556" s="428"/>
      <c r="K556" s="428">
        <v>170</v>
      </c>
      <c r="L556" s="428"/>
      <c r="M556" s="428"/>
      <c r="N556" s="68"/>
      <c r="O556" s="68">
        <v>15</v>
      </c>
      <c r="P556" s="68"/>
      <c r="Q556" s="68"/>
      <c r="R556" s="67"/>
      <c r="S556" s="67">
        <v>142.38300000000001</v>
      </c>
      <c r="T556" s="67"/>
      <c r="U556" s="67"/>
      <c r="V556" s="99"/>
      <c r="W556" s="100"/>
      <c r="X556" s="100"/>
      <c r="Y556" s="100"/>
      <c r="Z556" s="100"/>
      <c r="AA556" s="118"/>
      <c r="AB556" s="187"/>
      <c r="AC556" s="350"/>
      <c r="AD556" s="187"/>
      <c r="AE556" s="64"/>
    </row>
    <row r="557" spans="1:31" s="22" customFormat="1" ht="60" hidden="1" customHeight="1" x14ac:dyDescent="0.25">
      <c r="A557" s="430">
        <v>681</v>
      </c>
      <c r="B557" s="430"/>
      <c r="C557" s="570"/>
      <c r="D557" s="576"/>
      <c r="E557" s="570"/>
      <c r="F557" s="428"/>
      <c r="G557" s="603"/>
      <c r="H557" s="421"/>
      <c r="I557" s="158" t="s">
        <v>580</v>
      </c>
      <c r="J557" s="428"/>
      <c r="K557" s="428">
        <v>80</v>
      </c>
      <c r="L557" s="428"/>
      <c r="M557" s="428"/>
      <c r="N557" s="68"/>
      <c r="O557" s="68">
        <v>10</v>
      </c>
      <c r="P557" s="68"/>
      <c r="Q557" s="68"/>
      <c r="R557" s="67"/>
      <c r="S557" s="67">
        <v>77.942999999999998</v>
      </c>
      <c r="T557" s="67"/>
      <c r="U557" s="67"/>
      <c r="V557" s="99"/>
      <c r="W557" s="100"/>
      <c r="X557" s="100"/>
      <c r="Y557" s="100"/>
      <c r="Z557" s="100"/>
      <c r="AA557" s="118"/>
      <c r="AB557" s="187"/>
      <c r="AC557" s="350"/>
      <c r="AD557" s="187"/>
      <c r="AE557" s="64"/>
    </row>
    <row r="558" spans="1:31" s="22" customFormat="1" ht="60" hidden="1" customHeight="1" x14ac:dyDescent="0.25">
      <c r="A558" s="430">
        <v>682</v>
      </c>
      <c r="B558" s="430"/>
      <c r="C558" s="570"/>
      <c r="D558" s="576"/>
      <c r="E558" s="570"/>
      <c r="F558" s="428"/>
      <c r="G558" s="603"/>
      <c r="H558" s="421"/>
      <c r="I558" s="158" t="s">
        <v>581</v>
      </c>
      <c r="J558" s="428"/>
      <c r="K558" s="428">
        <v>70</v>
      </c>
      <c r="L558" s="428"/>
      <c r="M558" s="428"/>
      <c r="N558" s="68"/>
      <c r="O558" s="68">
        <v>10</v>
      </c>
      <c r="P558" s="68"/>
      <c r="Q558" s="68"/>
      <c r="R558" s="67"/>
      <c r="S558" s="67">
        <v>82.989000000000004</v>
      </c>
      <c r="T558" s="67"/>
      <c r="U558" s="67"/>
      <c r="V558" s="99"/>
      <c r="W558" s="100"/>
      <c r="X558" s="100"/>
      <c r="Y558" s="100"/>
      <c r="Z558" s="100"/>
      <c r="AA558" s="118"/>
      <c r="AB558" s="187"/>
      <c r="AC558" s="350"/>
      <c r="AD558" s="187"/>
      <c r="AE558" s="64"/>
    </row>
    <row r="559" spans="1:31" s="22" customFormat="1" ht="60" hidden="1" customHeight="1" x14ac:dyDescent="0.25">
      <c r="A559" s="430">
        <v>683</v>
      </c>
      <c r="B559" s="430"/>
      <c r="C559" s="570"/>
      <c r="D559" s="576"/>
      <c r="E559" s="570"/>
      <c r="F559" s="428"/>
      <c r="G559" s="603"/>
      <c r="H559" s="421"/>
      <c r="I559" s="158" t="s">
        <v>582</v>
      </c>
      <c r="J559" s="428"/>
      <c r="K559" s="428">
        <v>65</v>
      </c>
      <c r="L559" s="428"/>
      <c r="M559" s="428"/>
      <c r="N559" s="68"/>
      <c r="O559" s="68">
        <v>15</v>
      </c>
      <c r="P559" s="68"/>
      <c r="Q559" s="68"/>
      <c r="R559" s="67"/>
      <c r="S559" s="67">
        <v>73.239000000000004</v>
      </c>
      <c r="T559" s="67"/>
      <c r="U559" s="67"/>
      <c r="V559" s="99"/>
      <c r="W559" s="100"/>
      <c r="X559" s="100"/>
      <c r="Y559" s="100"/>
      <c r="Z559" s="100"/>
      <c r="AA559" s="118"/>
      <c r="AB559" s="187"/>
      <c r="AC559" s="350"/>
      <c r="AD559" s="187"/>
      <c r="AE559" s="64"/>
    </row>
    <row r="560" spans="1:31" s="22" customFormat="1" ht="60" hidden="1" customHeight="1" x14ac:dyDescent="0.25">
      <c r="A560" s="430">
        <v>684</v>
      </c>
      <c r="B560" s="430"/>
      <c r="C560" s="570"/>
      <c r="D560" s="576"/>
      <c r="E560" s="570"/>
      <c r="F560" s="428"/>
      <c r="G560" s="603"/>
      <c r="H560" s="421"/>
      <c r="I560" s="158" t="s">
        <v>583</v>
      </c>
      <c r="J560" s="428"/>
      <c r="K560" s="428">
        <v>200</v>
      </c>
      <c r="L560" s="428"/>
      <c r="M560" s="428"/>
      <c r="N560" s="68"/>
      <c r="O560" s="68">
        <v>15</v>
      </c>
      <c r="P560" s="68"/>
      <c r="Q560" s="68"/>
      <c r="R560" s="67"/>
      <c r="S560" s="67">
        <v>149.30000000000001</v>
      </c>
      <c r="T560" s="67"/>
      <c r="U560" s="67"/>
      <c r="V560" s="99"/>
      <c r="W560" s="100"/>
      <c r="X560" s="100"/>
      <c r="Y560" s="100"/>
      <c r="Z560" s="100"/>
      <c r="AA560" s="118"/>
      <c r="AB560" s="187"/>
      <c r="AC560" s="350"/>
      <c r="AD560" s="187"/>
      <c r="AE560" s="64"/>
    </row>
    <row r="561" spans="1:31" s="22" customFormat="1" ht="60" hidden="1" customHeight="1" x14ac:dyDescent="0.25">
      <c r="A561" s="430">
        <v>687</v>
      </c>
      <c r="B561" s="430"/>
      <c r="C561" s="570"/>
      <c r="D561" s="576"/>
      <c r="E561" s="570"/>
      <c r="F561" s="428"/>
      <c r="G561" s="603"/>
      <c r="H561" s="421"/>
      <c r="I561" s="158" t="s">
        <v>584</v>
      </c>
      <c r="J561" s="428"/>
      <c r="K561" s="428">
        <v>90</v>
      </c>
      <c r="L561" s="428"/>
      <c r="M561" s="428"/>
      <c r="N561" s="68"/>
      <c r="O561" s="68">
        <v>15</v>
      </c>
      <c r="P561" s="68"/>
      <c r="Q561" s="68"/>
      <c r="R561" s="67"/>
      <c r="S561" s="67">
        <v>87.046999999999997</v>
      </c>
      <c r="T561" s="67"/>
      <c r="U561" s="67"/>
      <c r="V561" s="99"/>
      <c r="W561" s="100"/>
      <c r="X561" s="100"/>
      <c r="Y561" s="100"/>
      <c r="Z561" s="100"/>
      <c r="AA561" s="118"/>
      <c r="AB561" s="187"/>
      <c r="AC561" s="350"/>
      <c r="AD561" s="187"/>
      <c r="AE561" s="64"/>
    </row>
    <row r="562" spans="1:31" s="22" customFormat="1" ht="60" hidden="1" customHeight="1" x14ac:dyDescent="0.25">
      <c r="A562" s="430">
        <v>688</v>
      </c>
      <c r="B562" s="430"/>
      <c r="C562" s="570"/>
      <c r="D562" s="576"/>
      <c r="E562" s="570"/>
      <c r="F562" s="428"/>
      <c r="G562" s="603"/>
      <c r="H562" s="421"/>
      <c r="I562" s="158" t="s">
        <v>585</v>
      </c>
      <c r="J562" s="428"/>
      <c r="K562" s="428">
        <v>180</v>
      </c>
      <c r="L562" s="428"/>
      <c r="M562" s="428"/>
      <c r="N562" s="68"/>
      <c r="O562" s="68">
        <v>15</v>
      </c>
      <c r="P562" s="68"/>
      <c r="Q562" s="68"/>
      <c r="R562" s="67"/>
      <c r="S562" s="67">
        <v>82.736000000000004</v>
      </c>
      <c r="T562" s="67"/>
      <c r="U562" s="67"/>
      <c r="V562" s="99"/>
      <c r="W562" s="100"/>
      <c r="X562" s="100"/>
      <c r="Y562" s="100"/>
      <c r="Z562" s="100"/>
      <c r="AA562" s="118"/>
      <c r="AB562" s="187"/>
      <c r="AC562" s="350"/>
      <c r="AD562" s="187"/>
      <c r="AE562" s="64"/>
    </row>
    <row r="563" spans="1:31" s="22" customFormat="1" ht="60" hidden="1" customHeight="1" x14ac:dyDescent="0.25">
      <c r="A563" s="430">
        <v>689</v>
      </c>
      <c r="B563" s="430"/>
      <c r="C563" s="570"/>
      <c r="D563" s="576"/>
      <c r="E563" s="570"/>
      <c r="F563" s="428"/>
      <c r="G563" s="603"/>
      <c r="H563" s="421"/>
      <c r="I563" s="158" t="s">
        <v>586</v>
      </c>
      <c r="J563" s="428"/>
      <c r="K563" s="428">
        <v>130</v>
      </c>
      <c r="L563" s="428"/>
      <c r="M563" s="428"/>
      <c r="N563" s="68"/>
      <c r="O563" s="68">
        <v>15</v>
      </c>
      <c r="P563" s="68"/>
      <c r="Q563" s="68"/>
      <c r="R563" s="67"/>
      <c r="S563" s="67">
        <v>97.192999999999998</v>
      </c>
      <c r="T563" s="67"/>
      <c r="U563" s="67"/>
      <c r="V563" s="99"/>
      <c r="W563" s="100"/>
      <c r="X563" s="100"/>
      <c r="Y563" s="100"/>
      <c r="Z563" s="100"/>
      <c r="AA563" s="118"/>
      <c r="AB563" s="187"/>
      <c r="AC563" s="350"/>
      <c r="AD563" s="187"/>
      <c r="AE563" s="64"/>
    </row>
    <row r="564" spans="1:31" s="22" customFormat="1" ht="60" hidden="1" customHeight="1" x14ac:dyDescent="0.25">
      <c r="A564" s="430">
        <v>690</v>
      </c>
      <c r="B564" s="430"/>
      <c r="C564" s="570"/>
      <c r="D564" s="576"/>
      <c r="E564" s="570"/>
      <c r="F564" s="428"/>
      <c r="G564" s="603"/>
      <c r="H564" s="421"/>
      <c r="I564" s="158" t="s">
        <v>587</v>
      </c>
      <c r="J564" s="428"/>
      <c r="K564" s="428">
        <v>70</v>
      </c>
      <c r="L564" s="428"/>
      <c r="M564" s="428"/>
      <c r="N564" s="68"/>
      <c r="O564" s="68">
        <v>15</v>
      </c>
      <c r="P564" s="68"/>
      <c r="Q564" s="68"/>
      <c r="R564" s="67"/>
      <c r="S564" s="67">
        <v>63.055</v>
      </c>
      <c r="T564" s="67"/>
      <c r="U564" s="67"/>
      <c r="V564" s="99"/>
      <c r="W564" s="100"/>
      <c r="X564" s="100"/>
      <c r="Y564" s="100"/>
      <c r="Z564" s="100"/>
      <c r="AA564" s="118"/>
      <c r="AB564" s="187"/>
      <c r="AC564" s="350"/>
      <c r="AD564" s="187"/>
      <c r="AE564" s="64"/>
    </row>
    <row r="565" spans="1:31" s="22" customFormat="1" ht="60" hidden="1" customHeight="1" x14ac:dyDescent="0.25">
      <c r="A565" s="430">
        <v>691</v>
      </c>
      <c r="B565" s="430"/>
      <c r="C565" s="570"/>
      <c r="D565" s="576"/>
      <c r="E565" s="570"/>
      <c r="F565" s="428"/>
      <c r="G565" s="603"/>
      <c r="H565" s="421"/>
      <c r="I565" s="158" t="s">
        <v>588</v>
      </c>
      <c r="J565" s="428"/>
      <c r="K565" s="428">
        <v>280</v>
      </c>
      <c r="L565" s="428"/>
      <c r="M565" s="428"/>
      <c r="N565" s="68"/>
      <c r="O565" s="68">
        <v>15</v>
      </c>
      <c r="P565" s="68"/>
      <c r="Q565" s="68"/>
      <c r="R565" s="67"/>
      <c r="S565" s="67">
        <v>175.21</v>
      </c>
      <c r="T565" s="67"/>
      <c r="U565" s="67"/>
      <c r="V565" s="99"/>
      <c r="W565" s="100"/>
      <c r="X565" s="100"/>
      <c r="Y565" s="100"/>
      <c r="Z565" s="100"/>
      <c r="AA565" s="118"/>
      <c r="AB565" s="187"/>
      <c r="AC565" s="350"/>
      <c r="AD565" s="187"/>
      <c r="AE565" s="64"/>
    </row>
    <row r="566" spans="1:31" s="22" customFormat="1" ht="45.75" hidden="1" customHeight="1" x14ac:dyDescent="0.25">
      <c r="A566" s="430">
        <v>692</v>
      </c>
      <c r="B566" s="430"/>
      <c r="C566" s="570"/>
      <c r="D566" s="576"/>
      <c r="E566" s="570"/>
      <c r="F566" s="428"/>
      <c r="G566" s="603"/>
      <c r="H566" s="421"/>
      <c r="I566" s="158" t="s">
        <v>589</v>
      </c>
      <c r="J566" s="428"/>
      <c r="K566" s="428">
        <v>150</v>
      </c>
      <c r="L566" s="428"/>
      <c r="M566" s="428"/>
      <c r="N566" s="68"/>
      <c r="O566" s="68">
        <v>15</v>
      </c>
      <c r="P566" s="68"/>
      <c r="Q566" s="68"/>
      <c r="R566" s="67"/>
      <c r="S566" s="67">
        <v>98.977999999999994</v>
      </c>
      <c r="T566" s="67"/>
      <c r="U566" s="67"/>
      <c r="V566" s="99"/>
      <c r="W566" s="100"/>
      <c r="X566" s="100"/>
      <c r="Y566" s="100"/>
      <c r="Z566" s="100"/>
      <c r="AA566" s="118"/>
      <c r="AB566" s="187"/>
      <c r="AC566" s="350"/>
      <c r="AD566" s="187"/>
      <c r="AE566" s="64"/>
    </row>
    <row r="567" spans="1:31" s="22" customFormat="1" ht="60" hidden="1" customHeight="1" x14ac:dyDescent="0.25">
      <c r="A567" s="430">
        <v>693</v>
      </c>
      <c r="B567" s="430"/>
      <c r="C567" s="570"/>
      <c r="D567" s="576"/>
      <c r="E567" s="570"/>
      <c r="F567" s="428"/>
      <c r="G567" s="603"/>
      <c r="H567" s="421"/>
      <c r="I567" s="158" t="s">
        <v>590</v>
      </c>
      <c r="J567" s="428"/>
      <c r="K567" s="428">
        <v>60</v>
      </c>
      <c r="L567" s="428"/>
      <c r="M567" s="428"/>
      <c r="N567" s="68"/>
      <c r="O567" s="68">
        <v>15</v>
      </c>
      <c r="P567" s="68"/>
      <c r="Q567" s="68"/>
      <c r="R567" s="67"/>
      <c r="S567" s="67">
        <v>71.376999999999995</v>
      </c>
      <c r="T567" s="67"/>
      <c r="U567" s="67"/>
      <c r="V567" s="99"/>
      <c r="W567" s="100"/>
      <c r="X567" s="100"/>
      <c r="Y567" s="100"/>
      <c r="Z567" s="100"/>
      <c r="AA567" s="118"/>
      <c r="AB567" s="187"/>
      <c r="AC567" s="350"/>
      <c r="AD567" s="187"/>
      <c r="AE567" s="64"/>
    </row>
    <row r="568" spans="1:31" s="22" customFormat="1" ht="60" hidden="1" customHeight="1" x14ac:dyDescent="0.25">
      <c r="A568" s="430">
        <v>694</v>
      </c>
      <c r="B568" s="430"/>
      <c r="C568" s="570"/>
      <c r="D568" s="576"/>
      <c r="E568" s="570"/>
      <c r="F568" s="428"/>
      <c r="G568" s="603"/>
      <c r="H568" s="421"/>
      <c r="I568" s="158" t="s">
        <v>591</v>
      </c>
      <c r="J568" s="428"/>
      <c r="K568" s="428">
        <v>125</v>
      </c>
      <c r="L568" s="428"/>
      <c r="M568" s="428"/>
      <c r="N568" s="68"/>
      <c r="O568" s="68">
        <v>15</v>
      </c>
      <c r="P568" s="68"/>
      <c r="Q568" s="68"/>
      <c r="R568" s="67"/>
      <c r="S568" s="67">
        <v>104.93</v>
      </c>
      <c r="T568" s="67"/>
      <c r="U568" s="67"/>
      <c r="V568" s="99"/>
      <c r="W568" s="100"/>
      <c r="X568" s="100"/>
      <c r="Y568" s="100"/>
      <c r="Z568" s="100"/>
      <c r="AA568" s="118"/>
      <c r="AB568" s="187"/>
      <c r="AC568" s="350"/>
      <c r="AD568" s="187"/>
      <c r="AE568" s="64"/>
    </row>
    <row r="569" spans="1:31" s="22" customFormat="1" ht="60" hidden="1" customHeight="1" x14ac:dyDescent="0.25">
      <c r="A569" s="430">
        <v>695</v>
      </c>
      <c r="B569" s="430"/>
      <c r="C569" s="570"/>
      <c r="D569" s="576"/>
      <c r="E569" s="570"/>
      <c r="F569" s="428"/>
      <c r="G569" s="603"/>
      <c r="H569" s="421"/>
      <c r="I569" s="158" t="s">
        <v>592</v>
      </c>
      <c r="J569" s="428"/>
      <c r="K569" s="428">
        <v>40</v>
      </c>
      <c r="L569" s="428"/>
      <c r="M569" s="428"/>
      <c r="N569" s="68"/>
      <c r="O569" s="68">
        <v>15</v>
      </c>
      <c r="P569" s="68"/>
      <c r="Q569" s="68"/>
      <c r="R569" s="67"/>
      <c r="S569" s="67">
        <v>47.37</v>
      </c>
      <c r="T569" s="67"/>
      <c r="U569" s="67"/>
      <c r="V569" s="99"/>
      <c r="W569" s="100"/>
      <c r="X569" s="100"/>
      <c r="Y569" s="100"/>
      <c r="Z569" s="100"/>
      <c r="AA569" s="118"/>
      <c r="AB569" s="187"/>
      <c r="AC569" s="350"/>
      <c r="AD569" s="187"/>
      <c r="AE569" s="64"/>
    </row>
    <row r="570" spans="1:31" s="22" customFormat="1" ht="60" hidden="1" customHeight="1" x14ac:dyDescent="0.25">
      <c r="A570" s="430">
        <v>696</v>
      </c>
      <c r="B570" s="430"/>
      <c r="C570" s="570"/>
      <c r="D570" s="576"/>
      <c r="E570" s="570"/>
      <c r="F570" s="428"/>
      <c r="G570" s="603"/>
      <c r="H570" s="421"/>
      <c r="I570" s="158" t="s">
        <v>593</v>
      </c>
      <c r="J570" s="428"/>
      <c r="K570" s="428">
        <v>235</v>
      </c>
      <c r="L570" s="428"/>
      <c r="M570" s="428"/>
      <c r="N570" s="68"/>
      <c r="O570" s="68">
        <v>15</v>
      </c>
      <c r="P570" s="68"/>
      <c r="Q570" s="68"/>
      <c r="R570" s="67"/>
      <c r="S570" s="67">
        <v>184.32</v>
      </c>
      <c r="T570" s="67"/>
      <c r="U570" s="67"/>
      <c r="V570" s="99"/>
      <c r="W570" s="100"/>
      <c r="X570" s="100"/>
      <c r="Y570" s="100"/>
      <c r="Z570" s="100"/>
      <c r="AA570" s="118"/>
      <c r="AB570" s="187"/>
      <c r="AC570" s="350"/>
      <c r="AD570" s="187"/>
      <c r="AE570" s="64"/>
    </row>
    <row r="571" spans="1:31" s="22" customFormat="1" ht="60" hidden="1" customHeight="1" x14ac:dyDescent="0.25">
      <c r="A571" s="430">
        <v>697</v>
      </c>
      <c r="B571" s="430"/>
      <c r="C571" s="570"/>
      <c r="D571" s="576"/>
      <c r="E571" s="570"/>
      <c r="F571" s="428"/>
      <c r="G571" s="603"/>
      <c r="H571" s="421"/>
      <c r="I571" s="158" t="s">
        <v>594</v>
      </c>
      <c r="J571" s="428"/>
      <c r="K571" s="428">
        <v>452</v>
      </c>
      <c r="L571" s="428"/>
      <c r="M571" s="428"/>
      <c r="N571" s="68"/>
      <c r="O571" s="68">
        <v>15</v>
      </c>
      <c r="P571" s="68"/>
      <c r="Q571" s="68"/>
      <c r="R571" s="67"/>
      <c r="S571" s="67">
        <v>259.14</v>
      </c>
      <c r="T571" s="67"/>
      <c r="U571" s="67"/>
      <c r="V571" s="99"/>
      <c r="W571" s="100"/>
      <c r="X571" s="100"/>
      <c r="Y571" s="100"/>
      <c r="Z571" s="100"/>
      <c r="AA571" s="118"/>
      <c r="AB571" s="187"/>
      <c r="AC571" s="350"/>
      <c r="AD571" s="187"/>
      <c r="AE571" s="64"/>
    </row>
    <row r="572" spans="1:31" s="22" customFormat="1" ht="60" hidden="1" customHeight="1" x14ac:dyDescent="0.25">
      <c r="A572" s="430">
        <v>698</v>
      </c>
      <c r="B572" s="430"/>
      <c r="C572" s="570"/>
      <c r="D572" s="576"/>
      <c r="E572" s="570"/>
      <c r="F572" s="428"/>
      <c r="G572" s="603"/>
      <c r="H572" s="421"/>
      <c r="I572" s="158" t="s">
        <v>595</v>
      </c>
      <c r="J572" s="428"/>
      <c r="K572" s="428">
        <v>120</v>
      </c>
      <c r="L572" s="428"/>
      <c r="M572" s="428"/>
      <c r="N572" s="68"/>
      <c r="O572" s="68">
        <v>12</v>
      </c>
      <c r="P572" s="68"/>
      <c r="Q572" s="68"/>
      <c r="R572" s="67"/>
      <c r="S572" s="67">
        <v>134.74</v>
      </c>
      <c r="T572" s="67"/>
      <c r="U572" s="67"/>
      <c r="V572" s="99"/>
      <c r="W572" s="100"/>
      <c r="X572" s="100"/>
      <c r="Y572" s="100"/>
      <c r="Z572" s="100"/>
      <c r="AA572" s="118"/>
      <c r="AB572" s="187"/>
      <c r="AC572" s="350"/>
      <c r="AD572" s="187"/>
      <c r="AE572" s="64"/>
    </row>
    <row r="573" spans="1:31" s="22" customFormat="1" ht="45" hidden="1" customHeight="1" x14ac:dyDescent="0.25">
      <c r="A573" s="430">
        <v>699</v>
      </c>
      <c r="B573" s="430"/>
      <c r="C573" s="570"/>
      <c r="D573" s="576"/>
      <c r="E573" s="570"/>
      <c r="F573" s="428"/>
      <c r="G573" s="603"/>
      <c r="H573" s="421"/>
      <c r="I573" s="158" t="s">
        <v>596</v>
      </c>
      <c r="J573" s="428"/>
      <c r="K573" s="428">
        <v>300</v>
      </c>
      <c r="L573" s="428"/>
      <c r="M573" s="428"/>
      <c r="N573" s="68"/>
      <c r="O573" s="68">
        <v>5</v>
      </c>
      <c r="P573" s="68"/>
      <c r="Q573" s="68"/>
      <c r="R573" s="67"/>
      <c r="S573" s="67">
        <v>211.08799999999999</v>
      </c>
      <c r="T573" s="67"/>
      <c r="U573" s="67"/>
      <c r="V573" s="99"/>
      <c r="W573" s="100"/>
      <c r="X573" s="100"/>
      <c r="Y573" s="100"/>
      <c r="Z573" s="100"/>
      <c r="AA573" s="118"/>
      <c r="AB573" s="187"/>
      <c r="AC573" s="349" t="e">
        <f t="shared" ref="AC573" si="7">V573/AB573</f>
        <v>#DIV/0!</v>
      </c>
      <c r="AD573" s="187"/>
      <c r="AE573" s="64"/>
    </row>
    <row r="574" spans="1:31" s="22" customFormat="1" ht="60" hidden="1" customHeight="1" x14ac:dyDescent="0.25">
      <c r="A574" s="430">
        <v>700</v>
      </c>
      <c r="B574" s="430"/>
      <c r="C574" s="570"/>
      <c r="D574" s="576"/>
      <c r="E574" s="570"/>
      <c r="F574" s="428"/>
      <c r="G574" s="603"/>
      <c r="H574" s="421"/>
      <c r="I574" s="158" t="s">
        <v>597</v>
      </c>
      <c r="J574" s="428"/>
      <c r="K574" s="428">
        <v>160</v>
      </c>
      <c r="L574" s="428"/>
      <c r="M574" s="428"/>
      <c r="N574" s="68"/>
      <c r="O574" s="68">
        <v>12</v>
      </c>
      <c r="P574" s="68"/>
      <c r="Q574" s="68"/>
      <c r="R574" s="67"/>
      <c r="S574" s="67">
        <v>115.42</v>
      </c>
      <c r="T574" s="67"/>
      <c r="U574" s="67"/>
      <c r="V574" s="99"/>
      <c r="W574" s="100"/>
      <c r="X574" s="100"/>
      <c r="Y574" s="100"/>
      <c r="Z574" s="100"/>
      <c r="AA574" s="118"/>
      <c r="AB574" s="187"/>
      <c r="AC574" s="350"/>
      <c r="AD574" s="187"/>
      <c r="AE574" s="64"/>
    </row>
    <row r="575" spans="1:31" s="22" customFormat="1" ht="60" hidden="1" customHeight="1" x14ac:dyDescent="0.25">
      <c r="A575" s="430">
        <v>701</v>
      </c>
      <c r="B575" s="430"/>
      <c r="C575" s="570"/>
      <c r="D575" s="576"/>
      <c r="E575" s="570"/>
      <c r="F575" s="428"/>
      <c r="G575" s="603"/>
      <c r="H575" s="421"/>
      <c r="I575" s="158" t="s">
        <v>598</v>
      </c>
      <c r="J575" s="428"/>
      <c r="K575" s="428">
        <v>80</v>
      </c>
      <c r="L575" s="428"/>
      <c r="M575" s="428"/>
      <c r="N575" s="68"/>
      <c r="O575" s="68">
        <v>15</v>
      </c>
      <c r="P575" s="68"/>
      <c r="Q575" s="68"/>
      <c r="R575" s="67"/>
      <c r="S575" s="67">
        <v>370.166</v>
      </c>
      <c r="T575" s="67"/>
      <c r="U575" s="67"/>
      <c r="V575" s="99"/>
      <c r="W575" s="100"/>
      <c r="X575" s="100"/>
      <c r="Y575" s="100"/>
      <c r="Z575" s="100"/>
      <c r="AA575" s="118"/>
      <c r="AB575" s="187"/>
      <c r="AC575" s="350"/>
      <c r="AD575" s="187"/>
      <c r="AE575" s="64"/>
    </row>
    <row r="576" spans="1:31" s="22" customFormat="1" ht="60" hidden="1" customHeight="1" x14ac:dyDescent="0.25">
      <c r="A576" s="430">
        <v>702</v>
      </c>
      <c r="B576" s="430"/>
      <c r="C576" s="570"/>
      <c r="D576" s="576"/>
      <c r="E576" s="570"/>
      <c r="F576" s="428"/>
      <c r="G576" s="603"/>
      <c r="H576" s="421"/>
      <c r="I576" s="158" t="s">
        <v>599</v>
      </c>
      <c r="J576" s="428"/>
      <c r="K576" s="428">
        <v>50</v>
      </c>
      <c r="L576" s="428"/>
      <c r="M576" s="428"/>
      <c r="N576" s="68"/>
      <c r="O576" s="68">
        <v>15</v>
      </c>
      <c r="P576" s="68"/>
      <c r="Q576" s="68"/>
      <c r="R576" s="67"/>
      <c r="S576" s="67">
        <v>47.24</v>
      </c>
      <c r="T576" s="67"/>
      <c r="U576" s="67"/>
      <c r="V576" s="99"/>
      <c r="W576" s="100"/>
      <c r="X576" s="100"/>
      <c r="Y576" s="100"/>
      <c r="Z576" s="100"/>
      <c r="AA576" s="118"/>
      <c r="AB576" s="187"/>
      <c r="AC576" s="350"/>
      <c r="AD576" s="187"/>
      <c r="AE576" s="64"/>
    </row>
    <row r="577" spans="1:31" s="22" customFormat="1" ht="60" hidden="1" customHeight="1" x14ac:dyDescent="0.25">
      <c r="A577" s="430">
        <v>703</v>
      </c>
      <c r="B577" s="430"/>
      <c r="C577" s="570"/>
      <c r="D577" s="576"/>
      <c r="E577" s="570"/>
      <c r="F577" s="428"/>
      <c r="G577" s="603"/>
      <c r="H577" s="421"/>
      <c r="I577" s="158" t="s">
        <v>600</v>
      </c>
      <c r="J577" s="428"/>
      <c r="K577" s="428">
        <v>35</v>
      </c>
      <c r="L577" s="428"/>
      <c r="M577" s="428"/>
      <c r="N577" s="68"/>
      <c r="O577" s="68">
        <v>15</v>
      </c>
      <c r="P577" s="68"/>
      <c r="Q577" s="68"/>
      <c r="R577" s="67"/>
      <c r="S577" s="67">
        <v>38.159999999999997</v>
      </c>
      <c r="T577" s="67"/>
      <c r="U577" s="67"/>
      <c r="V577" s="99"/>
      <c r="W577" s="100"/>
      <c r="X577" s="100"/>
      <c r="Y577" s="100"/>
      <c r="Z577" s="100"/>
      <c r="AA577" s="118"/>
      <c r="AB577" s="187"/>
      <c r="AC577" s="351"/>
      <c r="AD577" s="187"/>
      <c r="AE577" s="64"/>
    </row>
    <row r="578" spans="1:31" s="22" customFormat="1" ht="60" hidden="1" customHeight="1" x14ac:dyDescent="0.25">
      <c r="A578" s="430">
        <v>704</v>
      </c>
      <c r="B578" s="430"/>
      <c r="C578" s="570"/>
      <c r="D578" s="576"/>
      <c r="E578" s="570"/>
      <c r="F578" s="428"/>
      <c r="G578" s="603"/>
      <c r="H578" s="421"/>
      <c r="I578" s="158" t="s">
        <v>601</v>
      </c>
      <c r="J578" s="428"/>
      <c r="K578" s="428">
        <v>125</v>
      </c>
      <c r="L578" s="428"/>
      <c r="M578" s="428"/>
      <c r="N578" s="68"/>
      <c r="O578" s="68">
        <v>15</v>
      </c>
      <c r="P578" s="68"/>
      <c r="Q578" s="68"/>
      <c r="R578" s="67"/>
      <c r="S578" s="67">
        <v>75.510000000000005</v>
      </c>
      <c r="T578" s="67"/>
      <c r="U578" s="67"/>
      <c r="V578" s="99"/>
      <c r="W578" s="100"/>
      <c r="X578" s="100"/>
      <c r="Y578" s="100"/>
      <c r="Z578" s="100"/>
      <c r="AA578" s="118"/>
      <c r="AB578" s="187"/>
      <c r="AC578" s="351"/>
      <c r="AD578" s="187"/>
      <c r="AE578" s="64"/>
    </row>
    <row r="579" spans="1:31" s="22" customFormat="1" ht="45" hidden="1" customHeight="1" x14ac:dyDescent="0.25">
      <c r="A579" s="430">
        <v>705</v>
      </c>
      <c r="B579" s="430"/>
      <c r="C579" s="570"/>
      <c r="D579" s="576"/>
      <c r="E579" s="570"/>
      <c r="F579" s="428"/>
      <c r="G579" s="603"/>
      <c r="H579" s="421"/>
      <c r="I579" s="158" t="s">
        <v>602</v>
      </c>
      <c r="J579" s="428"/>
      <c r="K579" s="428">
        <v>60</v>
      </c>
      <c r="L579" s="428"/>
      <c r="M579" s="428"/>
      <c r="N579" s="68"/>
      <c r="O579" s="68">
        <v>15</v>
      </c>
      <c r="P579" s="68"/>
      <c r="Q579" s="68"/>
      <c r="R579" s="67"/>
      <c r="S579" s="67">
        <v>67.78</v>
      </c>
      <c r="T579" s="67"/>
      <c r="U579" s="67"/>
      <c r="V579" s="99"/>
      <c r="W579" s="100"/>
      <c r="X579" s="100"/>
      <c r="Y579" s="100"/>
      <c r="Z579" s="100"/>
      <c r="AA579" s="118"/>
      <c r="AB579" s="187"/>
      <c r="AC579" s="351"/>
      <c r="AD579" s="187"/>
      <c r="AE579" s="64"/>
    </row>
    <row r="580" spans="1:31" s="22" customFormat="1" ht="60" hidden="1" customHeight="1" x14ac:dyDescent="0.25">
      <c r="A580" s="430">
        <v>706</v>
      </c>
      <c r="B580" s="430"/>
      <c r="C580" s="570"/>
      <c r="D580" s="576"/>
      <c r="E580" s="570"/>
      <c r="F580" s="428"/>
      <c r="G580" s="603"/>
      <c r="H580" s="421"/>
      <c r="I580" s="158" t="s">
        <v>603</v>
      </c>
      <c r="J580" s="428"/>
      <c r="K580" s="428">
        <v>50</v>
      </c>
      <c r="L580" s="428"/>
      <c r="M580" s="428"/>
      <c r="N580" s="68"/>
      <c r="O580" s="68">
        <v>15</v>
      </c>
      <c r="P580" s="68"/>
      <c r="Q580" s="68"/>
      <c r="R580" s="67"/>
      <c r="S580" s="67">
        <v>63.15</v>
      </c>
      <c r="T580" s="67"/>
      <c r="U580" s="67"/>
      <c r="V580" s="99"/>
      <c r="W580" s="100"/>
      <c r="X580" s="100"/>
      <c r="Y580" s="100"/>
      <c r="Z580" s="100"/>
      <c r="AA580" s="118"/>
      <c r="AB580" s="187"/>
      <c r="AC580" s="351"/>
      <c r="AD580" s="187"/>
      <c r="AE580" s="64"/>
    </row>
    <row r="581" spans="1:31" s="22" customFormat="1" ht="60" hidden="1" customHeight="1" x14ac:dyDescent="0.25">
      <c r="A581" s="430">
        <v>707</v>
      </c>
      <c r="B581" s="430"/>
      <c r="C581" s="570"/>
      <c r="D581" s="576"/>
      <c r="E581" s="570"/>
      <c r="F581" s="428"/>
      <c r="G581" s="603"/>
      <c r="H581" s="421"/>
      <c r="I581" s="158" t="s">
        <v>604</v>
      </c>
      <c r="J581" s="428"/>
      <c r="K581" s="428">
        <v>341</v>
      </c>
      <c r="L581" s="428"/>
      <c r="M581" s="428"/>
      <c r="N581" s="68"/>
      <c r="O581" s="68">
        <v>15</v>
      </c>
      <c r="P581" s="68"/>
      <c r="Q581" s="68"/>
      <c r="R581" s="67"/>
      <c r="S581" s="67">
        <v>169.38</v>
      </c>
      <c r="T581" s="67"/>
      <c r="U581" s="67"/>
      <c r="V581" s="99"/>
      <c r="W581" s="100"/>
      <c r="X581" s="100"/>
      <c r="Y581" s="100"/>
      <c r="Z581" s="100"/>
      <c r="AA581" s="118"/>
      <c r="AB581" s="187"/>
      <c r="AC581" s="351"/>
      <c r="AD581" s="187"/>
      <c r="AE581" s="64"/>
    </row>
    <row r="582" spans="1:31" s="22" customFormat="1" ht="60" hidden="1" customHeight="1" x14ac:dyDescent="0.25">
      <c r="A582" s="430">
        <v>708</v>
      </c>
      <c r="B582" s="430"/>
      <c r="C582" s="570"/>
      <c r="D582" s="576"/>
      <c r="E582" s="570"/>
      <c r="F582" s="428"/>
      <c r="G582" s="603"/>
      <c r="H582" s="421"/>
      <c r="I582" s="158" t="s">
        <v>605</v>
      </c>
      <c r="J582" s="428"/>
      <c r="K582" s="428">
        <v>60</v>
      </c>
      <c r="L582" s="428"/>
      <c r="M582" s="428"/>
      <c r="N582" s="68"/>
      <c r="O582" s="68">
        <v>15</v>
      </c>
      <c r="P582" s="68"/>
      <c r="Q582" s="68"/>
      <c r="R582" s="67"/>
      <c r="S582" s="67">
        <v>70.599999999999994</v>
      </c>
      <c r="T582" s="67"/>
      <c r="U582" s="67"/>
      <c r="V582" s="99"/>
      <c r="W582" s="100"/>
      <c r="X582" s="100"/>
      <c r="Y582" s="100"/>
      <c r="Z582" s="100"/>
      <c r="AA582" s="118"/>
      <c r="AB582" s="187"/>
      <c r="AC582" s="350"/>
      <c r="AD582" s="187"/>
      <c r="AE582" s="64"/>
    </row>
    <row r="583" spans="1:31" s="22" customFormat="1" ht="60" hidden="1" customHeight="1" x14ac:dyDescent="0.25">
      <c r="A583" s="430">
        <v>709</v>
      </c>
      <c r="B583" s="430"/>
      <c r="C583" s="570"/>
      <c r="D583" s="576"/>
      <c r="E583" s="570"/>
      <c r="F583" s="428"/>
      <c r="G583" s="603"/>
      <c r="H583" s="421"/>
      <c r="I583" s="158" t="s">
        <v>606</v>
      </c>
      <c r="J583" s="428"/>
      <c r="K583" s="428">
        <v>45</v>
      </c>
      <c r="L583" s="428"/>
      <c r="M583" s="428"/>
      <c r="N583" s="68"/>
      <c r="O583" s="68">
        <v>15</v>
      </c>
      <c r="P583" s="68"/>
      <c r="Q583" s="68"/>
      <c r="R583" s="67"/>
      <c r="S583" s="67">
        <v>66.873999999999995</v>
      </c>
      <c r="T583" s="67"/>
      <c r="U583" s="67"/>
      <c r="V583" s="99"/>
      <c r="W583" s="100"/>
      <c r="X583" s="100"/>
      <c r="Y583" s="100"/>
      <c r="Z583" s="100"/>
      <c r="AA583" s="118"/>
      <c r="AB583" s="187"/>
      <c r="AC583" s="350"/>
      <c r="AD583" s="187"/>
      <c r="AE583" s="64"/>
    </row>
    <row r="584" spans="1:31" s="22" customFormat="1" ht="45" hidden="1" customHeight="1" x14ac:dyDescent="0.25">
      <c r="A584" s="430">
        <v>710</v>
      </c>
      <c r="B584" s="430"/>
      <c r="C584" s="570"/>
      <c r="D584" s="576"/>
      <c r="E584" s="570"/>
      <c r="F584" s="428"/>
      <c r="G584" s="603"/>
      <c r="H584" s="421"/>
      <c r="I584" s="158" t="s">
        <v>607</v>
      </c>
      <c r="J584" s="428"/>
      <c r="K584" s="428">
        <v>120</v>
      </c>
      <c r="L584" s="428"/>
      <c r="M584" s="428"/>
      <c r="N584" s="68"/>
      <c r="O584" s="68">
        <v>15</v>
      </c>
      <c r="P584" s="68"/>
      <c r="Q584" s="68"/>
      <c r="R584" s="67"/>
      <c r="S584" s="67">
        <v>89.956000000000003</v>
      </c>
      <c r="T584" s="67"/>
      <c r="U584" s="67"/>
      <c r="V584" s="99"/>
      <c r="W584" s="100"/>
      <c r="X584" s="100"/>
      <c r="Y584" s="100"/>
      <c r="Z584" s="100"/>
      <c r="AA584" s="118"/>
      <c r="AB584" s="187"/>
      <c r="AC584" s="350"/>
      <c r="AD584" s="187"/>
      <c r="AE584" s="64"/>
    </row>
    <row r="585" spans="1:31" s="22" customFormat="1" ht="60" hidden="1" customHeight="1" x14ac:dyDescent="0.25">
      <c r="A585" s="430">
        <v>711</v>
      </c>
      <c r="B585" s="430"/>
      <c r="C585" s="570"/>
      <c r="D585" s="576"/>
      <c r="E585" s="570"/>
      <c r="F585" s="428"/>
      <c r="G585" s="603"/>
      <c r="H585" s="421"/>
      <c r="I585" s="158" t="s">
        <v>1713</v>
      </c>
      <c r="J585" s="428"/>
      <c r="K585" s="428">
        <v>140</v>
      </c>
      <c r="L585" s="428"/>
      <c r="M585" s="428"/>
      <c r="N585" s="68"/>
      <c r="O585" s="68">
        <v>15</v>
      </c>
      <c r="P585" s="68"/>
      <c r="Q585" s="68"/>
      <c r="R585" s="67"/>
      <c r="S585" s="67">
        <v>116.828</v>
      </c>
      <c r="T585" s="67"/>
      <c r="U585" s="67"/>
      <c r="V585" s="99"/>
      <c r="W585" s="100"/>
      <c r="X585" s="100"/>
      <c r="Y585" s="100"/>
      <c r="Z585" s="100"/>
      <c r="AA585" s="118"/>
      <c r="AB585" s="187"/>
      <c r="AC585" s="350"/>
      <c r="AD585" s="187"/>
      <c r="AE585" s="64"/>
    </row>
    <row r="586" spans="1:31" s="22" customFormat="1" ht="52.5" hidden="1" customHeight="1" x14ac:dyDescent="0.25">
      <c r="A586" s="430">
        <v>712</v>
      </c>
      <c r="B586" s="430"/>
      <c r="C586" s="570"/>
      <c r="D586" s="576"/>
      <c r="E586" s="570"/>
      <c r="F586" s="428"/>
      <c r="G586" s="603"/>
      <c r="H586" s="421"/>
      <c r="I586" s="158" t="s">
        <v>608</v>
      </c>
      <c r="J586" s="428"/>
      <c r="K586" s="428">
        <v>220</v>
      </c>
      <c r="L586" s="428"/>
      <c r="M586" s="428"/>
      <c r="N586" s="68"/>
      <c r="O586" s="68">
        <v>15</v>
      </c>
      <c r="P586" s="68"/>
      <c r="Q586" s="68"/>
      <c r="R586" s="67"/>
      <c r="S586" s="67">
        <v>182.94900000000001</v>
      </c>
      <c r="T586" s="67"/>
      <c r="U586" s="67"/>
      <c r="V586" s="99"/>
      <c r="W586" s="100"/>
      <c r="X586" s="100"/>
      <c r="Y586" s="100"/>
      <c r="Z586" s="100"/>
      <c r="AA586" s="118"/>
      <c r="AB586" s="187"/>
      <c r="AC586" s="350"/>
      <c r="AD586" s="187"/>
      <c r="AE586" s="64"/>
    </row>
    <row r="587" spans="1:31" s="22" customFormat="1" ht="65.25" hidden="1" customHeight="1" x14ac:dyDescent="0.25">
      <c r="A587" s="430">
        <v>713</v>
      </c>
      <c r="B587" s="430"/>
      <c r="C587" s="570"/>
      <c r="D587" s="576"/>
      <c r="E587" s="570"/>
      <c r="F587" s="428"/>
      <c r="G587" s="603"/>
      <c r="H587" s="421"/>
      <c r="I587" s="158" t="s">
        <v>609</v>
      </c>
      <c r="J587" s="428"/>
      <c r="K587" s="428">
        <v>250</v>
      </c>
      <c r="L587" s="428"/>
      <c r="M587" s="428"/>
      <c r="N587" s="68"/>
      <c r="O587" s="68">
        <v>15</v>
      </c>
      <c r="P587" s="68"/>
      <c r="Q587" s="68"/>
      <c r="R587" s="67"/>
      <c r="S587" s="67">
        <v>275.22000000000003</v>
      </c>
      <c r="T587" s="67"/>
      <c r="U587" s="67"/>
      <c r="V587" s="99"/>
      <c r="W587" s="100"/>
      <c r="X587" s="100"/>
      <c r="Y587" s="100"/>
      <c r="Z587" s="100"/>
      <c r="AA587" s="118"/>
      <c r="AB587" s="187"/>
      <c r="AC587" s="350"/>
      <c r="AD587" s="187"/>
      <c r="AE587" s="64"/>
    </row>
    <row r="588" spans="1:31" s="22" customFormat="1" ht="60" hidden="1" customHeight="1" x14ac:dyDescent="0.25">
      <c r="A588" s="430">
        <v>714</v>
      </c>
      <c r="B588" s="430"/>
      <c r="C588" s="570"/>
      <c r="D588" s="576"/>
      <c r="E588" s="570"/>
      <c r="F588" s="428"/>
      <c r="G588" s="603"/>
      <c r="H588" s="421"/>
      <c r="I588" s="158" t="s">
        <v>610</v>
      </c>
      <c r="J588" s="430"/>
      <c r="K588" s="430">
        <v>201</v>
      </c>
      <c r="L588" s="430"/>
      <c r="M588" s="430"/>
      <c r="N588" s="67"/>
      <c r="O588" s="67">
        <v>41.665999999999997</v>
      </c>
      <c r="P588" s="67"/>
      <c r="Q588" s="67"/>
      <c r="R588" s="67"/>
      <c r="S588" s="106">
        <f>1000*0.106</f>
        <v>106</v>
      </c>
      <c r="T588" s="106"/>
      <c r="U588" s="106"/>
      <c r="V588" s="99"/>
      <c r="W588" s="100"/>
      <c r="X588" s="100"/>
      <c r="Y588" s="100"/>
      <c r="Z588" s="100"/>
      <c r="AA588" s="118"/>
      <c r="AB588" s="187"/>
      <c r="AC588" s="350"/>
      <c r="AD588" s="187"/>
      <c r="AE588" s="64"/>
    </row>
    <row r="589" spans="1:31" s="22" customFormat="1" ht="60" hidden="1" customHeight="1" x14ac:dyDescent="0.25">
      <c r="A589" s="430">
        <v>715</v>
      </c>
      <c r="B589" s="430"/>
      <c r="C589" s="570"/>
      <c r="D589" s="576"/>
      <c r="E589" s="570"/>
      <c r="F589" s="428"/>
      <c r="G589" s="603"/>
      <c r="H589" s="421"/>
      <c r="I589" s="158" t="s">
        <v>611</v>
      </c>
      <c r="J589" s="430"/>
      <c r="K589" s="430">
        <v>447</v>
      </c>
      <c r="L589" s="430"/>
      <c r="M589" s="430"/>
      <c r="N589" s="67"/>
      <c r="O589" s="67">
        <v>12</v>
      </c>
      <c r="P589" s="67"/>
      <c r="Q589" s="67"/>
      <c r="R589" s="67"/>
      <c r="S589" s="106">
        <f>1000*0.539524</f>
        <v>539.524</v>
      </c>
      <c r="T589" s="106"/>
      <c r="U589" s="106"/>
      <c r="V589" s="99"/>
      <c r="W589" s="100"/>
      <c r="X589" s="100"/>
      <c r="Y589" s="100"/>
      <c r="Z589" s="100"/>
      <c r="AA589" s="118"/>
      <c r="AB589" s="187"/>
      <c r="AC589" s="350"/>
      <c r="AD589" s="187"/>
      <c r="AE589" s="64"/>
    </row>
    <row r="590" spans="1:31" s="22" customFormat="1" ht="80.25" hidden="1" customHeight="1" x14ac:dyDescent="0.25">
      <c r="A590" s="430">
        <v>716</v>
      </c>
      <c r="B590" s="430"/>
      <c r="C590" s="570"/>
      <c r="D590" s="576"/>
      <c r="E590" s="570"/>
      <c r="F590" s="428"/>
      <c r="G590" s="603"/>
      <c r="H590" s="421"/>
      <c r="I590" s="158" t="s">
        <v>612</v>
      </c>
      <c r="J590" s="430"/>
      <c r="K590" s="430">
        <v>192</v>
      </c>
      <c r="L590" s="430"/>
      <c r="M590" s="430"/>
      <c r="N590" s="67"/>
      <c r="O590" s="67">
        <v>32.332999999999998</v>
      </c>
      <c r="P590" s="67"/>
      <c r="Q590" s="67"/>
      <c r="R590" s="67"/>
      <c r="S590" s="106">
        <f>1000*0.395804</f>
        <v>395.80399999999997</v>
      </c>
      <c r="T590" s="106"/>
      <c r="U590" s="106"/>
      <c r="V590" s="99"/>
      <c r="W590" s="100"/>
      <c r="X590" s="100"/>
      <c r="Y590" s="100"/>
      <c r="Z590" s="100"/>
      <c r="AA590" s="118"/>
      <c r="AB590" s="187"/>
      <c r="AC590" s="350"/>
      <c r="AD590" s="187"/>
      <c r="AE590" s="64"/>
    </row>
    <row r="591" spans="1:31" s="22" customFormat="1" ht="49.5" hidden="1" customHeight="1" x14ac:dyDescent="0.25">
      <c r="A591" s="430">
        <v>717</v>
      </c>
      <c r="B591" s="430"/>
      <c r="C591" s="570"/>
      <c r="D591" s="576"/>
      <c r="E591" s="570"/>
      <c r="F591" s="428"/>
      <c r="G591" s="603"/>
      <c r="H591" s="421"/>
      <c r="I591" s="158" t="s">
        <v>613</v>
      </c>
      <c r="J591" s="430"/>
      <c r="K591" s="430">
        <v>185</v>
      </c>
      <c r="L591" s="430"/>
      <c r="M591" s="430"/>
      <c r="N591" s="67"/>
      <c r="O591" s="67">
        <v>10</v>
      </c>
      <c r="P591" s="67"/>
      <c r="Q591" s="67"/>
      <c r="R591" s="67"/>
      <c r="S591" s="106">
        <v>252.66</v>
      </c>
      <c r="T591" s="106"/>
      <c r="U591" s="106"/>
      <c r="V591" s="99"/>
      <c r="W591" s="100"/>
      <c r="X591" s="100"/>
      <c r="Y591" s="100"/>
      <c r="Z591" s="100"/>
      <c r="AA591" s="118"/>
      <c r="AB591" s="187"/>
      <c r="AC591" s="350"/>
      <c r="AD591" s="187"/>
      <c r="AE591" s="64"/>
    </row>
    <row r="592" spans="1:31" s="22" customFormat="1" ht="37.5" hidden="1" customHeight="1" x14ac:dyDescent="0.25">
      <c r="A592" s="430">
        <v>718</v>
      </c>
      <c r="B592" s="430"/>
      <c r="C592" s="570"/>
      <c r="D592" s="576"/>
      <c r="E592" s="570"/>
      <c r="F592" s="428"/>
      <c r="G592" s="603"/>
      <c r="H592" s="421"/>
      <c r="I592" s="158" t="s">
        <v>614</v>
      </c>
      <c r="J592" s="430"/>
      <c r="K592" s="430">
        <v>672</v>
      </c>
      <c r="L592" s="430"/>
      <c r="M592" s="430"/>
      <c r="N592" s="67"/>
      <c r="O592" s="67">
        <v>15</v>
      </c>
      <c r="P592" s="67"/>
      <c r="Q592" s="67"/>
      <c r="R592" s="67"/>
      <c r="S592" s="106">
        <v>753.45</v>
      </c>
      <c r="T592" s="106"/>
      <c r="U592" s="106"/>
      <c r="V592" s="99"/>
      <c r="W592" s="100"/>
      <c r="X592" s="100"/>
      <c r="Y592" s="100"/>
      <c r="Z592" s="100"/>
      <c r="AA592" s="118"/>
      <c r="AB592" s="187"/>
      <c r="AC592" s="350"/>
      <c r="AD592" s="187"/>
      <c r="AE592" s="64"/>
    </row>
    <row r="593" spans="1:31" s="22" customFormat="1" ht="45" hidden="1" customHeight="1" x14ac:dyDescent="0.25">
      <c r="A593" s="430">
        <v>719</v>
      </c>
      <c r="B593" s="430"/>
      <c r="C593" s="570"/>
      <c r="D593" s="576"/>
      <c r="E593" s="570"/>
      <c r="F593" s="428"/>
      <c r="G593" s="603"/>
      <c r="H593" s="421"/>
      <c r="I593" s="158" t="s">
        <v>615</v>
      </c>
      <c r="J593" s="430"/>
      <c r="K593" s="430">
        <v>411</v>
      </c>
      <c r="L593" s="430"/>
      <c r="M593" s="430"/>
      <c r="N593" s="67"/>
      <c r="O593" s="67">
        <v>31.6</v>
      </c>
      <c r="P593" s="67"/>
      <c r="Q593" s="67"/>
      <c r="R593" s="67"/>
      <c r="S593" s="106">
        <f>1000*0.365</f>
        <v>365</v>
      </c>
      <c r="T593" s="106"/>
      <c r="U593" s="106"/>
      <c r="V593" s="99"/>
      <c r="W593" s="100"/>
      <c r="X593" s="100"/>
      <c r="Y593" s="100"/>
      <c r="Z593" s="100"/>
      <c r="AA593" s="118"/>
      <c r="AB593" s="187"/>
      <c r="AC593" s="350"/>
      <c r="AD593" s="187"/>
      <c r="AE593" s="64"/>
    </row>
    <row r="594" spans="1:31" s="22" customFormat="1" ht="60" hidden="1" customHeight="1" x14ac:dyDescent="0.25">
      <c r="A594" s="430">
        <v>720</v>
      </c>
      <c r="B594" s="430"/>
      <c r="C594" s="570"/>
      <c r="D594" s="576"/>
      <c r="E594" s="570"/>
      <c r="F594" s="428"/>
      <c r="G594" s="603"/>
      <c r="H594" s="421"/>
      <c r="I594" s="158" t="s">
        <v>616</v>
      </c>
      <c r="J594" s="430"/>
      <c r="K594" s="430">
        <v>1700</v>
      </c>
      <c r="L594" s="430"/>
      <c r="M594" s="430"/>
      <c r="N594" s="67"/>
      <c r="O594" s="67">
        <v>15</v>
      </c>
      <c r="P594" s="67"/>
      <c r="Q594" s="67"/>
      <c r="R594" s="67"/>
      <c r="S594" s="106">
        <v>1109</v>
      </c>
      <c r="T594" s="106"/>
      <c r="U594" s="106"/>
      <c r="V594" s="99"/>
      <c r="W594" s="100"/>
      <c r="X594" s="100"/>
      <c r="Y594" s="100"/>
      <c r="Z594" s="100"/>
      <c r="AA594" s="118"/>
      <c r="AB594" s="187"/>
      <c r="AC594" s="350"/>
      <c r="AD594" s="187"/>
      <c r="AE594" s="64"/>
    </row>
    <row r="595" spans="1:31" s="22" customFormat="1" ht="36.75" hidden="1" customHeight="1" x14ac:dyDescent="0.25">
      <c r="A595" s="430">
        <v>721</v>
      </c>
      <c r="B595" s="430"/>
      <c r="C595" s="570"/>
      <c r="D595" s="576"/>
      <c r="E595" s="570"/>
      <c r="F595" s="428"/>
      <c r="G595" s="603"/>
      <c r="H595" s="421"/>
      <c r="I595" s="158" t="s">
        <v>617</v>
      </c>
      <c r="J595" s="430"/>
      <c r="K595" s="430">
        <v>190</v>
      </c>
      <c r="L595" s="430"/>
      <c r="M595" s="430"/>
      <c r="N595" s="67"/>
      <c r="O595" s="67">
        <v>15</v>
      </c>
      <c r="P595" s="67"/>
      <c r="Q595" s="67"/>
      <c r="R595" s="67"/>
      <c r="S595" s="106">
        <v>216</v>
      </c>
      <c r="T595" s="106"/>
      <c r="U595" s="106"/>
      <c r="V595" s="99"/>
      <c r="W595" s="100"/>
      <c r="X595" s="100"/>
      <c r="Y595" s="100"/>
      <c r="Z595" s="100"/>
      <c r="AA595" s="118"/>
      <c r="AB595" s="187"/>
      <c r="AC595" s="350"/>
      <c r="AD595" s="187"/>
      <c r="AE595" s="64"/>
    </row>
    <row r="596" spans="1:31" s="22" customFormat="1" ht="45" hidden="1" customHeight="1" x14ac:dyDescent="0.25">
      <c r="A596" s="430">
        <v>722</v>
      </c>
      <c r="B596" s="430"/>
      <c r="C596" s="570"/>
      <c r="D596" s="576"/>
      <c r="E596" s="570"/>
      <c r="F596" s="428"/>
      <c r="G596" s="603"/>
      <c r="H596" s="421"/>
      <c r="I596" s="158" t="s">
        <v>618</v>
      </c>
      <c r="J596" s="430"/>
      <c r="K596" s="430">
        <v>275</v>
      </c>
      <c r="L596" s="430"/>
      <c r="M596" s="430"/>
      <c r="N596" s="67"/>
      <c r="O596" s="67">
        <v>15</v>
      </c>
      <c r="P596" s="67"/>
      <c r="Q596" s="67"/>
      <c r="R596" s="67"/>
      <c r="S596" s="106">
        <v>257</v>
      </c>
      <c r="T596" s="106"/>
      <c r="U596" s="106"/>
      <c r="V596" s="99"/>
      <c r="W596" s="100"/>
      <c r="X596" s="100"/>
      <c r="Y596" s="100"/>
      <c r="Z596" s="100"/>
      <c r="AA596" s="118"/>
      <c r="AB596" s="187"/>
      <c r="AC596" s="350"/>
      <c r="AD596" s="187"/>
      <c r="AE596" s="64"/>
    </row>
    <row r="597" spans="1:31" s="22" customFormat="1" ht="60" hidden="1" customHeight="1" x14ac:dyDescent="0.25">
      <c r="A597" s="430">
        <v>723</v>
      </c>
      <c r="B597" s="430"/>
      <c r="C597" s="570"/>
      <c r="D597" s="576"/>
      <c r="E597" s="570"/>
      <c r="F597" s="428"/>
      <c r="G597" s="603"/>
      <c r="H597" s="421"/>
      <c r="I597" s="158" t="s">
        <v>619</v>
      </c>
      <c r="J597" s="430"/>
      <c r="K597" s="430">
        <v>47</v>
      </c>
      <c r="L597" s="430"/>
      <c r="M597" s="430"/>
      <c r="N597" s="67"/>
      <c r="O597" s="67">
        <v>15</v>
      </c>
      <c r="P597" s="67"/>
      <c r="Q597" s="67"/>
      <c r="R597" s="67"/>
      <c r="S597" s="106">
        <v>80</v>
      </c>
      <c r="T597" s="106"/>
      <c r="U597" s="106"/>
      <c r="V597" s="99"/>
      <c r="W597" s="100"/>
      <c r="X597" s="100"/>
      <c r="Y597" s="100"/>
      <c r="Z597" s="100"/>
      <c r="AA597" s="118"/>
      <c r="AB597" s="187"/>
      <c r="AC597" s="350"/>
      <c r="AD597" s="187"/>
      <c r="AE597" s="64"/>
    </row>
    <row r="598" spans="1:31" s="22" customFormat="1" ht="45" hidden="1" customHeight="1" x14ac:dyDescent="0.25">
      <c r="A598" s="430">
        <v>724</v>
      </c>
      <c r="B598" s="430"/>
      <c r="C598" s="570"/>
      <c r="D598" s="576"/>
      <c r="E598" s="570"/>
      <c r="F598" s="428"/>
      <c r="G598" s="603"/>
      <c r="H598" s="421"/>
      <c r="I598" s="158" t="s">
        <v>620</v>
      </c>
      <c r="J598" s="430"/>
      <c r="K598" s="430">
        <v>359</v>
      </c>
      <c r="L598" s="430"/>
      <c r="M598" s="430"/>
      <c r="N598" s="67"/>
      <c r="O598" s="67">
        <v>13</v>
      </c>
      <c r="P598" s="67"/>
      <c r="Q598" s="67"/>
      <c r="R598" s="67"/>
      <c r="S598" s="106">
        <v>234</v>
      </c>
      <c r="T598" s="106"/>
      <c r="U598" s="106"/>
      <c r="V598" s="99"/>
      <c r="W598" s="100"/>
      <c r="X598" s="100"/>
      <c r="Y598" s="100"/>
      <c r="Z598" s="100"/>
      <c r="AA598" s="118"/>
      <c r="AB598" s="187"/>
      <c r="AC598" s="350"/>
      <c r="AD598" s="187"/>
      <c r="AE598" s="64"/>
    </row>
    <row r="599" spans="1:31" s="22" customFormat="1" ht="45" hidden="1" customHeight="1" x14ac:dyDescent="0.25">
      <c r="A599" s="430">
        <v>725</v>
      </c>
      <c r="B599" s="430"/>
      <c r="C599" s="570"/>
      <c r="D599" s="576"/>
      <c r="E599" s="570"/>
      <c r="F599" s="428"/>
      <c r="G599" s="603"/>
      <c r="H599" s="421"/>
      <c r="I599" s="158" t="s">
        <v>621</v>
      </c>
      <c r="J599" s="430"/>
      <c r="K599" s="430">
        <v>245</v>
      </c>
      <c r="L599" s="430"/>
      <c r="M599" s="430"/>
      <c r="N599" s="67"/>
      <c r="O599" s="67">
        <v>15</v>
      </c>
      <c r="P599" s="67"/>
      <c r="Q599" s="67"/>
      <c r="R599" s="67"/>
      <c r="S599" s="106">
        <v>373</v>
      </c>
      <c r="T599" s="106"/>
      <c r="U599" s="106"/>
      <c r="V599" s="99"/>
      <c r="W599" s="100"/>
      <c r="X599" s="100"/>
      <c r="Y599" s="100"/>
      <c r="Z599" s="100"/>
      <c r="AA599" s="118"/>
      <c r="AB599" s="187"/>
      <c r="AC599" s="350"/>
      <c r="AD599" s="187"/>
      <c r="AE599" s="64"/>
    </row>
    <row r="600" spans="1:31" s="22" customFormat="1" ht="45" hidden="1" customHeight="1" x14ac:dyDescent="0.25">
      <c r="A600" s="430">
        <v>726</v>
      </c>
      <c r="B600" s="430"/>
      <c r="C600" s="570"/>
      <c r="D600" s="576"/>
      <c r="E600" s="570"/>
      <c r="F600" s="428"/>
      <c r="G600" s="603"/>
      <c r="H600" s="421"/>
      <c r="I600" s="158" t="s">
        <v>622</v>
      </c>
      <c r="J600" s="430"/>
      <c r="K600" s="430">
        <v>367</v>
      </c>
      <c r="L600" s="430"/>
      <c r="M600" s="430"/>
      <c r="N600" s="67"/>
      <c r="O600" s="67">
        <v>10</v>
      </c>
      <c r="P600" s="67"/>
      <c r="Q600" s="67"/>
      <c r="R600" s="67"/>
      <c r="S600" s="106">
        <v>338</v>
      </c>
      <c r="T600" s="106"/>
      <c r="U600" s="106"/>
      <c r="V600" s="99"/>
      <c r="W600" s="100"/>
      <c r="X600" s="100"/>
      <c r="Y600" s="100"/>
      <c r="Z600" s="100"/>
      <c r="AA600" s="118"/>
      <c r="AB600" s="187"/>
      <c r="AC600" s="350"/>
      <c r="AD600" s="187"/>
      <c r="AE600" s="64"/>
    </row>
    <row r="601" spans="1:31" s="22" customFormat="1" ht="75" hidden="1" customHeight="1" x14ac:dyDescent="0.25">
      <c r="A601" s="430">
        <v>727</v>
      </c>
      <c r="B601" s="430"/>
      <c r="C601" s="570"/>
      <c r="D601" s="576"/>
      <c r="E601" s="570"/>
      <c r="F601" s="428"/>
      <c r="G601" s="603"/>
      <c r="H601" s="421"/>
      <c r="I601" s="158" t="s">
        <v>623</v>
      </c>
      <c r="J601" s="430"/>
      <c r="K601" s="430">
        <v>323</v>
      </c>
      <c r="L601" s="430"/>
      <c r="M601" s="430"/>
      <c r="N601" s="67"/>
      <c r="O601" s="67">
        <v>3</v>
      </c>
      <c r="P601" s="67"/>
      <c r="Q601" s="67"/>
      <c r="R601" s="67"/>
      <c r="S601" s="106">
        <f>1000*0.322</f>
        <v>322</v>
      </c>
      <c r="T601" s="106"/>
      <c r="U601" s="106"/>
      <c r="V601" s="99"/>
      <c r="W601" s="100"/>
      <c r="X601" s="100"/>
      <c r="Y601" s="100"/>
      <c r="Z601" s="100"/>
      <c r="AA601" s="118"/>
      <c r="AB601" s="187"/>
      <c r="AC601" s="350"/>
      <c r="AD601" s="187"/>
      <c r="AE601" s="64"/>
    </row>
    <row r="602" spans="1:31" s="22" customFormat="1" ht="35.25" hidden="1" customHeight="1" x14ac:dyDescent="0.25">
      <c r="A602" s="430">
        <v>728</v>
      </c>
      <c r="B602" s="430"/>
      <c r="C602" s="570"/>
      <c r="D602" s="576"/>
      <c r="E602" s="570"/>
      <c r="F602" s="428"/>
      <c r="G602" s="603"/>
      <c r="H602" s="421"/>
      <c r="I602" s="158" t="s">
        <v>624</v>
      </c>
      <c r="J602" s="430"/>
      <c r="K602" s="430">
        <v>500</v>
      </c>
      <c r="L602" s="430"/>
      <c r="M602" s="430"/>
      <c r="N602" s="67"/>
      <c r="O602" s="67">
        <v>5</v>
      </c>
      <c r="P602" s="67"/>
      <c r="Q602" s="67"/>
      <c r="R602" s="67"/>
      <c r="S602" s="106">
        <v>506</v>
      </c>
      <c r="T602" s="106"/>
      <c r="U602" s="106"/>
      <c r="V602" s="99"/>
      <c r="W602" s="100"/>
      <c r="X602" s="100"/>
      <c r="Y602" s="100"/>
      <c r="Z602" s="100"/>
      <c r="AA602" s="118"/>
      <c r="AB602" s="187"/>
      <c r="AC602" s="350"/>
      <c r="AD602" s="187"/>
      <c r="AE602" s="64"/>
    </row>
    <row r="603" spans="1:31" s="22" customFormat="1" ht="110.25" hidden="1" customHeight="1" x14ac:dyDescent="0.25">
      <c r="A603" s="430">
        <v>729</v>
      </c>
      <c r="B603" s="430"/>
      <c r="C603" s="570"/>
      <c r="D603" s="576"/>
      <c r="E603" s="570"/>
      <c r="F603" s="428"/>
      <c r="G603" s="603"/>
      <c r="H603" s="421"/>
      <c r="I603" s="158" t="s">
        <v>625</v>
      </c>
      <c r="J603" s="430"/>
      <c r="K603" s="430">
        <v>163</v>
      </c>
      <c r="L603" s="430"/>
      <c r="M603" s="430"/>
      <c r="N603" s="67"/>
      <c r="O603" s="67">
        <v>15</v>
      </c>
      <c r="P603" s="67"/>
      <c r="Q603" s="67"/>
      <c r="R603" s="67"/>
      <c r="S603" s="106">
        <v>194</v>
      </c>
      <c r="T603" s="106"/>
      <c r="U603" s="106"/>
      <c r="V603" s="99"/>
      <c r="W603" s="100"/>
      <c r="X603" s="100"/>
      <c r="Y603" s="100"/>
      <c r="Z603" s="100"/>
      <c r="AA603" s="118"/>
      <c r="AB603" s="187"/>
      <c r="AC603" s="350"/>
      <c r="AD603" s="187"/>
      <c r="AE603" s="64"/>
    </row>
    <row r="604" spans="1:31" s="22" customFormat="1" ht="30" hidden="1" customHeight="1" x14ac:dyDescent="0.25">
      <c r="A604" s="430">
        <v>730</v>
      </c>
      <c r="B604" s="430"/>
      <c r="C604" s="570"/>
      <c r="D604" s="576"/>
      <c r="E604" s="570"/>
      <c r="F604" s="428"/>
      <c r="G604" s="603"/>
      <c r="H604" s="421"/>
      <c r="I604" s="158" t="s">
        <v>626</v>
      </c>
      <c r="J604" s="430"/>
      <c r="K604" s="430">
        <v>95</v>
      </c>
      <c r="L604" s="430"/>
      <c r="M604" s="430"/>
      <c r="N604" s="67"/>
      <c r="O604" s="67">
        <v>15</v>
      </c>
      <c r="P604" s="67"/>
      <c r="Q604" s="67"/>
      <c r="R604" s="67"/>
      <c r="S604" s="106">
        <v>86</v>
      </c>
      <c r="T604" s="106"/>
      <c r="U604" s="106"/>
      <c r="V604" s="99"/>
      <c r="W604" s="100"/>
      <c r="X604" s="100"/>
      <c r="Y604" s="100"/>
      <c r="Z604" s="100"/>
      <c r="AA604" s="118"/>
      <c r="AB604" s="187"/>
      <c r="AC604" s="350"/>
      <c r="AD604" s="187"/>
      <c r="AE604" s="64"/>
    </row>
    <row r="605" spans="1:31" s="22" customFormat="1" ht="45" hidden="1" customHeight="1" x14ac:dyDescent="0.25">
      <c r="A605" s="430">
        <v>731</v>
      </c>
      <c r="B605" s="430"/>
      <c r="C605" s="570"/>
      <c r="D605" s="576"/>
      <c r="E605" s="570"/>
      <c r="F605" s="428"/>
      <c r="G605" s="603"/>
      <c r="H605" s="421"/>
      <c r="I605" s="158" t="s">
        <v>627</v>
      </c>
      <c r="J605" s="430"/>
      <c r="K605" s="430">
        <v>58</v>
      </c>
      <c r="L605" s="430"/>
      <c r="M605" s="430"/>
      <c r="N605" s="67"/>
      <c r="O605" s="67">
        <v>15</v>
      </c>
      <c r="P605" s="67"/>
      <c r="Q605" s="67"/>
      <c r="R605" s="67"/>
      <c r="S605" s="106">
        <v>75</v>
      </c>
      <c r="T605" s="106"/>
      <c r="U605" s="106"/>
      <c r="V605" s="99"/>
      <c r="W605" s="100"/>
      <c r="X605" s="100"/>
      <c r="Y605" s="100"/>
      <c r="Z605" s="100"/>
      <c r="AA605" s="118"/>
      <c r="AB605" s="187"/>
      <c r="AC605" s="350"/>
      <c r="AD605" s="187"/>
      <c r="AE605" s="64"/>
    </row>
    <row r="606" spans="1:31" s="22" customFormat="1" ht="45" hidden="1" customHeight="1" x14ac:dyDescent="0.25">
      <c r="A606" s="430">
        <v>732</v>
      </c>
      <c r="B606" s="430"/>
      <c r="C606" s="570"/>
      <c r="D606" s="576"/>
      <c r="E606" s="570"/>
      <c r="F606" s="428"/>
      <c r="G606" s="603"/>
      <c r="H606" s="421"/>
      <c r="I606" s="158" t="s">
        <v>628</v>
      </c>
      <c r="J606" s="430"/>
      <c r="K606" s="430">
        <v>60</v>
      </c>
      <c r="L606" s="430"/>
      <c r="M606" s="430"/>
      <c r="N606" s="67"/>
      <c r="O606" s="67">
        <v>15</v>
      </c>
      <c r="P606" s="67"/>
      <c r="Q606" s="67"/>
      <c r="R606" s="67"/>
      <c r="S606" s="106">
        <v>58</v>
      </c>
      <c r="T606" s="106"/>
      <c r="U606" s="106"/>
      <c r="V606" s="99"/>
      <c r="W606" s="100"/>
      <c r="X606" s="100"/>
      <c r="Y606" s="100"/>
      <c r="Z606" s="100"/>
      <c r="AA606" s="118"/>
      <c r="AB606" s="187"/>
      <c r="AC606" s="350"/>
      <c r="AD606" s="187"/>
      <c r="AE606" s="64"/>
    </row>
    <row r="607" spans="1:31" s="22" customFormat="1" ht="45" hidden="1" customHeight="1" x14ac:dyDescent="0.25">
      <c r="A607" s="430">
        <v>733</v>
      </c>
      <c r="B607" s="430"/>
      <c r="C607" s="570"/>
      <c r="D607" s="576"/>
      <c r="E607" s="570"/>
      <c r="F607" s="428"/>
      <c r="G607" s="603"/>
      <c r="H607" s="421"/>
      <c r="I607" s="158" t="s">
        <v>629</v>
      </c>
      <c r="J607" s="430"/>
      <c r="K607" s="430">
        <v>202</v>
      </c>
      <c r="L607" s="430"/>
      <c r="M607" s="430"/>
      <c r="N607" s="67"/>
      <c r="O607" s="67">
        <v>10</v>
      </c>
      <c r="P607" s="67"/>
      <c r="Q607" s="67"/>
      <c r="R607" s="67"/>
      <c r="S607" s="106">
        <v>175</v>
      </c>
      <c r="T607" s="106"/>
      <c r="U607" s="106"/>
      <c r="V607" s="99"/>
      <c r="W607" s="100"/>
      <c r="X607" s="100"/>
      <c r="Y607" s="100"/>
      <c r="Z607" s="100"/>
      <c r="AA607" s="118"/>
      <c r="AB607" s="187"/>
      <c r="AC607" s="350"/>
      <c r="AD607" s="187"/>
      <c r="AE607" s="64"/>
    </row>
    <row r="608" spans="1:31" s="22" customFormat="1" ht="60" hidden="1" customHeight="1" x14ac:dyDescent="0.25">
      <c r="A608" s="430">
        <v>734</v>
      </c>
      <c r="B608" s="430"/>
      <c r="C608" s="570"/>
      <c r="D608" s="576"/>
      <c r="E608" s="570"/>
      <c r="F608" s="428"/>
      <c r="G608" s="603"/>
      <c r="H608" s="421"/>
      <c r="I608" s="158" t="s">
        <v>630</v>
      </c>
      <c r="J608" s="430"/>
      <c r="K608" s="430">
        <v>198</v>
      </c>
      <c r="L608" s="430"/>
      <c r="M608" s="430"/>
      <c r="N608" s="67"/>
      <c r="O608" s="67">
        <v>12</v>
      </c>
      <c r="P608" s="67"/>
      <c r="Q608" s="67"/>
      <c r="R608" s="67"/>
      <c r="S608" s="106">
        <v>139</v>
      </c>
      <c r="T608" s="106"/>
      <c r="U608" s="106"/>
      <c r="V608" s="99"/>
      <c r="W608" s="100"/>
      <c r="X608" s="100"/>
      <c r="Y608" s="100"/>
      <c r="Z608" s="100"/>
      <c r="AA608" s="118"/>
      <c r="AB608" s="187"/>
      <c r="AC608" s="350"/>
      <c r="AD608" s="187"/>
      <c r="AE608" s="64"/>
    </row>
    <row r="609" spans="1:31" s="22" customFormat="1" ht="61.5" hidden="1" customHeight="1" x14ac:dyDescent="0.25">
      <c r="A609" s="430">
        <v>735</v>
      </c>
      <c r="B609" s="430"/>
      <c r="C609" s="570"/>
      <c r="D609" s="576"/>
      <c r="E609" s="570"/>
      <c r="F609" s="428"/>
      <c r="G609" s="603"/>
      <c r="H609" s="421"/>
      <c r="I609" s="158" t="s">
        <v>631</v>
      </c>
      <c r="J609" s="430"/>
      <c r="K609" s="430">
        <v>165</v>
      </c>
      <c r="L609" s="430"/>
      <c r="M609" s="430"/>
      <c r="N609" s="67"/>
      <c r="O609" s="67">
        <v>10</v>
      </c>
      <c r="P609" s="67"/>
      <c r="Q609" s="67"/>
      <c r="R609" s="67"/>
      <c r="S609" s="106">
        <v>202</v>
      </c>
      <c r="T609" s="106"/>
      <c r="U609" s="106"/>
      <c r="V609" s="99"/>
      <c r="W609" s="100"/>
      <c r="X609" s="100"/>
      <c r="Y609" s="100"/>
      <c r="Z609" s="100"/>
      <c r="AA609" s="118"/>
      <c r="AB609" s="187"/>
      <c r="AC609" s="350"/>
      <c r="AD609" s="187"/>
      <c r="AE609" s="64"/>
    </row>
    <row r="610" spans="1:31" s="22" customFormat="1" ht="30" hidden="1" customHeight="1" x14ac:dyDescent="0.25">
      <c r="A610" s="430">
        <v>736</v>
      </c>
      <c r="B610" s="430"/>
      <c r="C610" s="570"/>
      <c r="D610" s="576"/>
      <c r="E610" s="570"/>
      <c r="F610" s="428"/>
      <c r="G610" s="603"/>
      <c r="H610" s="421"/>
      <c r="I610" s="158" t="s">
        <v>632</v>
      </c>
      <c r="J610" s="430"/>
      <c r="K610" s="430">
        <v>168</v>
      </c>
      <c r="L610" s="430"/>
      <c r="M610" s="430"/>
      <c r="N610" s="67"/>
      <c r="O610" s="67">
        <v>15</v>
      </c>
      <c r="P610" s="67"/>
      <c r="Q610" s="67"/>
      <c r="R610" s="67"/>
      <c r="S610" s="106">
        <v>183</v>
      </c>
      <c r="T610" s="106"/>
      <c r="U610" s="106"/>
      <c r="V610" s="99"/>
      <c r="W610" s="100"/>
      <c r="X610" s="100"/>
      <c r="Y610" s="100"/>
      <c r="Z610" s="100"/>
      <c r="AA610" s="118"/>
      <c r="AB610" s="187"/>
      <c r="AC610" s="350"/>
      <c r="AD610" s="187"/>
      <c r="AE610" s="64"/>
    </row>
    <row r="611" spans="1:31" s="22" customFormat="1" ht="60" hidden="1" customHeight="1" x14ac:dyDescent="0.25">
      <c r="A611" s="430">
        <v>737</v>
      </c>
      <c r="B611" s="430"/>
      <c r="C611" s="570"/>
      <c r="D611" s="576"/>
      <c r="E611" s="570"/>
      <c r="F611" s="428"/>
      <c r="G611" s="603"/>
      <c r="H611" s="421"/>
      <c r="I611" s="158" t="s">
        <v>633</v>
      </c>
      <c r="J611" s="430"/>
      <c r="K611" s="430">
        <v>79</v>
      </c>
      <c r="L611" s="430"/>
      <c r="M611" s="430"/>
      <c r="N611" s="67"/>
      <c r="O611" s="67">
        <v>15</v>
      </c>
      <c r="P611" s="67"/>
      <c r="Q611" s="67"/>
      <c r="R611" s="67"/>
      <c r="S611" s="106">
        <v>219</v>
      </c>
      <c r="T611" s="106"/>
      <c r="U611" s="106"/>
      <c r="V611" s="99"/>
      <c r="W611" s="100"/>
      <c r="X611" s="100"/>
      <c r="Y611" s="100"/>
      <c r="Z611" s="100"/>
      <c r="AA611" s="118"/>
      <c r="AB611" s="187"/>
      <c r="AC611" s="350"/>
      <c r="AD611" s="187"/>
      <c r="AE611" s="64"/>
    </row>
    <row r="612" spans="1:31" s="22" customFormat="1" ht="60" hidden="1" customHeight="1" x14ac:dyDescent="0.25">
      <c r="A612" s="430">
        <v>738</v>
      </c>
      <c r="B612" s="430"/>
      <c r="C612" s="570"/>
      <c r="D612" s="576"/>
      <c r="E612" s="570"/>
      <c r="F612" s="428"/>
      <c r="G612" s="603"/>
      <c r="H612" s="421"/>
      <c r="I612" s="158" t="s">
        <v>634</v>
      </c>
      <c r="J612" s="430"/>
      <c r="K612" s="430">
        <v>149</v>
      </c>
      <c r="L612" s="430"/>
      <c r="M612" s="430"/>
      <c r="N612" s="67"/>
      <c r="O612" s="67">
        <v>15</v>
      </c>
      <c r="P612" s="67"/>
      <c r="Q612" s="67"/>
      <c r="R612" s="67"/>
      <c r="S612" s="106">
        <v>148</v>
      </c>
      <c r="T612" s="106"/>
      <c r="U612" s="106"/>
      <c r="V612" s="99"/>
      <c r="W612" s="100"/>
      <c r="X612" s="100"/>
      <c r="Y612" s="100"/>
      <c r="Z612" s="100"/>
      <c r="AA612" s="118"/>
      <c r="AB612" s="187"/>
      <c r="AC612" s="350"/>
      <c r="AD612" s="187"/>
      <c r="AE612" s="64"/>
    </row>
    <row r="613" spans="1:31" s="22" customFormat="1" ht="45" hidden="1" customHeight="1" x14ac:dyDescent="0.25">
      <c r="A613" s="430">
        <v>739</v>
      </c>
      <c r="B613" s="430"/>
      <c r="C613" s="570"/>
      <c r="D613" s="576"/>
      <c r="E613" s="570"/>
      <c r="F613" s="428"/>
      <c r="G613" s="603"/>
      <c r="H613" s="421"/>
      <c r="I613" s="158" t="s">
        <v>635</v>
      </c>
      <c r="J613" s="430"/>
      <c r="K613" s="430">
        <v>106</v>
      </c>
      <c r="L613" s="430"/>
      <c r="M613" s="430"/>
      <c r="N613" s="67"/>
      <c r="O613" s="67">
        <v>15</v>
      </c>
      <c r="P613" s="67"/>
      <c r="Q613" s="67"/>
      <c r="R613" s="67"/>
      <c r="S613" s="106">
        <v>150</v>
      </c>
      <c r="T613" s="106"/>
      <c r="U613" s="106"/>
      <c r="V613" s="99"/>
      <c r="W613" s="100"/>
      <c r="X613" s="100"/>
      <c r="Y613" s="100"/>
      <c r="Z613" s="100"/>
      <c r="AA613" s="118"/>
      <c r="AB613" s="187"/>
      <c r="AC613" s="350"/>
      <c r="AD613" s="187"/>
      <c r="AE613" s="64"/>
    </row>
    <row r="614" spans="1:31" s="22" customFormat="1" ht="45" hidden="1" customHeight="1" x14ac:dyDescent="0.25">
      <c r="A614" s="430">
        <v>740</v>
      </c>
      <c r="B614" s="430"/>
      <c r="C614" s="570"/>
      <c r="D614" s="576"/>
      <c r="E614" s="570"/>
      <c r="F614" s="428"/>
      <c r="G614" s="603"/>
      <c r="H614" s="421"/>
      <c r="I614" s="158" t="s">
        <v>636</v>
      </c>
      <c r="J614" s="430"/>
      <c r="K614" s="430">
        <v>96</v>
      </c>
      <c r="L614" s="430"/>
      <c r="M614" s="430"/>
      <c r="N614" s="67"/>
      <c r="O614" s="67">
        <v>15</v>
      </c>
      <c r="P614" s="67"/>
      <c r="Q614" s="67"/>
      <c r="R614" s="67"/>
      <c r="S614" s="106">
        <v>130</v>
      </c>
      <c r="T614" s="106"/>
      <c r="U614" s="106"/>
      <c r="V614" s="99"/>
      <c r="W614" s="100"/>
      <c r="X614" s="100"/>
      <c r="Y614" s="100"/>
      <c r="Z614" s="100"/>
      <c r="AA614" s="118"/>
      <c r="AB614" s="187"/>
      <c r="AC614" s="350"/>
      <c r="AD614" s="187"/>
      <c r="AE614" s="64"/>
    </row>
    <row r="615" spans="1:31" s="22" customFormat="1" ht="60" hidden="1" customHeight="1" x14ac:dyDescent="0.25">
      <c r="A615" s="430"/>
      <c r="B615" s="430">
        <v>1152</v>
      </c>
      <c r="C615" s="570"/>
      <c r="D615" s="576"/>
      <c r="E615" s="570"/>
      <c r="F615" s="428"/>
      <c r="G615" s="603"/>
      <c r="H615" s="421"/>
      <c r="I615" s="158" t="s">
        <v>1714</v>
      </c>
      <c r="J615" s="430"/>
      <c r="K615" s="430"/>
      <c r="L615" s="430">
        <v>180</v>
      </c>
      <c r="M615" s="430"/>
      <c r="N615" s="67"/>
      <c r="O615" s="67"/>
      <c r="P615" s="67">
        <v>15</v>
      </c>
      <c r="Q615" s="67"/>
      <c r="R615" s="67"/>
      <c r="S615" s="106"/>
      <c r="T615" s="67">
        <v>211.11</v>
      </c>
      <c r="U615" s="106"/>
      <c r="V615" s="99"/>
      <c r="W615" s="100"/>
      <c r="X615" s="100"/>
      <c r="Y615" s="100"/>
      <c r="Z615" s="100"/>
      <c r="AA615" s="118"/>
      <c r="AB615" s="187"/>
      <c r="AC615" s="350"/>
      <c r="AD615" s="187"/>
      <c r="AE615" s="64"/>
    </row>
    <row r="616" spans="1:31" s="22" customFormat="1" ht="60" hidden="1" customHeight="1" x14ac:dyDescent="0.25">
      <c r="A616" s="430"/>
      <c r="B616" s="430">
        <v>1278</v>
      </c>
      <c r="C616" s="570"/>
      <c r="D616" s="576"/>
      <c r="E616" s="570"/>
      <c r="F616" s="428"/>
      <c r="G616" s="603"/>
      <c r="H616" s="421"/>
      <c r="I616" s="158" t="s">
        <v>1715</v>
      </c>
      <c r="J616" s="430"/>
      <c r="K616" s="430"/>
      <c r="L616" s="430">
        <v>57</v>
      </c>
      <c r="M616" s="430"/>
      <c r="N616" s="67"/>
      <c r="O616" s="67"/>
      <c r="P616" s="67">
        <v>15</v>
      </c>
      <c r="Q616" s="67"/>
      <c r="R616" s="67"/>
      <c r="S616" s="106"/>
      <c r="T616" s="67">
        <v>101.62</v>
      </c>
      <c r="U616" s="106"/>
      <c r="V616" s="99"/>
      <c r="W616" s="100"/>
      <c r="X616" s="100"/>
      <c r="Y616" s="100"/>
      <c r="Z616" s="100"/>
      <c r="AA616" s="118"/>
      <c r="AB616" s="187"/>
      <c r="AC616" s="350"/>
      <c r="AD616" s="187"/>
      <c r="AE616" s="64"/>
    </row>
    <row r="617" spans="1:31" s="22" customFormat="1" ht="60" hidden="1" customHeight="1" x14ac:dyDescent="0.25">
      <c r="A617" s="449"/>
      <c r="B617" s="449">
        <v>1284</v>
      </c>
      <c r="C617" s="570"/>
      <c r="D617" s="576"/>
      <c r="E617" s="570"/>
      <c r="F617" s="428"/>
      <c r="G617" s="720"/>
      <c r="H617" s="423"/>
      <c r="I617" s="175" t="s">
        <v>1391</v>
      </c>
      <c r="J617" s="449"/>
      <c r="K617" s="449"/>
      <c r="L617" s="449">
        <v>120</v>
      </c>
      <c r="M617" s="449"/>
      <c r="N617" s="97"/>
      <c r="O617" s="97"/>
      <c r="P617" s="97">
        <v>7.5</v>
      </c>
      <c r="Q617" s="97"/>
      <c r="R617" s="97"/>
      <c r="S617" s="367"/>
      <c r="T617" s="97">
        <v>122.94</v>
      </c>
      <c r="U617" s="367"/>
      <c r="V617" s="99"/>
      <c r="W617" s="100"/>
      <c r="X617" s="100"/>
      <c r="Y617" s="100"/>
      <c r="Z617" s="100"/>
      <c r="AA617" s="118"/>
      <c r="AB617" s="187"/>
      <c r="AC617" s="350"/>
      <c r="AD617" s="187"/>
      <c r="AE617" s="64"/>
    </row>
    <row r="618" spans="1:31" s="142" customFormat="1" ht="15" hidden="1" customHeight="1" x14ac:dyDescent="0.2">
      <c r="A618" s="122"/>
      <c r="B618" s="122"/>
      <c r="C618" s="570"/>
      <c r="D618" s="576"/>
      <c r="E618" s="570"/>
      <c r="F618" s="578" t="s">
        <v>65</v>
      </c>
      <c r="G618" s="604" t="s">
        <v>59</v>
      </c>
      <c r="H618" s="440"/>
      <c r="I618" s="245"/>
      <c r="J618" s="252">
        <f>SUM(J619:J1005)</f>
        <v>0</v>
      </c>
      <c r="K618" s="252">
        <f t="shared" ref="K618:Q618" si="8">SUM(K619:K1005)</f>
        <v>16161</v>
      </c>
      <c r="L618" s="252">
        <f t="shared" si="8"/>
        <v>28961</v>
      </c>
      <c r="M618" s="252">
        <f t="shared" si="8"/>
        <v>0</v>
      </c>
      <c r="N618" s="252">
        <f t="shared" si="8"/>
        <v>0</v>
      </c>
      <c r="O618" s="252">
        <f t="shared" si="8"/>
        <v>1361.2</v>
      </c>
      <c r="P618" s="252">
        <f t="shared" si="8"/>
        <v>3013.28</v>
      </c>
      <c r="Q618" s="252">
        <f t="shared" si="8"/>
        <v>0</v>
      </c>
      <c r="R618" s="252" t="e">
        <f>SUM(#REF!)</f>
        <v>#REF!</v>
      </c>
      <c r="S618" s="252" t="e">
        <f>SUM(#REF!)</f>
        <v>#REF!</v>
      </c>
      <c r="T618" s="252" t="e">
        <f>SUM(#REF!)</f>
        <v>#REF!</v>
      </c>
      <c r="U618" s="252" t="e">
        <f>SUM(#REF!)</f>
        <v>#REF!</v>
      </c>
      <c r="V618" s="272" t="e">
        <f>'Приложение 1'!#REF!</f>
        <v>#REF!</v>
      </c>
      <c r="W618" s="118" t="e">
        <f>V618*((J618+K618+L618)/1000)/(N618+O618+P618)</f>
        <v>#REF!</v>
      </c>
      <c r="X618" s="141">
        <f>X446</f>
        <v>15.17154</v>
      </c>
      <c r="Y618" s="344" t="e">
        <f>X618*'Приложение 1'!#REF!/100</f>
        <v>#REF!</v>
      </c>
      <c r="Z618" s="349" t="e">
        <f>W618/Y618</f>
        <v>#REF!</v>
      </c>
    </row>
    <row r="619" spans="1:31" s="156" customFormat="1" ht="61.5" hidden="1" customHeight="1" x14ac:dyDescent="0.25">
      <c r="A619" s="448">
        <v>746</v>
      </c>
      <c r="B619" s="448"/>
      <c r="C619" s="570"/>
      <c r="D619" s="576"/>
      <c r="E619" s="570"/>
      <c r="F619" s="578"/>
      <c r="G619" s="603"/>
      <c r="H619" s="436"/>
      <c r="I619" s="326" t="s">
        <v>637</v>
      </c>
      <c r="J619" s="176"/>
      <c r="K619" s="177">
        <v>175</v>
      </c>
      <c r="L619" s="177"/>
      <c r="M619" s="177"/>
      <c r="N619" s="178"/>
      <c r="O619" s="79">
        <v>7</v>
      </c>
      <c r="P619" s="253"/>
      <c r="Q619" s="178"/>
      <c r="R619" s="178"/>
      <c r="S619" s="368">
        <v>201</v>
      </c>
      <c r="T619" s="368"/>
      <c r="U619" s="368"/>
      <c r="V619" s="339"/>
      <c r="W619" s="84"/>
      <c r="X619" s="84"/>
      <c r="Y619" s="84"/>
      <c r="Z619" s="84"/>
      <c r="AA619" s="84"/>
      <c r="AB619" s="84"/>
      <c r="AC619" s="350"/>
      <c r="AD619" s="84"/>
      <c r="AE619" s="85"/>
    </row>
    <row r="620" spans="1:31" s="156" customFormat="1" ht="51.75" hidden="1" customHeight="1" x14ac:dyDescent="0.25">
      <c r="A620" s="430">
        <v>747</v>
      </c>
      <c r="B620" s="430"/>
      <c r="C620" s="570"/>
      <c r="D620" s="576"/>
      <c r="E620" s="570"/>
      <c r="F620" s="578"/>
      <c r="G620" s="603"/>
      <c r="H620" s="428"/>
      <c r="I620" s="158" t="s">
        <v>638</v>
      </c>
      <c r="J620" s="82"/>
      <c r="K620" s="83">
        <v>59</v>
      </c>
      <c r="L620" s="83"/>
      <c r="M620" s="83"/>
      <c r="N620" s="79"/>
      <c r="O620" s="79">
        <v>7</v>
      </c>
      <c r="P620" s="254"/>
      <c r="Q620" s="79"/>
      <c r="R620" s="79"/>
      <c r="S620" s="369">
        <v>120</v>
      </c>
      <c r="T620" s="369"/>
      <c r="U620" s="369"/>
      <c r="V620" s="339"/>
      <c r="W620" s="84"/>
      <c r="X620" s="84"/>
      <c r="Y620" s="84"/>
      <c r="Z620" s="84"/>
      <c r="AA620" s="84"/>
      <c r="AB620" s="84"/>
      <c r="AC620" s="350"/>
      <c r="AD620" s="84"/>
      <c r="AE620" s="85"/>
    </row>
    <row r="621" spans="1:31" s="156" customFormat="1" ht="58.5" hidden="1" customHeight="1" x14ac:dyDescent="0.25">
      <c r="A621" s="430">
        <v>748</v>
      </c>
      <c r="B621" s="430"/>
      <c r="C621" s="570"/>
      <c r="D621" s="576"/>
      <c r="E621" s="570"/>
      <c r="F621" s="578"/>
      <c r="G621" s="603"/>
      <c r="H621" s="428"/>
      <c r="I621" s="158" t="s">
        <v>639</v>
      </c>
      <c r="J621" s="82"/>
      <c r="K621" s="87">
        <v>35</v>
      </c>
      <c r="L621" s="87"/>
      <c r="M621" s="87"/>
      <c r="N621" s="79"/>
      <c r="O621" s="79">
        <v>8</v>
      </c>
      <c r="P621" s="254"/>
      <c r="Q621" s="79"/>
      <c r="R621" s="79"/>
      <c r="S621" s="369">
        <v>45</v>
      </c>
      <c r="T621" s="369"/>
      <c r="U621" s="369"/>
      <c r="V621" s="339"/>
      <c r="W621" s="84"/>
      <c r="X621" s="84"/>
      <c r="Y621" s="84"/>
      <c r="Z621" s="84"/>
      <c r="AA621" s="84"/>
      <c r="AB621" s="84"/>
      <c r="AC621" s="350"/>
      <c r="AD621" s="84"/>
      <c r="AE621" s="85"/>
    </row>
    <row r="622" spans="1:31" s="156" customFormat="1" ht="60.75" hidden="1" customHeight="1" x14ac:dyDescent="0.25">
      <c r="A622" s="430">
        <v>749</v>
      </c>
      <c r="B622" s="430"/>
      <c r="C622" s="570"/>
      <c r="D622" s="576"/>
      <c r="E622" s="570"/>
      <c r="F622" s="578"/>
      <c r="G622" s="603"/>
      <c r="H622" s="428"/>
      <c r="I622" s="158" t="s">
        <v>640</v>
      </c>
      <c r="J622" s="82"/>
      <c r="K622" s="86">
        <v>401</v>
      </c>
      <c r="L622" s="86"/>
      <c r="M622" s="86"/>
      <c r="N622" s="79"/>
      <c r="O622" s="79">
        <v>7</v>
      </c>
      <c r="P622" s="254"/>
      <c r="Q622" s="79"/>
      <c r="R622" s="79"/>
      <c r="S622" s="369">
        <v>423</v>
      </c>
      <c r="T622" s="369"/>
      <c r="U622" s="369"/>
      <c r="V622" s="339"/>
      <c r="W622" s="84"/>
      <c r="X622" s="84"/>
      <c r="Y622" s="84"/>
      <c r="Z622" s="84"/>
      <c r="AA622" s="84"/>
      <c r="AB622" s="84"/>
      <c r="AC622" s="350"/>
      <c r="AD622" s="84"/>
      <c r="AE622" s="85"/>
    </row>
    <row r="623" spans="1:31" s="156" customFormat="1" ht="57.75" hidden="1" customHeight="1" x14ac:dyDescent="0.25">
      <c r="A623" s="430">
        <v>750</v>
      </c>
      <c r="B623" s="430"/>
      <c r="C623" s="570"/>
      <c r="D623" s="576"/>
      <c r="E623" s="570"/>
      <c r="F623" s="578"/>
      <c r="G623" s="603"/>
      <c r="H623" s="428"/>
      <c r="I623" s="158" t="s">
        <v>641</v>
      </c>
      <c r="J623" s="82"/>
      <c r="K623" s="87">
        <v>25</v>
      </c>
      <c r="L623" s="87"/>
      <c r="M623" s="87"/>
      <c r="N623" s="79"/>
      <c r="O623" s="79">
        <v>7</v>
      </c>
      <c r="P623" s="254"/>
      <c r="Q623" s="79"/>
      <c r="R623" s="79"/>
      <c r="S623" s="369">
        <v>35</v>
      </c>
      <c r="T623" s="369"/>
      <c r="U623" s="369"/>
      <c r="V623" s="339"/>
      <c r="W623" s="84"/>
      <c r="X623" s="84"/>
      <c r="Y623" s="84"/>
      <c r="Z623" s="84"/>
      <c r="AA623" s="84"/>
      <c r="AB623" s="84"/>
      <c r="AC623" s="350"/>
      <c r="AD623" s="84"/>
      <c r="AE623" s="85"/>
    </row>
    <row r="624" spans="1:31" s="156" customFormat="1" ht="51" hidden="1" customHeight="1" x14ac:dyDescent="0.25">
      <c r="A624" s="430">
        <v>751</v>
      </c>
      <c r="B624" s="430"/>
      <c r="C624" s="570"/>
      <c r="D624" s="576"/>
      <c r="E624" s="570"/>
      <c r="F624" s="578"/>
      <c r="G624" s="603"/>
      <c r="H624" s="428"/>
      <c r="I624" s="158" t="s">
        <v>642</v>
      </c>
      <c r="J624" s="82"/>
      <c r="K624" s="87">
        <v>91</v>
      </c>
      <c r="L624" s="87"/>
      <c r="M624" s="87"/>
      <c r="N624" s="79"/>
      <c r="O624" s="79">
        <v>7</v>
      </c>
      <c r="P624" s="254"/>
      <c r="Q624" s="79"/>
      <c r="R624" s="79"/>
      <c r="S624" s="369">
        <v>170</v>
      </c>
      <c r="T624" s="369"/>
      <c r="U624" s="369"/>
      <c r="V624" s="339"/>
      <c r="W624" s="84"/>
      <c r="X624" s="84"/>
      <c r="Y624" s="84"/>
      <c r="Z624" s="84"/>
      <c r="AA624" s="84"/>
      <c r="AB624" s="84"/>
      <c r="AC624" s="350"/>
      <c r="AD624" s="84"/>
      <c r="AE624" s="85"/>
    </row>
    <row r="625" spans="1:31" s="156" customFormat="1" ht="49.5" hidden="1" customHeight="1" x14ac:dyDescent="0.25">
      <c r="A625" s="430">
        <v>753</v>
      </c>
      <c r="B625" s="430"/>
      <c r="C625" s="570"/>
      <c r="D625" s="576"/>
      <c r="E625" s="570"/>
      <c r="F625" s="578"/>
      <c r="G625" s="603"/>
      <c r="H625" s="428"/>
      <c r="I625" s="158" t="s">
        <v>643</v>
      </c>
      <c r="J625" s="82"/>
      <c r="K625" s="86">
        <v>30</v>
      </c>
      <c r="L625" s="86"/>
      <c r="M625" s="86"/>
      <c r="N625" s="79"/>
      <c r="O625" s="79">
        <v>7</v>
      </c>
      <c r="P625" s="254"/>
      <c r="Q625" s="79"/>
      <c r="R625" s="79"/>
      <c r="S625" s="369">
        <v>26</v>
      </c>
      <c r="T625" s="369"/>
      <c r="U625" s="369"/>
      <c r="V625" s="339"/>
      <c r="W625" s="84"/>
      <c r="X625" s="84"/>
      <c r="Y625" s="84"/>
      <c r="Z625" s="84"/>
      <c r="AA625" s="84"/>
      <c r="AB625" s="84"/>
      <c r="AC625" s="350"/>
      <c r="AD625" s="84"/>
      <c r="AE625" s="85"/>
    </row>
    <row r="626" spans="1:31" s="156" customFormat="1" ht="48" hidden="1" customHeight="1" x14ac:dyDescent="0.25">
      <c r="A626" s="430">
        <v>754</v>
      </c>
      <c r="B626" s="430"/>
      <c r="C626" s="570"/>
      <c r="D626" s="576"/>
      <c r="E626" s="570"/>
      <c r="F626" s="578"/>
      <c r="G626" s="603"/>
      <c r="H626" s="428"/>
      <c r="I626" s="158" t="s">
        <v>644</v>
      </c>
      <c r="J626" s="82"/>
      <c r="K626" s="87">
        <v>15</v>
      </c>
      <c r="L626" s="87"/>
      <c r="M626" s="87"/>
      <c r="N626" s="79"/>
      <c r="O626" s="79">
        <v>7</v>
      </c>
      <c r="P626" s="254"/>
      <c r="Q626" s="79"/>
      <c r="R626" s="79"/>
      <c r="S626" s="369">
        <v>38</v>
      </c>
      <c r="T626" s="369"/>
      <c r="U626" s="369"/>
      <c r="V626" s="339"/>
      <c r="W626" s="84"/>
      <c r="X626" s="84"/>
      <c r="Y626" s="84"/>
      <c r="Z626" s="84"/>
      <c r="AA626" s="84"/>
      <c r="AB626" s="84"/>
      <c r="AC626" s="350"/>
      <c r="AD626" s="84"/>
      <c r="AE626" s="85"/>
    </row>
    <row r="627" spans="1:31" s="156" customFormat="1" ht="51" hidden="1" customHeight="1" x14ac:dyDescent="0.25">
      <c r="A627" s="430">
        <v>755</v>
      </c>
      <c r="B627" s="430"/>
      <c r="C627" s="570"/>
      <c r="D627" s="576"/>
      <c r="E627" s="570"/>
      <c r="F627" s="578"/>
      <c r="G627" s="603"/>
      <c r="H627" s="428"/>
      <c r="I627" s="158" t="s">
        <v>645</v>
      </c>
      <c r="J627" s="82"/>
      <c r="K627" s="86">
        <v>14</v>
      </c>
      <c r="L627" s="86"/>
      <c r="M627" s="86"/>
      <c r="N627" s="79"/>
      <c r="O627" s="79">
        <v>7</v>
      </c>
      <c r="P627" s="254"/>
      <c r="Q627" s="79"/>
      <c r="R627" s="79"/>
      <c r="S627" s="369">
        <v>44</v>
      </c>
      <c r="T627" s="369"/>
      <c r="U627" s="369"/>
      <c r="V627" s="339"/>
      <c r="W627" s="84"/>
      <c r="X627" s="84"/>
      <c r="Y627" s="84"/>
      <c r="Z627" s="84"/>
      <c r="AA627" s="84"/>
      <c r="AB627" s="84"/>
      <c r="AC627" s="350"/>
      <c r="AD627" s="84"/>
      <c r="AE627" s="85"/>
    </row>
    <row r="628" spans="1:31" s="156" customFormat="1" ht="52.5" hidden="1" customHeight="1" x14ac:dyDescent="0.25">
      <c r="A628" s="430">
        <v>757</v>
      </c>
      <c r="B628" s="430"/>
      <c r="C628" s="570"/>
      <c r="D628" s="576"/>
      <c r="E628" s="570"/>
      <c r="F628" s="578"/>
      <c r="G628" s="603"/>
      <c r="H628" s="428"/>
      <c r="I628" s="158" t="s">
        <v>646</v>
      </c>
      <c r="J628" s="82"/>
      <c r="K628" s="87">
        <v>107</v>
      </c>
      <c r="L628" s="87"/>
      <c r="M628" s="87"/>
      <c r="N628" s="79"/>
      <c r="O628" s="79">
        <v>8</v>
      </c>
      <c r="P628" s="254"/>
      <c r="Q628" s="79"/>
      <c r="R628" s="79"/>
      <c r="S628" s="369">
        <v>115</v>
      </c>
      <c r="T628" s="369"/>
      <c r="U628" s="369"/>
      <c r="V628" s="339"/>
      <c r="W628" s="84"/>
      <c r="X628" s="84"/>
      <c r="Y628" s="84"/>
      <c r="Z628" s="84"/>
      <c r="AA628" s="84"/>
      <c r="AB628" s="84"/>
      <c r="AC628" s="350"/>
      <c r="AD628" s="84"/>
      <c r="AE628" s="85"/>
    </row>
    <row r="629" spans="1:31" s="156" customFormat="1" ht="49.5" hidden="1" customHeight="1" x14ac:dyDescent="0.25">
      <c r="A629" s="430">
        <v>758</v>
      </c>
      <c r="B629" s="430"/>
      <c r="C629" s="570"/>
      <c r="D629" s="576"/>
      <c r="E629" s="570"/>
      <c r="F629" s="578"/>
      <c r="G629" s="603"/>
      <c r="H629" s="428"/>
      <c r="I629" s="158" t="s">
        <v>647</v>
      </c>
      <c r="J629" s="82"/>
      <c r="K629" s="87">
        <v>14</v>
      </c>
      <c r="L629" s="87"/>
      <c r="M629" s="87"/>
      <c r="N629" s="79"/>
      <c r="O629" s="79">
        <v>7</v>
      </c>
      <c r="P629" s="254"/>
      <c r="Q629" s="79"/>
      <c r="R629" s="79"/>
      <c r="S629" s="369">
        <v>341</v>
      </c>
      <c r="T629" s="369"/>
      <c r="U629" s="369"/>
      <c r="V629" s="339"/>
      <c r="W629" s="84"/>
      <c r="X629" s="84"/>
      <c r="Y629" s="84"/>
      <c r="Z629" s="84"/>
      <c r="AA629" s="84"/>
      <c r="AB629" s="84"/>
      <c r="AC629" s="350"/>
      <c r="AD629" s="84"/>
      <c r="AE629" s="85"/>
    </row>
    <row r="630" spans="1:31" s="156" customFormat="1" ht="48.75" hidden="1" customHeight="1" x14ac:dyDescent="0.25">
      <c r="A630" s="430">
        <v>759</v>
      </c>
      <c r="B630" s="430"/>
      <c r="C630" s="570"/>
      <c r="D630" s="576"/>
      <c r="E630" s="570"/>
      <c r="F630" s="578"/>
      <c r="G630" s="603"/>
      <c r="H630" s="428"/>
      <c r="I630" s="158" t="s">
        <v>648</v>
      </c>
      <c r="J630" s="82"/>
      <c r="K630" s="87">
        <v>29</v>
      </c>
      <c r="L630" s="87"/>
      <c r="M630" s="87"/>
      <c r="N630" s="79"/>
      <c r="O630" s="79">
        <v>7</v>
      </c>
      <c r="P630" s="254"/>
      <c r="Q630" s="79"/>
      <c r="R630" s="79"/>
      <c r="S630" s="369">
        <v>38</v>
      </c>
      <c r="T630" s="369"/>
      <c r="U630" s="369"/>
      <c r="V630" s="339"/>
      <c r="W630" s="84"/>
      <c r="X630" s="84"/>
      <c r="Y630" s="84"/>
      <c r="Z630" s="84"/>
      <c r="AA630" s="84"/>
      <c r="AB630" s="84"/>
      <c r="AC630" s="350"/>
      <c r="AD630" s="84"/>
      <c r="AE630" s="85"/>
    </row>
    <row r="631" spans="1:31" s="156" customFormat="1" ht="52.5" hidden="1" customHeight="1" x14ac:dyDescent="0.25">
      <c r="A631" s="430">
        <v>760</v>
      </c>
      <c r="B631" s="430"/>
      <c r="C631" s="570"/>
      <c r="D631" s="576"/>
      <c r="E631" s="570"/>
      <c r="F631" s="578"/>
      <c r="G631" s="603"/>
      <c r="H631" s="428"/>
      <c r="I631" s="158" t="s">
        <v>649</v>
      </c>
      <c r="J631" s="82"/>
      <c r="K631" s="86">
        <v>35</v>
      </c>
      <c r="L631" s="86"/>
      <c r="M631" s="86"/>
      <c r="N631" s="79"/>
      <c r="O631" s="79">
        <v>8</v>
      </c>
      <c r="P631" s="254"/>
      <c r="Q631" s="79"/>
      <c r="R631" s="79"/>
      <c r="S631" s="369">
        <v>159</v>
      </c>
      <c r="T631" s="369"/>
      <c r="U631" s="369"/>
      <c r="V631" s="339"/>
      <c r="W631" s="84"/>
      <c r="X631" s="84"/>
      <c r="Y631" s="84"/>
      <c r="Z631" s="84"/>
      <c r="AA631" s="84"/>
      <c r="AB631" s="84"/>
      <c r="AC631" s="350"/>
      <c r="AD631" s="84"/>
      <c r="AE631" s="85"/>
    </row>
    <row r="632" spans="1:31" s="156" customFormat="1" ht="52.5" hidden="1" customHeight="1" x14ac:dyDescent="0.25">
      <c r="A632" s="430">
        <v>761</v>
      </c>
      <c r="B632" s="430"/>
      <c r="C632" s="570"/>
      <c r="D632" s="576"/>
      <c r="E632" s="570"/>
      <c r="F632" s="578"/>
      <c r="G632" s="603"/>
      <c r="H632" s="428"/>
      <c r="I632" s="158" t="s">
        <v>650</v>
      </c>
      <c r="J632" s="82"/>
      <c r="K632" s="87">
        <v>120</v>
      </c>
      <c r="L632" s="87"/>
      <c r="M632" s="87"/>
      <c r="N632" s="79"/>
      <c r="O632" s="79">
        <v>8</v>
      </c>
      <c r="P632" s="254"/>
      <c r="Q632" s="79"/>
      <c r="R632" s="79"/>
      <c r="S632" s="369">
        <v>162</v>
      </c>
      <c r="T632" s="369"/>
      <c r="U632" s="369"/>
      <c r="V632" s="339"/>
      <c r="W632" s="84"/>
      <c r="X632" s="84"/>
      <c r="Y632" s="84"/>
      <c r="Z632" s="84"/>
      <c r="AA632" s="84"/>
      <c r="AB632" s="84"/>
      <c r="AC632" s="350"/>
      <c r="AD632" s="84"/>
      <c r="AE632" s="85"/>
    </row>
    <row r="633" spans="1:31" s="156" customFormat="1" ht="48.75" hidden="1" customHeight="1" x14ac:dyDescent="0.25">
      <c r="A633" s="430">
        <v>763</v>
      </c>
      <c r="B633" s="430"/>
      <c r="C633" s="570"/>
      <c r="D633" s="576"/>
      <c r="E633" s="570"/>
      <c r="F633" s="578"/>
      <c r="G633" s="603"/>
      <c r="H633" s="428"/>
      <c r="I633" s="158" t="s">
        <v>651</v>
      </c>
      <c r="J633" s="82"/>
      <c r="K633" s="87">
        <v>30</v>
      </c>
      <c r="L633" s="87"/>
      <c r="M633" s="87"/>
      <c r="N633" s="79"/>
      <c r="O633" s="79">
        <v>12</v>
      </c>
      <c r="P633" s="254"/>
      <c r="Q633" s="79"/>
      <c r="R633" s="79"/>
      <c r="S633" s="369">
        <v>96</v>
      </c>
      <c r="T633" s="369"/>
      <c r="U633" s="369"/>
      <c r="V633" s="339"/>
      <c r="W633" s="84"/>
      <c r="X633" s="84"/>
      <c r="Y633" s="84"/>
      <c r="Z633" s="84"/>
      <c r="AA633" s="84"/>
      <c r="AB633" s="84"/>
      <c r="AC633" s="350"/>
      <c r="AD633" s="84"/>
      <c r="AE633" s="85"/>
    </row>
    <row r="634" spans="1:31" s="156" customFormat="1" ht="60" hidden="1" customHeight="1" x14ac:dyDescent="0.25">
      <c r="A634" s="430">
        <v>764</v>
      </c>
      <c r="B634" s="430"/>
      <c r="C634" s="570"/>
      <c r="D634" s="576"/>
      <c r="E634" s="570"/>
      <c r="F634" s="578"/>
      <c r="G634" s="603"/>
      <c r="H634" s="428"/>
      <c r="I634" s="158" t="s">
        <v>652</v>
      </c>
      <c r="J634" s="82"/>
      <c r="K634" s="87">
        <v>35</v>
      </c>
      <c r="L634" s="87"/>
      <c r="M634" s="87"/>
      <c r="N634" s="79"/>
      <c r="O634" s="79">
        <v>10</v>
      </c>
      <c r="P634" s="254"/>
      <c r="Q634" s="79"/>
      <c r="R634" s="79"/>
      <c r="S634" s="369">
        <v>47</v>
      </c>
      <c r="T634" s="369"/>
      <c r="U634" s="369"/>
      <c r="V634" s="339"/>
      <c r="W634" s="84"/>
      <c r="X634" s="84"/>
      <c r="Y634" s="84"/>
      <c r="Z634" s="84"/>
      <c r="AA634" s="84"/>
      <c r="AB634" s="84"/>
      <c r="AC634" s="350"/>
      <c r="AD634" s="84"/>
      <c r="AE634" s="85"/>
    </row>
    <row r="635" spans="1:31" s="156" customFormat="1" ht="45" hidden="1" customHeight="1" x14ac:dyDescent="0.25">
      <c r="A635" s="430">
        <v>765</v>
      </c>
      <c r="B635" s="430"/>
      <c r="C635" s="570"/>
      <c r="D635" s="576"/>
      <c r="E635" s="570"/>
      <c r="F635" s="578"/>
      <c r="G635" s="603"/>
      <c r="H635" s="428"/>
      <c r="I635" s="158" t="s">
        <v>653</v>
      </c>
      <c r="J635" s="82"/>
      <c r="K635" s="86">
        <v>35</v>
      </c>
      <c r="L635" s="86"/>
      <c r="M635" s="86"/>
      <c r="N635" s="79"/>
      <c r="O635" s="79">
        <v>10</v>
      </c>
      <c r="P635" s="254"/>
      <c r="Q635" s="79"/>
      <c r="R635" s="79"/>
      <c r="S635" s="369">
        <v>41</v>
      </c>
      <c r="T635" s="369"/>
      <c r="U635" s="369"/>
      <c r="V635" s="339"/>
      <c r="W635" s="84"/>
      <c r="X635" s="84"/>
      <c r="Y635" s="84"/>
      <c r="Z635" s="84"/>
      <c r="AA635" s="84"/>
      <c r="AB635" s="84"/>
      <c r="AC635" s="350"/>
      <c r="AD635" s="84"/>
      <c r="AE635" s="85"/>
    </row>
    <row r="636" spans="1:31" s="156" customFormat="1" ht="45" hidden="1" customHeight="1" x14ac:dyDescent="0.25">
      <c r="A636" s="430">
        <v>766</v>
      </c>
      <c r="B636" s="430"/>
      <c r="C636" s="570"/>
      <c r="D636" s="576"/>
      <c r="E636" s="570"/>
      <c r="F636" s="578"/>
      <c r="G636" s="603"/>
      <c r="H636" s="428"/>
      <c r="I636" s="158" t="s">
        <v>654</v>
      </c>
      <c r="J636" s="82"/>
      <c r="K636" s="86">
        <v>35</v>
      </c>
      <c r="L636" s="86"/>
      <c r="M636" s="86"/>
      <c r="N636" s="79"/>
      <c r="O636" s="79">
        <v>10</v>
      </c>
      <c r="P636" s="254"/>
      <c r="Q636" s="79"/>
      <c r="R636" s="79"/>
      <c r="S636" s="369">
        <v>33</v>
      </c>
      <c r="T636" s="369"/>
      <c r="U636" s="369"/>
      <c r="V636" s="339"/>
      <c r="W636" s="84"/>
      <c r="X636" s="84"/>
      <c r="Y636" s="84"/>
      <c r="Z636" s="84"/>
      <c r="AA636" s="84"/>
      <c r="AB636" s="84"/>
      <c r="AC636" s="350"/>
      <c r="AD636" s="84"/>
      <c r="AE636" s="85"/>
    </row>
    <row r="637" spans="1:31" s="156" customFormat="1" ht="45" hidden="1" customHeight="1" x14ac:dyDescent="0.25">
      <c r="A637" s="430">
        <v>767</v>
      </c>
      <c r="B637" s="430"/>
      <c r="C637" s="570"/>
      <c r="D637" s="576"/>
      <c r="E637" s="570"/>
      <c r="F637" s="578"/>
      <c r="G637" s="603"/>
      <c r="H637" s="428"/>
      <c r="I637" s="158" t="s">
        <v>655</v>
      </c>
      <c r="J637" s="82"/>
      <c r="K637" s="86">
        <v>30</v>
      </c>
      <c r="L637" s="86"/>
      <c r="M637" s="86"/>
      <c r="N637" s="79"/>
      <c r="O637" s="79">
        <v>8</v>
      </c>
      <c r="P637" s="254"/>
      <c r="Q637" s="79"/>
      <c r="R637" s="79"/>
      <c r="S637" s="369">
        <v>53</v>
      </c>
      <c r="T637" s="369"/>
      <c r="U637" s="369"/>
      <c r="V637" s="339"/>
      <c r="W637" s="84"/>
      <c r="X637" s="84"/>
      <c r="Y637" s="84"/>
      <c r="Z637" s="84"/>
      <c r="AA637" s="84"/>
      <c r="AB637" s="84"/>
      <c r="AC637" s="350"/>
      <c r="AD637" s="84"/>
      <c r="AE637" s="85"/>
    </row>
    <row r="638" spans="1:31" s="156" customFormat="1" ht="45" hidden="1" customHeight="1" x14ac:dyDescent="0.25">
      <c r="A638" s="430">
        <v>768</v>
      </c>
      <c r="B638" s="430"/>
      <c r="C638" s="570"/>
      <c r="D638" s="576"/>
      <c r="E638" s="570"/>
      <c r="F638" s="578"/>
      <c r="G638" s="603"/>
      <c r="H638" s="428"/>
      <c r="I638" s="158" t="s">
        <v>656</v>
      </c>
      <c r="J638" s="82"/>
      <c r="K638" s="86">
        <v>17</v>
      </c>
      <c r="L638" s="86"/>
      <c r="M638" s="86"/>
      <c r="N638" s="79"/>
      <c r="O638" s="79">
        <v>10</v>
      </c>
      <c r="P638" s="254"/>
      <c r="Q638" s="79"/>
      <c r="R638" s="79"/>
      <c r="S638" s="369">
        <v>77</v>
      </c>
      <c r="T638" s="369"/>
      <c r="U638" s="369"/>
      <c r="V638" s="339"/>
      <c r="W638" s="84"/>
      <c r="X638" s="84"/>
      <c r="Y638" s="84"/>
      <c r="Z638" s="84"/>
      <c r="AA638" s="84"/>
      <c r="AB638" s="84"/>
      <c r="AC638" s="350"/>
      <c r="AD638" s="84"/>
      <c r="AE638" s="85"/>
    </row>
    <row r="639" spans="1:31" s="156" customFormat="1" ht="45" hidden="1" customHeight="1" x14ac:dyDescent="0.25">
      <c r="A639" s="430">
        <v>769</v>
      </c>
      <c r="B639" s="430"/>
      <c r="C639" s="570"/>
      <c r="D639" s="576"/>
      <c r="E639" s="570"/>
      <c r="F639" s="578"/>
      <c r="G639" s="603"/>
      <c r="H639" s="428"/>
      <c r="I639" s="158" t="s">
        <v>657</v>
      </c>
      <c r="J639" s="82"/>
      <c r="K639" s="86">
        <v>30</v>
      </c>
      <c r="L639" s="86"/>
      <c r="M639" s="86"/>
      <c r="N639" s="79"/>
      <c r="O639" s="79">
        <v>10</v>
      </c>
      <c r="P639" s="254"/>
      <c r="Q639" s="79"/>
      <c r="R639" s="79"/>
      <c r="S639" s="369">
        <v>66</v>
      </c>
      <c r="T639" s="369"/>
      <c r="U639" s="369"/>
      <c r="V639" s="339"/>
      <c r="W639" s="84"/>
      <c r="X639" s="84"/>
      <c r="Y639" s="84"/>
      <c r="Z639" s="84"/>
      <c r="AA639" s="84"/>
      <c r="AB639" s="84"/>
      <c r="AC639" s="350"/>
      <c r="AD639" s="84"/>
      <c r="AE639" s="85"/>
    </row>
    <row r="640" spans="1:31" s="156" customFormat="1" ht="75" hidden="1" customHeight="1" x14ac:dyDescent="0.25">
      <c r="A640" s="430">
        <v>772</v>
      </c>
      <c r="B640" s="430"/>
      <c r="C640" s="570"/>
      <c r="D640" s="576"/>
      <c r="E640" s="570"/>
      <c r="F640" s="578"/>
      <c r="G640" s="603"/>
      <c r="H640" s="428"/>
      <c r="I640" s="158" t="s">
        <v>658</v>
      </c>
      <c r="J640" s="82"/>
      <c r="K640" s="86">
        <v>130</v>
      </c>
      <c r="L640" s="86"/>
      <c r="M640" s="86"/>
      <c r="N640" s="79"/>
      <c r="O640" s="79">
        <v>10</v>
      </c>
      <c r="P640" s="254"/>
      <c r="Q640" s="79"/>
      <c r="R640" s="79"/>
      <c r="S640" s="369">
        <v>206</v>
      </c>
      <c r="T640" s="369"/>
      <c r="U640" s="369"/>
      <c r="V640" s="339"/>
      <c r="W640" s="84"/>
      <c r="X640" s="84"/>
      <c r="Y640" s="84"/>
      <c r="Z640" s="84"/>
      <c r="AA640" s="84"/>
      <c r="AB640" s="84"/>
      <c r="AC640" s="350"/>
      <c r="AD640" s="84"/>
      <c r="AE640" s="85"/>
    </row>
    <row r="641" spans="1:31" s="156" customFormat="1" ht="60" hidden="1" customHeight="1" x14ac:dyDescent="0.25">
      <c r="A641" s="430">
        <v>773</v>
      </c>
      <c r="B641" s="430"/>
      <c r="C641" s="570"/>
      <c r="D641" s="576"/>
      <c r="E641" s="570"/>
      <c r="F641" s="578"/>
      <c r="G641" s="603"/>
      <c r="H641" s="428"/>
      <c r="I641" s="158" t="s">
        <v>659</v>
      </c>
      <c r="J641" s="82"/>
      <c r="K641" s="86">
        <v>55</v>
      </c>
      <c r="L641" s="86"/>
      <c r="M641" s="86"/>
      <c r="N641" s="79"/>
      <c r="O641" s="79">
        <v>10</v>
      </c>
      <c r="P641" s="254"/>
      <c r="Q641" s="79"/>
      <c r="R641" s="79"/>
      <c r="S641" s="369">
        <v>90</v>
      </c>
      <c r="T641" s="369"/>
      <c r="U641" s="369"/>
      <c r="V641" s="339"/>
      <c r="W641" s="84"/>
      <c r="X641" s="84"/>
      <c r="Y641" s="84"/>
      <c r="Z641" s="84"/>
      <c r="AA641" s="84"/>
      <c r="AB641" s="84"/>
      <c r="AC641" s="350"/>
      <c r="AD641" s="84"/>
      <c r="AE641" s="85"/>
    </row>
    <row r="642" spans="1:31" s="156" customFormat="1" ht="45" hidden="1" customHeight="1" x14ac:dyDescent="0.25">
      <c r="A642" s="430">
        <v>774</v>
      </c>
      <c r="B642" s="430"/>
      <c r="C642" s="570"/>
      <c r="D642" s="576"/>
      <c r="E642" s="570"/>
      <c r="F642" s="578"/>
      <c r="G642" s="603"/>
      <c r="H642" s="428"/>
      <c r="I642" s="158" t="s">
        <v>660</v>
      </c>
      <c r="J642" s="82"/>
      <c r="K642" s="86">
        <v>170</v>
      </c>
      <c r="L642" s="86"/>
      <c r="M642" s="86"/>
      <c r="N642" s="79"/>
      <c r="O642" s="79">
        <v>10</v>
      </c>
      <c r="P642" s="254"/>
      <c r="Q642" s="79"/>
      <c r="R642" s="79"/>
      <c r="S642" s="369">
        <v>117</v>
      </c>
      <c r="T642" s="369"/>
      <c r="U642" s="369"/>
      <c r="V642" s="339"/>
      <c r="W642" s="84"/>
      <c r="X642" s="84"/>
      <c r="Y642" s="84"/>
      <c r="Z642" s="84"/>
      <c r="AA642" s="84"/>
      <c r="AB642" s="84"/>
      <c r="AC642" s="350"/>
      <c r="AD642" s="84"/>
      <c r="AE642" s="85"/>
    </row>
    <row r="643" spans="1:31" s="156" customFormat="1" ht="45" hidden="1" customHeight="1" x14ac:dyDescent="0.25">
      <c r="A643" s="430">
        <v>775</v>
      </c>
      <c r="B643" s="430"/>
      <c r="C643" s="570"/>
      <c r="D643" s="576"/>
      <c r="E643" s="570"/>
      <c r="F643" s="578"/>
      <c r="G643" s="603"/>
      <c r="H643" s="428"/>
      <c r="I643" s="158" t="s">
        <v>661</v>
      </c>
      <c r="J643" s="82"/>
      <c r="K643" s="86">
        <v>90</v>
      </c>
      <c r="L643" s="86"/>
      <c r="M643" s="86"/>
      <c r="N643" s="79"/>
      <c r="O643" s="79">
        <v>8</v>
      </c>
      <c r="P643" s="254"/>
      <c r="Q643" s="79"/>
      <c r="R643" s="79"/>
      <c r="S643" s="369">
        <v>57</v>
      </c>
      <c r="T643" s="369"/>
      <c r="U643" s="369"/>
      <c r="V643" s="339"/>
      <c r="W643" s="84"/>
      <c r="X643" s="84"/>
      <c r="Y643" s="84"/>
      <c r="Z643" s="84"/>
      <c r="AA643" s="84"/>
      <c r="AB643" s="84"/>
      <c r="AC643" s="350"/>
      <c r="AD643" s="84"/>
      <c r="AE643" s="85"/>
    </row>
    <row r="644" spans="1:31" s="156" customFormat="1" ht="45" hidden="1" customHeight="1" x14ac:dyDescent="0.25">
      <c r="A644" s="430">
        <v>776</v>
      </c>
      <c r="B644" s="430"/>
      <c r="C644" s="570"/>
      <c r="D644" s="576"/>
      <c r="E644" s="570"/>
      <c r="F644" s="578"/>
      <c r="G644" s="603"/>
      <c r="H644" s="428"/>
      <c r="I644" s="158" t="s">
        <v>662</v>
      </c>
      <c r="J644" s="82"/>
      <c r="K644" s="86">
        <v>30</v>
      </c>
      <c r="L644" s="86"/>
      <c r="M644" s="86"/>
      <c r="N644" s="79"/>
      <c r="O644" s="79">
        <v>8</v>
      </c>
      <c r="P644" s="254"/>
      <c r="Q644" s="79"/>
      <c r="R644" s="79"/>
      <c r="S644" s="369">
        <v>58</v>
      </c>
      <c r="T644" s="369"/>
      <c r="U644" s="369"/>
      <c r="V644" s="339"/>
      <c r="W644" s="84"/>
      <c r="X644" s="84"/>
      <c r="Y644" s="84"/>
      <c r="Z644" s="84"/>
      <c r="AA644" s="84"/>
      <c r="AB644" s="84"/>
      <c r="AC644" s="350"/>
      <c r="AD644" s="84"/>
      <c r="AE644" s="85"/>
    </row>
    <row r="645" spans="1:31" s="156" customFormat="1" ht="45" hidden="1" customHeight="1" x14ac:dyDescent="0.25">
      <c r="A645" s="430">
        <v>777</v>
      </c>
      <c r="B645" s="430"/>
      <c r="C645" s="570"/>
      <c r="D645" s="576"/>
      <c r="E645" s="570"/>
      <c r="F645" s="578"/>
      <c r="G645" s="603"/>
      <c r="H645" s="428"/>
      <c r="I645" s="158" t="s">
        <v>663</v>
      </c>
      <c r="J645" s="82"/>
      <c r="K645" s="86">
        <v>90</v>
      </c>
      <c r="L645" s="86"/>
      <c r="M645" s="86"/>
      <c r="N645" s="79"/>
      <c r="O645" s="79">
        <v>8</v>
      </c>
      <c r="P645" s="254"/>
      <c r="Q645" s="79"/>
      <c r="R645" s="79"/>
      <c r="S645" s="369">
        <v>89</v>
      </c>
      <c r="T645" s="369"/>
      <c r="U645" s="369"/>
      <c r="V645" s="339"/>
      <c r="W645" s="84"/>
      <c r="X645" s="84"/>
      <c r="Y645" s="84"/>
      <c r="Z645" s="84"/>
      <c r="AA645" s="84"/>
      <c r="AB645" s="84"/>
      <c r="AC645" s="350"/>
      <c r="AD645" s="84"/>
      <c r="AE645" s="85"/>
    </row>
    <row r="646" spans="1:31" s="156" customFormat="1" ht="45" hidden="1" customHeight="1" x14ac:dyDescent="0.25">
      <c r="A646" s="430">
        <v>778</v>
      </c>
      <c r="B646" s="430"/>
      <c r="C646" s="570"/>
      <c r="D646" s="576"/>
      <c r="E646" s="570"/>
      <c r="F646" s="578"/>
      <c r="G646" s="603"/>
      <c r="H646" s="428"/>
      <c r="I646" s="158" t="s">
        <v>664</v>
      </c>
      <c r="J646" s="82"/>
      <c r="K646" s="86">
        <v>210</v>
      </c>
      <c r="L646" s="86"/>
      <c r="M646" s="86"/>
      <c r="N646" s="79"/>
      <c r="O646" s="79">
        <v>8</v>
      </c>
      <c r="P646" s="254"/>
      <c r="Q646" s="79"/>
      <c r="R646" s="79"/>
      <c r="S646" s="369">
        <v>166</v>
      </c>
      <c r="T646" s="369"/>
      <c r="U646" s="369"/>
      <c r="V646" s="339"/>
      <c r="W646" s="84"/>
      <c r="X646" s="84"/>
      <c r="Y646" s="84"/>
      <c r="Z646" s="84"/>
      <c r="AA646" s="84"/>
      <c r="AB646" s="84"/>
      <c r="AC646" s="350"/>
      <c r="AD646" s="84"/>
      <c r="AE646" s="85"/>
    </row>
    <row r="647" spans="1:31" s="156" customFormat="1" ht="45" hidden="1" customHeight="1" x14ac:dyDescent="0.25">
      <c r="A647" s="430">
        <v>781</v>
      </c>
      <c r="B647" s="430"/>
      <c r="C647" s="570"/>
      <c r="D647" s="576"/>
      <c r="E647" s="570"/>
      <c r="F647" s="578"/>
      <c r="G647" s="603"/>
      <c r="H647" s="428"/>
      <c r="I647" s="158" t="s">
        <v>665</v>
      </c>
      <c r="J647" s="82"/>
      <c r="K647" s="86">
        <v>115</v>
      </c>
      <c r="L647" s="86"/>
      <c r="M647" s="86"/>
      <c r="N647" s="79"/>
      <c r="O647" s="79">
        <v>8</v>
      </c>
      <c r="P647" s="254"/>
      <c r="Q647" s="79"/>
      <c r="R647" s="79"/>
      <c r="S647" s="369">
        <v>85</v>
      </c>
      <c r="T647" s="369"/>
      <c r="U647" s="369"/>
      <c r="V647" s="339"/>
      <c r="W647" s="84"/>
      <c r="X647" s="84"/>
      <c r="Y647" s="84"/>
      <c r="Z647" s="84"/>
      <c r="AA647" s="84"/>
      <c r="AB647" s="84"/>
      <c r="AC647" s="350"/>
      <c r="AD647" s="84"/>
      <c r="AE647" s="85"/>
    </row>
    <row r="648" spans="1:31" s="156" customFormat="1" ht="45" hidden="1" customHeight="1" x14ac:dyDescent="0.25">
      <c r="A648" s="430">
        <v>784</v>
      </c>
      <c r="B648" s="430"/>
      <c r="C648" s="570"/>
      <c r="D648" s="576"/>
      <c r="E648" s="570"/>
      <c r="F648" s="578"/>
      <c r="G648" s="603"/>
      <c r="H648" s="428"/>
      <c r="I648" s="158" t="s">
        <v>666</v>
      </c>
      <c r="J648" s="82"/>
      <c r="K648" s="86">
        <v>25</v>
      </c>
      <c r="L648" s="86"/>
      <c r="M648" s="86"/>
      <c r="N648" s="79"/>
      <c r="O648" s="79">
        <v>10</v>
      </c>
      <c r="P648" s="254"/>
      <c r="Q648" s="79"/>
      <c r="R648" s="79"/>
      <c r="S648" s="369">
        <v>35</v>
      </c>
      <c r="T648" s="369"/>
      <c r="U648" s="369"/>
      <c r="V648" s="339"/>
      <c r="W648" s="84"/>
      <c r="X648" s="84"/>
      <c r="Y648" s="84"/>
      <c r="Z648" s="84"/>
      <c r="AA648" s="84"/>
      <c r="AB648" s="84"/>
      <c r="AC648" s="350"/>
      <c r="AD648" s="84"/>
      <c r="AE648" s="85"/>
    </row>
    <row r="649" spans="1:31" s="156" customFormat="1" ht="75" hidden="1" customHeight="1" x14ac:dyDescent="0.25">
      <c r="A649" s="430">
        <v>785</v>
      </c>
      <c r="B649" s="430"/>
      <c r="C649" s="570"/>
      <c r="D649" s="576"/>
      <c r="E649" s="570"/>
      <c r="F649" s="578"/>
      <c r="G649" s="603"/>
      <c r="H649" s="428"/>
      <c r="I649" s="158" t="s">
        <v>667</v>
      </c>
      <c r="J649" s="82"/>
      <c r="K649" s="86">
        <v>204</v>
      </c>
      <c r="L649" s="86"/>
      <c r="M649" s="86"/>
      <c r="N649" s="79"/>
      <c r="O649" s="79">
        <v>5</v>
      </c>
      <c r="P649" s="254"/>
      <c r="Q649" s="79"/>
      <c r="R649" s="79"/>
      <c r="S649" s="369">
        <v>223</v>
      </c>
      <c r="T649" s="369"/>
      <c r="U649" s="369"/>
      <c r="V649" s="339"/>
      <c r="W649" s="84"/>
      <c r="X649" s="84"/>
      <c r="Y649" s="84"/>
      <c r="Z649" s="84"/>
      <c r="AA649" s="84"/>
      <c r="AB649" s="84"/>
      <c r="AC649" s="350"/>
      <c r="AD649" s="84"/>
      <c r="AE649" s="85"/>
    </row>
    <row r="650" spans="1:31" s="156" customFormat="1" ht="75" hidden="1" customHeight="1" x14ac:dyDescent="0.25">
      <c r="A650" s="430">
        <v>786</v>
      </c>
      <c r="B650" s="430"/>
      <c r="C650" s="570"/>
      <c r="D650" s="576"/>
      <c r="E650" s="570"/>
      <c r="F650" s="578"/>
      <c r="G650" s="603"/>
      <c r="H650" s="428"/>
      <c r="I650" s="158" t="s">
        <v>668</v>
      </c>
      <c r="J650" s="82"/>
      <c r="K650" s="86">
        <v>12</v>
      </c>
      <c r="L650" s="86"/>
      <c r="M650" s="86"/>
      <c r="N650" s="79"/>
      <c r="O650" s="79">
        <v>10</v>
      </c>
      <c r="P650" s="254"/>
      <c r="Q650" s="79"/>
      <c r="R650" s="79"/>
      <c r="S650" s="369">
        <v>39</v>
      </c>
      <c r="T650" s="369"/>
      <c r="U650" s="369"/>
      <c r="V650" s="339"/>
      <c r="W650" s="84"/>
      <c r="X650" s="84"/>
      <c r="Y650" s="84"/>
      <c r="Z650" s="84"/>
      <c r="AA650" s="84"/>
      <c r="AB650" s="84"/>
      <c r="AC650" s="350"/>
      <c r="AD650" s="84"/>
      <c r="AE650" s="85"/>
    </row>
    <row r="651" spans="1:31" s="156" customFormat="1" ht="60" hidden="1" customHeight="1" x14ac:dyDescent="0.25">
      <c r="A651" s="430">
        <v>788</v>
      </c>
      <c r="B651" s="430"/>
      <c r="C651" s="570"/>
      <c r="D651" s="576"/>
      <c r="E651" s="570"/>
      <c r="F651" s="578"/>
      <c r="G651" s="603"/>
      <c r="H651" s="428"/>
      <c r="I651" s="158" t="s">
        <v>669</v>
      </c>
      <c r="J651" s="82"/>
      <c r="K651" s="86">
        <v>14</v>
      </c>
      <c r="L651" s="86"/>
      <c r="M651" s="86"/>
      <c r="N651" s="79"/>
      <c r="O651" s="79">
        <v>7</v>
      </c>
      <c r="P651" s="254"/>
      <c r="Q651" s="79"/>
      <c r="R651" s="79"/>
      <c r="S651" s="369">
        <v>49</v>
      </c>
      <c r="T651" s="369"/>
      <c r="U651" s="369"/>
      <c r="V651" s="339"/>
      <c r="W651" s="84"/>
      <c r="X651" s="84"/>
      <c r="Y651" s="84"/>
      <c r="Z651" s="84"/>
      <c r="AA651" s="84"/>
      <c r="AB651" s="84"/>
      <c r="AC651" s="350"/>
      <c r="AD651" s="84"/>
      <c r="AE651" s="85"/>
    </row>
    <row r="652" spans="1:31" s="156" customFormat="1" ht="45" hidden="1" customHeight="1" x14ac:dyDescent="0.25">
      <c r="A652" s="430">
        <v>792</v>
      </c>
      <c r="B652" s="430"/>
      <c r="C652" s="570"/>
      <c r="D652" s="576"/>
      <c r="E652" s="570"/>
      <c r="F652" s="578"/>
      <c r="G652" s="603"/>
      <c r="H652" s="428"/>
      <c r="I652" s="158" t="s">
        <v>670</v>
      </c>
      <c r="J652" s="82"/>
      <c r="K652" s="88">
        <v>18</v>
      </c>
      <c r="L652" s="88"/>
      <c r="M652" s="88"/>
      <c r="N652" s="79"/>
      <c r="O652" s="79">
        <v>12</v>
      </c>
      <c r="P652" s="254"/>
      <c r="Q652" s="79"/>
      <c r="R652" s="79"/>
      <c r="S652" s="369">
        <v>32</v>
      </c>
      <c r="T652" s="369"/>
      <c r="U652" s="369"/>
      <c r="V652" s="339"/>
      <c r="W652" s="84"/>
      <c r="X652" s="84"/>
      <c r="Y652" s="84"/>
      <c r="Z652" s="84"/>
      <c r="AA652" s="84"/>
      <c r="AB652" s="84"/>
      <c r="AC652" s="350"/>
      <c r="AD652" s="84"/>
      <c r="AE652" s="85"/>
    </row>
    <row r="653" spans="1:31" s="156" customFormat="1" ht="60" hidden="1" customHeight="1" x14ac:dyDescent="0.25">
      <c r="A653" s="430">
        <v>794</v>
      </c>
      <c r="B653" s="430"/>
      <c r="C653" s="570"/>
      <c r="D653" s="576"/>
      <c r="E653" s="570"/>
      <c r="F653" s="578"/>
      <c r="G653" s="603"/>
      <c r="H653" s="428"/>
      <c r="I653" s="158" t="s">
        <v>671</v>
      </c>
      <c r="J653" s="82"/>
      <c r="K653" s="88">
        <v>18</v>
      </c>
      <c r="L653" s="88"/>
      <c r="M653" s="88"/>
      <c r="N653" s="79"/>
      <c r="O653" s="79">
        <v>5</v>
      </c>
      <c r="P653" s="254"/>
      <c r="Q653" s="79"/>
      <c r="R653" s="79"/>
      <c r="S653" s="369">
        <v>40</v>
      </c>
      <c r="T653" s="369"/>
      <c r="U653" s="369"/>
      <c r="V653" s="339"/>
      <c r="W653" s="84"/>
      <c r="X653" s="84"/>
      <c r="Y653" s="84"/>
      <c r="Z653" s="84"/>
      <c r="AA653" s="84"/>
      <c r="AB653" s="84"/>
      <c r="AC653" s="350"/>
      <c r="AD653" s="84"/>
      <c r="AE653" s="85"/>
    </row>
    <row r="654" spans="1:31" s="156" customFormat="1" ht="90" hidden="1" customHeight="1" x14ac:dyDescent="0.25">
      <c r="A654" s="430">
        <v>795</v>
      </c>
      <c r="B654" s="430"/>
      <c r="C654" s="570"/>
      <c r="D654" s="576"/>
      <c r="E654" s="570"/>
      <c r="F654" s="578"/>
      <c r="G654" s="603"/>
      <c r="H654" s="428"/>
      <c r="I654" s="158" t="s">
        <v>672</v>
      </c>
      <c r="J654" s="82"/>
      <c r="K654" s="88">
        <v>89</v>
      </c>
      <c r="L654" s="88"/>
      <c r="M654" s="88"/>
      <c r="N654" s="79"/>
      <c r="O654" s="79">
        <v>7</v>
      </c>
      <c r="P654" s="254"/>
      <c r="Q654" s="79"/>
      <c r="R654" s="79"/>
      <c r="S654" s="369">
        <v>55</v>
      </c>
      <c r="T654" s="369"/>
      <c r="U654" s="369"/>
      <c r="V654" s="339"/>
      <c r="W654" s="84"/>
      <c r="X654" s="84"/>
      <c r="Y654" s="84"/>
      <c r="Z654" s="84"/>
      <c r="AA654" s="84"/>
      <c r="AB654" s="84"/>
      <c r="AC654" s="350"/>
      <c r="AD654" s="84"/>
      <c r="AE654" s="85"/>
    </row>
    <row r="655" spans="1:31" s="156" customFormat="1" ht="60" hidden="1" customHeight="1" x14ac:dyDescent="0.25">
      <c r="A655" s="430">
        <v>796</v>
      </c>
      <c r="B655" s="430"/>
      <c r="C655" s="570"/>
      <c r="D655" s="576"/>
      <c r="E655" s="570"/>
      <c r="F655" s="578"/>
      <c r="G655" s="603"/>
      <c r="H655" s="428"/>
      <c r="I655" s="158" t="s">
        <v>673</v>
      </c>
      <c r="J655" s="82"/>
      <c r="K655" s="88">
        <v>24</v>
      </c>
      <c r="L655" s="88"/>
      <c r="M655" s="88"/>
      <c r="N655" s="79"/>
      <c r="O655" s="79">
        <v>7</v>
      </c>
      <c r="P655" s="254"/>
      <c r="Q655" s="79"/>
      <c r="R655" s="79"/>
      <c r="S655" s="369">
        <v>51</v>
      </c>
      <c r="T655" s="369"/>
      <c r="U655" s="369"/>
      <c r="V655" s="339"/>
      <c r="W655" s="84"/>
      <c r="X655" s="84"/>
      <c r="Y655" s="84"/>
      <c r="Z655" s="84"/>
      <c r="AA655" s="84"/>
      <c r="AB655" s="84"/>
      <c r="AC655" s="350"/>
      <c r="AD655" s="84"/>
      <c r="AE655" s="85"/>
    </row>
    <row r="656" spans="1:31" s="156" customFormat="1" ht="45" hidden="1" customHeight="1" x14ac:dyDescent="0.25">
      <c r="A656" s="430">
        <v>798</v>
      </c>
      <c r="B656" s="430"/>
      <c r="C656" s="570"/>
      <c r="D656" s="576"/>
      <c r="E656" s="570"/>
      <c r="F656" s="578"/>
      <c r="G656" s="603"/>
      <c r="H656" s="428"/>
      <c r="I656" s="158" t="s">
        <v>674</v>
      </c>
      <c r="J656" s="82"/>
      <c r="K656" s="88">
        <v>19</v>
      </c>
      <c r="L656" s="88"/>
      <c r="M656" s="88"/>
      <c r="N656" s="79"/>
      <c r="O656" s="79">
        <v>7</v>
      </c>
      <c r="P656" s="254"/>
      <c r="Q656" s="79"/>
      <c r="R656" s="79"/>
      <c r="S656" s="369">
        <v>35</v>
      </c>
      <c r="T656" s="369"/>
      <c r="U656" s="369"/>
      <c r="V656" s="339"/>
      <c r="W656" s="84"/>
      <c r="X656" s="84"/>
      <c r="Y656" s="84"/>
      <c r="Z656" s="84"/>
      <c r="AA656" s="84"/>
      <c r="AB656" s="84"/>
      <c r="AC656" s="350"/>
      <c r="AD656" s="84"/>
      <c r="AE656" s="85"/>
    </row>
    <row r="657" spans="1:31" s="156" customFormat="1" ht="45" hidden="1" customHeight="1" x14ac:dyDescent="0.25">
      <c r="A657" s="430">
        <v>799</v>
      </c>
      <c r="B657" s="430"/>
      <c r="C657" s="570"/>
      <c r="D657" s="576"/>
      <c r="E657" s="570"/>
      <c r="F657" s="578"/>
      <c r="G657" s="603"/>
      <c r="H657" s="428"/>
      <c r="I657" s="158" t="s">
        <v>675</v>
      </c>
      <c r="J657" s="82"/>
      <c r="K657" s="88">
        <v>100</v>
      </c>
      <c r="L657" s="88"/>
      <c r="M657" s="88"/>
      <c r="N657" s="79"/>
      <c r="O657" s="79">
        <v>7</v>
      </c>
      <c r="P657" s="254"/>
      <c r="Q657" s="79"/>
      <c r="R657" s="79"/>
      <c r="S657" s="369">
        <v>113</v>
      </c>
      <c r="T657" s="369"/>
      <c r="U657" s="369"/>
      <c r="V657" s="339"/>
      <c r="W657" s="84"/>
      <c r="X657" s="84"/>
      <c r="Y657" s="84"/>
      <c r="Z657" s="84"/>
      <c r="AA657" s="84"/>
      <c r="AB657" s="84"/>
      <c r="AC657" s="350"/>
      <c r="AD657" s="84"/>
      <c r="AE657" s="85"/>
    </row>
    <row r="658" spans="1:31" s="156" customFormat="1" ht="45" hidden="1" customHeight="1" x14ac:dyDescent="0.25">
      <c r="A658" s="430">
        <v>800</v>
      </c>
      <c r="B658" s="430"/>
      <c r="C658" s="570"/>
      <c r="D658" s="576"/>
      <c r="E658" s="570"/>
      <c r="F658" s="578"/>
      <c r="G658" s="603"/>
      <c r="H658" s="428"/>
      <c r="I658" s="158" t="s">
        <v>676</v>
      </c>
      <c r="J658" s="82"/>
      <c r="K658" s="88">
        <v>17</v>
      </c>
      <c r="L658" s="88"/>
      <c r="M658" s="88"/>
      <c r="N658" s="79"/>
      <c r="O658" s="79">
        <v>12</v>
      </c>
      <c r="P658" s="254"/>
      <c r="Q658" s="79"/>
      <c r="R658" s="79"/>
      <c r="S658" s="369">
        <v>69</v>
      </c>
      <c r="T658" s="369"/>
      <c r="U658" s="369"/>
      <c r="V658" s="339"/>
      <c r="W658" s="84"/>
      <c r="X658" s="84"/>
      <c r="Y658" s="84"/>
      <c r="Z658" s="84"/>
      <c r="AA658" s="84"/>
      <c r="AB658" s="84"/>
      <c r="AC658" s="350"/>
      <c r="AD658" s="84"/>
      <c r="AE658" s="85"/>
    </row>
    <row r="659" spans="1:31" s="156" customFormat="1" ht="45" hidden="1" customHeight="1" x14ac:dyDescent="0.25">
      <c r="A659" s="430">
        <v>802</v>
      </c>
      <c r="B659" s="430"/>
      <c r="C659" s="570"/>
      <c r="D659" s="576"/>
      <c r="E659" s="570"/>
      <c r="F659" s="578"/>
      <c r="G659" s="603"/>
      <c r="H659" s="428"/>
      <c r="I659" s="158" t="s">
        <v>677</v>
      </c>
      <c r="J659" s="82"/>
      <c r="K659" s="88">
        <v>138</v>
      </c>
      <c r="L659" s="88"/>
      <c r="M659" s="88"/>
      <c r="N659" s="79"/>
      <c r="O659" s="79">
        <v>7</v>
      </c>
      <c r="P659" s="254"/>
      <c r="Q659" s="79"/>
      <c r="R659" s="79"/>
      <c r="S659" s="369">
        <v>131</v>
      </c>
      <c r="T659" s="369"/>
      <c r="U659" s="369"/>
      <c r="V659" s="339"/>
      <c r="W659" s="84"/>
      <c r="X659" s="84"/>
      <c r="Y659" s="84"/>
      <c r="Z659" s="84"/>
      <c r="AA659" s="84"/>
      <c r="AB659" s="84"/>
      <c r="AC659" s="350"/>
      <c r="AD659" s="84"/>
      <c r="AE659" s="85"/>
    </row>
    <row r="660" spans="1:31" s="156" customFormat="1" ht="45" hidden="1" customHeight="1" x14ac:dyDescent="0.25">
      <c r="A660" s="430">
        <v>803</v>
      </c>
      <c r="B660" s="430"/>
      <c r="C660" s="570"/>
      <c r="D660" s="576"/>
      <c r="E660" s="570"/>
      <c r="F660" s="578"/>
      <c r="G660" s="603"/>
      <c r="H660" s="428"/>
      <c r="I660" s="158" t="s">
        <v>678</v>
      </c>
      <c r="J660" s="82"/>
      <c r="K660" s="88">
        <v>254</v>
      </c>
      <c r="L660" s="88"/>
      <c r="M660" s="88"/>
      <c r="N660" s="79"/>
      <c r="O660" s="79">
        <v>7</v>
      </c>
      <c r="P660" s="254"/>
      <c r="Q660" s="79"/>
      <c r="R660" s="79"/>
      <c r="S660" s="369">
        <v>196</v>
      </c>
      <c r="T660" s="369"/>
      <c r="U660" s="369"/>
      <c r="V660" s="339"/>
      <c r="W660" s="84"/>
      <c r="X660" s="84"/>
      <c r="Y660" s="84"/>
      <c r="Z660" s="84"/>
      <c r="AA660" s="84"/>
      <c r="AB660" s="84"/>
      <c r="AC660" s="350"/>
      <c r="AD660" s="84"/>
      <c r="AE660" s="85"/>
    </row>
    <row r="661" spans="1:31" s="156" customFormat="1" ht="75" hidden="1" customHeight="1" x14ac:dyDescent="0.25">
      <c r="A661" s="430">
        <v>805</v>
      </c>
      <c r="B661" s="430"/>
      <c r="C661" s="570"/>
      <c r="D661" s="576"/>
      <c r="E661" s="570"/>
      <c r="F661" s="578"/>
      <c r="G661" s="603"/>
      <c r="H661" s="428"/>
      <c r="I661" s="158" t="s">
        <v>679</v>
      </c>
      <c r="J661" s="82"/>
      <c r="K661" s="88">
        <v>218</v>
      </c>
      <c r="L661" s="88"/>
      <c r="M661" s="88"/>
      <c r="N661" s="79"/>
      <c r="O661" s="79">
        <v>5</v>
      </c>
      <c r="P661" s="254"/>
      <c r="Q661" s="79"/>
      <c r="R661" s="79"/>
      <c r="S661" s="369">
        <v>142</v>
      </c>
      <c r="T661" s="369"/>
      <c r="U661" s="369"/>
      <c r="V661" s="339"/>
      <c r="W661" s="84"/>
      <c r="X661" s="84"/>
      <c r="Y661" s="84"/>
      <c r="Z661" s="84"/>
      <c r="AA661" s="84"/>
      <c r="AB661" s="84"/>
      <c r="AC661" s="350"/>
      <c r="AD661" s="84"/>
      <c r="AE661" s="85"/>
    </row>
    <row r="662" spans="1:31" s="156" customFormat="1" ht="60" hidden="1" customHeight="1" x14ac:dyDescent="0.25">
      <c r="A662" s="430">
        <v>806</v>
      </c>
      <c r="B662" s="430"/>
      <c r="C662" s="570"/>
      <c r="D662" s="576"/>
      <c r="E662" s="570"/>
      <c r="F662" s="578"/>
      <c r="G662" s="603"/>
      <c r="H662" s="428"/>
      <c r="I662" s="158" t="s">
        <v>680</v>
      </c>
      <c r="J662" s="82"/>
      <c r="K662" s="88">
        <v>100</v>
      </c>
      <c r="L662" s="88"/>
      <c r="M662" s="88"/>
      <c r="N662" s="79"/>
      <c r="O662" s="79">
        <v>10</v>
      </c>
      <c r="P662" s="254"/>
      <c r="Q662" s="79"/>
      <c r="R662" s="79"/>
      <c r="S662" s="369">
        <v>215</v>
      </c>
      <c r="T662" s="369"/>
      <c r="U662" s="369"/>
      <c r="V662" s="339"/>
      <c r="W662" s="84"/>
      <c r="X662" s="84"/>
      <c r="Y662" s="84"/>
      <c r="Z662" s="84"/>
      <c r="AA662" s="84"/>
      <c r="AB662" s="84"/>
      <c r="AC662" s="350"/>
      <c r="AD662" s="84"/>
      <c r="AE662" s="85"/>
    </row>
    <row r="663" spans="1:31" s="156" customFormat="1" ht="45" hidden="1" customHeight="1" x14ac:dyDescent="0.25">
      <c r="A663" s="430">
        <v>807</v>
      </c>
      <c r="B663" s="430"/>
      <c r="C663" s="570"/>
      <c r="D663" s="576"/>
      <c r="E663" s="570"/>
      <c r="F663" s="578"/>
      <c r="G663" s="603"/>
      <c r="H663" s="428"/>
      <c r="I663" s="158" t="s">
        <v>681</v>
      </c>
      <c r="J663" s="82"/>
      <c r="K663" s="434">
        <v>60</v>
      </c>
      <c r="L663" s="434"/>
      <c r="M663" s="434"/>
      <c r="N663" s="79"/>
      <c r="O663" s="79">
        <v>10</v>
      </c>
      <c r="P663" s="254"/>
      <c r="Q663" s="79"/>
      <c r="R663" s="79"/>
      <c r="S663" s="369">
        <v>66</v>
      </c>
      <c r="T663" s="369"/>
      <c r="U663" s="369"/>
      <c r="V663" s="339"/>
      <c r="W663" s="84"/>
      <c r="X663" s="84"/>
      <c r="Y663" s="84"/>
      <c r="Z663" s="84"/>
      <c r="AA663" s="84"/>
      <c r="AB663" s="84"/>
      <c r="AC663" s="350"/>
      <c r="AD663" s="84"/>
      <c r="AE663" s="85"/>
    </row>
    <row r="664" spans="1:31" s="156" customFormat="1" ht="45" hidden="1" customHeight="1" x14ac:dyDescent="0.25">
      <c r="A664" s="430">
        <v>808</v>
      </c>
      <c r="B664" s="430"/>
      <c r="C664" s="570"/>
      <c r="D664" s="576"/>
      <c r="E664" s="570"/>
      <c r="F664" s="578"/>
      <c r="G664" s="603"/>
      <c r="H664" s="428"/>
      <c r="I664" s="158" t="s">
        <v>682</v>
      </c>
      <c r="J664" s="82"/>
      <c r="K664" s="434">
        <v>78</v>
      </c>
      <c r="L664" s="434"/>
      <c r="M664" s="434"/>
      <c r="N664" s="79"/>
      <c r="O664" s="79">
        <v>10</v>
      </c>
      <c r="P664" s="254"/>
      <c r="Q664" s="79"/>
      <c r="R664" s="79"/>
      <c r="S664" s="369">
        <v>103</v>
      </c>
      <c r="T664" s="369"/>
      <c r="U664" s="369"/>
      <c r="V664" s="339"/>
      <c r="W664" s="84"/>
      <c r="X664" s="84"/>
      <c r="Y664" s="84"/>
      <c r="Z664" s="84"/>
      <c r="AA664" s="84"/>
      <c r="AB664" s="84"/>
      <c r="AC664" s="350"/>
      <c r="AD664" s="84"/>
      <c r="AE664" s="85"/>
    </row>
    <row r="665" spans="1:31" s="156" customFormat="1" ht="75" hidden="1" customHeight="1" x14ac:dyDescent="0.25">
      <c r="A665" s="430">
        <v>809</v>
      </c>
      <c r="B665" s="430"/>
      <c r="C665" s="570"/>
      <c r="D665" s="576"/>
      <c r="E665" s="570"/>
      <c r="F665" s="578"/>
      <c r="G665" s="603"/>
      <c r="H665" s="428"/>
      <c r="I665" s="158" t="s">
        <v>683</v>
      </c>
      <c r="J665" s="82"/>
      <c r="K665" s="434">
        <v>170</v>
      </c>
      <c r="L665" s="434"/>
      <c r="M665" s="434"/>
      <c r="N665" s="79"/>
      <c r="O665" s="79">
        <v>10</v>
      </c>
      <c r="P665" s="254"/>
      <c r="Q665" s="79"/>
      <c r="R665" s="79"/>
      <c r="S665" s="369">
        <v>128</v>
      </c>
      <c r="T665" s="369"/>
      <c r="U665" s="369"/>
      <c r="V665" s="339"/>
      <c r="W665" s="84"/>
      <c r="X665" s="84"/>
      <c r="Y665" s="84"/>
      <c r="Z665" s="84"/>
      <c r="AA665" s="84"/>
      <c r="AB665" s="84"/>
      <c r="AC665" s="350"/>
      <c r="AD665" s="84"/>
      <c r="AE665" s="85"/>
    </row>
    <row r="666" spans="1:31" s="156" customFormat="1" ht="45" hidden="1" customHeight="1" x14ac:dyDescent="0.25">
      <c r="A666" s="430">
        <v>810</v>
      </c>
      <c r="B666" s="430"/>
      <c r="C666" s="570"/>
      <c r="D666" s="576"/>
      <c r="E666" s="570"/>
      <c r="F666" s="578"/>
      <c r="G666" s="603"/>
      <c r="H666" s="428"/>
      <c r="I666" s="158" t="s">
        <v>684</v>
      </c>
      <c r="J666" s="82"/>
      <c r="K666" s="434">
        <v>185</v>
      </c>
      <c r="L666" s="434"/>
      <c r="M666" s="434"/>
      <c r="N666" s="79"/>
      <c r="O666" s="79">
        <v>10</v>
      </c>
      <c r="P666" s="254"/>
      <c r="Q666" s="79"/>
      <c r="R666" s="79"/>
      <c r="S666" s="369">
        <v>137</v>
      </c>
      <c r="T666" s="369"/>
      <c r="U666" s="369"/>
      <c r="V666" s="339"/>
      <c r="W666" s="84"/>
      <c r="X666" s="84"/>
      <c r="Y666" s="84"/>
      <c r="Z666" s="84"/>
      <c r="AA666" s="84"/>
      <c r="AB666" s="84"/>
      <c r="AC666" s="350"/>
      <c r="AD666" s="84"/>
      <c r="AE666" s="85"/>
    </row>
    <row r="667" spans="1:31" s="156" customFormat="1" ht="60" hidden="1" customHeight="1" x14ac:dyDescent="0.25">
      <c r="A667" s="430">
        <v>812</v>
      </c>
      <c r="B667" s="430"/>
      <c r="C667" s="570"/>
      <c r="D667" s="576"/>
      <c r="E667" s="570"/>
      <c r="F667" s="578"/>
      <c r="G667" s="603"/>
      <c r="H667" s="428"/>
      <c r="I667" s="158" t="s">
        <v>685</v>
      </c>
      <c r="J667" s="82"/>
      <c r="K667" s="434">
        <v>29</v>
      </c>
      <c r="L667" s="434"/>
      <c r="M667" s="434"/>
      <c r="N667" s="79"/>
      <c r="O667" s="79">
        <v>12</v>
      </c>
      <c r="P667" s="254"/>
      <c r="Q667" s="79"/>
      <c r="R667" s="79"/>
      <c r="S667" s="369">
        <v>62</v>
      </c>
      <c r="T667" s="369"/>
      <c r="U667" s="369"/>
      <c r="V667" s="339"/>
      <c r="W667" s="84"/>
      <c r="X667" s="84"/>
      <c r="Y667" s="84"/>
      <c r="Z667" s="84"/>
      <c r="AA667" s="84"/>
      <c r="AB667" s="84"/>
      <c r="AC667" s="350"/>
      <c r="AD667" s="84"/>
      <c r="AE667" s="85"/>
    </row>
    <row r="668" spans="1:31" s="156" customFormat="1" ht="45" hidden="1" customHeight="1" x14ac:dyDescent="0.25">
      <c r="A668" s="430">
        <v>813</v>
      </c>
      <c r="B668" s="430"/>
      <c r="C668" s="570"/>
      <c r="D668" s="576"/>
      <c r="E668" s="570"/>
      <c r="F668" s="578"/>
      <c r="G668" s="603"/>
      <c r="H668" s="428"/>
      <c r="I668" s="158" t="s">
        <v>686</v>
      </c>
      <c r="J668" s="82"/>
      <c r="K668" s="434">
        <v>22</v>
      </c>
      <c r="L668" s="434"/>
      <c r="M668" s="434"/>
      <c r="N668" s="79"/>
      <c r="O668" s="79">
        <v>8</v>
      </c>
      <c r="P668" s="254"/>
      <c r="Q668" s="79"/>
      <c r="R668" s="79"/>
      <c r="S668" s="369">
        <v>107</v>
      </c>
      <c r="T668" s="369"/>
      <c r="U668" s="369"/>
      <c r="V668" s="339"/>
      <c r="W668" s="84"/>
      <c r="X668" s="84"/>
      <c r="Y668" s="84"/>
      <c r="Z668" s="84"/>
      <c r="AA668" s="84"/>
      <c r="AB668" s="84"/>
      <c r="AC668" s="350"/>
      <c r="AD668" s="84"/>
      <c r="AE668" s="85"/>
    </row>
    <row r="669" spans="1:31" s="156" customFormat="1" ht="120" hidden="1" customHeight="1" x14ac:dyDescent="0.25">
      <c r="A669" s="430">
        <v>815</v>
      </c>
      <c r="B669" s="430"/>
      <c r="C669" s="570"/>
      <c r="D669" s="576"/>
      <c r="E669" s="570"/>
      <c r="F669" s="578"/>
      <c r="G669" s="603"/>
      <c r="H669" s="428"/>
      <c r="I669" s="158" t="s">
        <v>687</v>
      </c>
      <c r="J669" s="82"/>
      <c r="K669" s="434">
        <v>845</v>
      </c>
      <c r="L669" s="434"/>
      <c r="M669" s="434"/>
      <c r="N669" s="79"/>
      <c r="O669" s="79">
        <v>7</v>
      </c>
      <c r="P669" s="254"/>
      <c r="Q669" s="79"/>
      <c r="R669" s="79"/>
      <c r="S669" s="369">
        <v>1122</v>
      </c>
      <c r="T669" s="369"/>
      <c r="U669" s="369"/>
      <c r="V669" s="339"/>
      <c r="W669" s="84"/>
      <c r="X669" s="84"/>
      <c r="Y669" s="84"/>
      <c r="Z669" s="84"/>
      <c r="AA669" s="84"/>
      <c r="AB669" s="84"/>
      <c r="AC669" s="350"/>
      <c r="AD669" s="84"/>
      <c r="AE669" s="85"/>
    </row>
    <row r="670" spans="1:31" s="156" customFormat="1" ht="60" hidden="1" customHeight="1" x14ac:dyDescent="0.25">
      <c r="A670" s="430">
        <v>816</v>
      </c>
      <c r="B670" s="430"/>
      <c r="C670" s="570"/>
      <c r="D670" s="576"/>
      <c r="E670" s="570"/>
      <c r="F670" s="578"/>
      <c r="G670" s="603"/>
      <c r="H670" s="428"/>
      <c r="I670" s="158" t="s">
        <v>688</v>
      </c>
      <c r="J670" s="82"/>
      <c r="K670" s="434">
        <v>62</v>
      </c>
      <c r="L670" s="434"/>
      <c r="M670" s="434"/>
      <c r="N670" s="79"/>
      <c r="O670" s="79">
        <v>8</v>
      </c>
      <c r="P670" s="254"/>
      <c r="Q670" s="79"/>
      <c r="R670" s="79"/>
      <c r="S670" s="369">
        <v>117</v>
      </c>
      <c r="T670" s="369"/>
      <c r="U670" s="369"/>
      <c r="V670" s="339"/>
      <c r="W670" s="84"/>
      <c r="X670" s="84"/>
      <c r="Y670" s="84"/>
      <c r="Z670" s="84"/>
      <c r="AA670" s="84"/>
      <c r="AB670" s="84"/>
      <c r="AC670" s="350"/>
      <c r="AD670" s="84"/>
      <c r="AE670" s="85"/>
    </row>
    <row r="671" spans="1:31" s="156" customFormat="1" ht="60" hidden="1" customHeight="1" x14ac:dyDescent="0.25">
      <c r="A671" s="430">
        <v>817</v>
      </c>
      <c r="B671" s="430"/>
      <c r="C671" s="570"/>
      <c r="D671" s="576"/>
      <c r="E671" s="570"/>
      <c r="F671" s="578"/>
      <c r="G671" s="603"/>
      <c r="H671" s="428"/>
      <c r="I671" s="158" t="s">
        <v>689</v>
      </c>
      <c r="J671" s="82"/>
      <c r="K671" s="434">
        <v>41</v>
      </c>
      <c r="L671" s="434"/>
      <c r="M671" s="434"/>
      <c r="N671" s="79"/>
      <c r="O671" s="79">
        <v>8</v>
      </c>
      <c r="P671" s="254"/>
      <c r="Q671" s="79"/>
      <c r="R671" s="79"/>
      <c r="S671" s="369">
        <v>69</v>
      </c>
      <c r="T671" s="369"/>
      <c r="U671" s="369"/>
      <c r="V671" s="339"/>
      <c r="W671" s="84"/>
      <c r="X671" s="84"/>
      <c r="Y671" s="84"/>
      <c r="Z671" s="84"/>
      <c r="AA671" s="84"/>
      <c r="AB671" s="84"/>
      <c r="AC671" s="350"/>
      <c r="AD671" s="84"/>
      <c r="AE671" s="85"/>
    </row>
    <row r="672" spans="1:31" s="156" customFormat="1" ht="60" hidden="1" customHeight="1" x14ac:dyDescent="0.25">
      <c r="A672" s="430">
        <v>818</v>
      </c>
      <c r="B672" s="430"/>
      <c r="C672" s="570"/>
      <c r="D672" s="576"/>
      <c r="E672" s="570"/>
      <c r="F672" s="578"/>
      <c r="G672" s="603"/>
      <c r="H672" s="428"/>
      <c r="I672" s="158" t="s">
        <v>690</v>
      </c>
      <c r="J672" s="82"/>
      <c r="K672" s="434">
        <v>80</v>
      </c>
      <c r="L672" s="434"/>
      <c r="M672" s="434"/>
      <c r="N672" s="79"/>
      <c r="O672" s="79">
        <v>8</v>
      </c>
      <c r="P672" s="254"/>
      <c r="Q672" s="79"/>
      <c r="R672" s="79"/>
      <c r="S672" s="369">
        <v>93</v>
      </c>
      <c r="T672" s="369"/>
      <c r="U672" s="369"/>
      <c r="V672" s="339"/>
      <c r="W672" s="84"/>
      <c r="X672" s="84"/>
      <c r="Y672" s="84"/>
      <c r="Z672" s="84"/>
      <c r="AA672" s="84"/>
      <c r="AB672" s="84"/>
      <c r="AC672" s="350"/>
      <c r="AD672" s="84"/>
      <c r="AE672" s="85"/>
    </row>
    <row r="673" spans="1:31" s="156" customFormat="1" ht="60" hidden="1" customHeight="1" x14ac:dyDescent="0.25">
      <c r="A673" s="430">
        <v>819</v>
      </c>
      <c r="B673" s="430"/>
      <c r="C673" s="570"/>
      <c r="D673" s="576"/>
      <c r="E673" s="570"/>
      <c r="F673" s="578"/>
      <c r="G673" s="603"/>
      <c r="H673" s="428"/>
      <c r="I673" s="158" t="s">
        <v>691</v>
      </c>
      <c r="J673" s="82"/>
      <c r="K673" s="434">
        <v>110</v>
      </c>
      <c r="L673" s="434"/>
      <c r="M673" s="434"/>
      <c r="N673" s="79"/>
      <c r="O673" s="79">
        <v>8</v>
      </c>
      <c r="P673" s="254"/>
      <c r="Q673" s="79"/>
      <c r="R673" s="79"/>
      <c r="S673" s="369">
        <v>137</v>
      </c>
      <c r="T673" s="369"/>
      <c r="U673" s="369"/>
      <c r="V673" s="339"/>
      <c r="W673" s="84"/>
      <c r="X673" s="84"/>
      <c r="Y673" s="84"/>
      <c r="Z673" s="84"/>
      <c r="AA673" s="84"/>
      <c r="AB673" s="84"/>
      <c r="AC673" s="350"/>
      <c r="AD673" s="84"/>
      <c r="AE673" s="85"/>
    </row>
    <row r="674" spans="1:31" s="156" customFormat="1" ht="45" hidden="1" customHeight="1" x14ac:dyDescent="0.25">
      <c r="A674" s="430">
        <v>820</v>
      </c>
      <c r="B674" s="430"/>
      <c r="C674" s="570"/>
      <c r="D674" s="576"/>
      <c r="E674" s="570"/>
      <c r="F674" s="578"/>
      <c r="G674" s="603"/>
      <c r="H674" s="428"/>
      <c r="I674" s="158" t="s">
        <v>692</v>
      </c>
      <c r="J674" s="82"/>
      <c r="K674" s="434">
        <v>15</v>
      </c>
      <c r="L674" s="434"/>
      <c r="M674" s="434"/>
      <c r="N674" s="79"/>
      <c r="O674" s="79">
        <v>10</v>
      </c>
      <c r="P674" s="254"/>
      <c r="Q674" s="79"/>
      <c r="R674" s="79"/>
      <c r="S674" s="369">
        <v>119</v>
      </c>
      <c r="T674" s="369"/>
      <c r="U674" s="369"/>
      <c r="V674" s="339"/>
      <c r="W674" s="84"/>
      <c r="X674" s="84"/>
      <c r="Y674" s="84"/>
      <c r="Z674" s="84"/>
      <c r="AA674" s="84"/>
      <c r="AB674" s="84"/>
      <c r="AC674" s="350"/>
      <c r="AD674" s="84"/>
      <c r="AE674" s="85"/>
    </row>
    <row r="675" spans="1:31" s="156" customFormat="1" ht="60" hidden="1" customHeight="1" x14ac:dyDescent="0.25">
      <c r="A675" s="430">
        <v>821</v>
      </c>
      <c r="B675" s="430"/>
      <c r="C675" s="570"/>
      <c r="D675" s="576"/>
      <c r="E675" s="570"/>
      <c r="F675" s="578"/>
      <c r="G675" s="603"/>
      <c r="H675" s="428"/>
      <c r="I675" s="158" t="s">
        <v>693</v>
      </c>
      <c r="J675" s="82"/>
      <c r="K675" s="434">
        <v>32</v>
      </c>
      <c r="L675" s="434"/>
      <c r="M675" s="434"/>
      <c r="N675" s="79"/>
      <c r="O675" s="79">
        <v>12</v>
      </c>
      <c r="P675" s="254"/>
      <c r="Q675" s="79"/>
      <c r="R675" s="79"/>
      <c r="S675" s="369">
        <v>167</v>
      </c>
      <c r="T675" s="369"/>
      <c r="U675" s="369"/>
      <c r="V675" s="339"/>
      <c r="W675" s="84"/>
      <c r="X675" s="84"/>
      <c r="Y675" s="84"/>
      <c r="Z675" s="84"/>
      <c r="AA675" s="84"/>
      <c r="AB675" s="84"/>
      <c r="AC675" s="350"/>
      <c r="AD675" s="84"/>
      <c r="AE675" s="85"/>
    </row>
    <row r="676" spans="1:31" s="156" customFormat="1" ht="60" hidden="1" customHeight="1" x14ac:dyDescent="0.25">
      <c r="A676" s="430">
        <v>822</v>
      </c>
      <c r="B676" s="430"/>
      <c r="C676" s="570"/>
      <c r="D676" s="576"/>
      <c r="E676" s="570"/>
      <c r="F676" s="578"/>
      <c r="G676" s="603"/>
      <c r="H676" s="428"/>
      <c r="I676" s="158" t="s">
        <v>694</v>
      </c>
      <c r="J676" s="82"/>
      <c r="K676" s="434">
        <v>38</v>
      </c>
      <c r="L676" s="434"/>
      <c r="M676" s="434"/>
      <c r="N676" s="79"/>
      <c r="O676" s="79">
        <v>12</v>
      </c>
      <c r="P676" s="254"/>
      <c r="Q676" s="79"/>
      <c r="R676" s="79"/>
      <c r="S676" s="369">
        <v>47</v>
      </c>
      <c r="T676" s="369"/>
      <c r="U676" s="369"/>
      <c r="V676" s="339"/>
      <c r="W676" s="84"/>
      <c r="X676" s="84"/>
      <c r="Y676" s="84"/>
      <c r="Z676" s="84"/>
      <c r="AA676" s="84"/>
      <c r="AB676" s="84"/>
      <c r="AC676" s="350"/>
      <c r="AD676" s="84"/>
      <c r="AE676" s="85"/>
    </row>
    <row r="677" spans="1:31" s="156" customFormat="1" ht="45" hidden="1" customHeight="1" x14ac:dyDescent="0.25">
      <c r="A677" s="430">
        <v>823</v>
      </c>
      <c r="B677" s="430"/>
      <c r="C677" s="570"/>
      <c r="D677" s="576"/>
      <c r="E677" s="570"/>
      <c r="F677" s="578"/>
      <c r="G677" s="603"/>
      <c r="H677" s="428"/>
      <c r="I677" s="158" t="s">
        <v>695</v>
      </c>
      <c r="J677" s="82"/>
      <c r="K677" s="434">
        <v>40</v>
      </c>
      <c r="L677" s="434"/>
      <c r="M677" s="434"/>
      <c r="N677" s="79"/>
      <c r="O677" s="79">
        <v>10</v>
      </c>
      <c r="P677" s="254"/>
      <c r="Q677" s="79"/>
      <c r="R677" s="79"/>
      <c r="S677" s="369">
        <v>90</v>
      </c>
      <c r="T677" s="369"/>
      <c r="U677" s="369"/>
      <c r="V677" s="339"/>
      <c r="W677" s="84"/>
      <c r="X677" s="84"/>
      <c r="Y677" s="84"/>
      <c r="Z677" s="84"/>
      <c r="AA677" s="84"/>
      <c r="AB677" s="84"/>
      <c r="AC677" s="350"/>
      <c r="AD677" s="84"/>
      <c r="AE677" s="85"/>
    </row>
    <row r="678" spans="1:31" s="156" customFormat="1" ht="45" hidden="1" customHeight="1" x14ac:dyDescent="0.25">
      <c r="A678" s="430">
        <v>825</v>
      </c>
      <c r="B678" s="430"/>
      <c r="C678" s="570"/>
      <c r="D678" s="576"/>
      <c r="E678" s="570"/>
      <c r="F678" s="578"/>
      <c r="G678" s="603"/>
      <c r="H678" s="428"/>
      <c r="I678" s="158" t="s">
        <v>696</v>
      </c>
      <c r="J678" s="82"/>
      <c r="K678" s="434">
        <v>33</v>
      </c>
      <c r="L678" s="434"/>
      <c r="M678" s="434"/>
      <c r="N678" s="79"/>
      <c r="O678" s="79">
        <v>10</v>
      </c>
      <c r="P678" s="254"/>
      <c r="Q678" s="79"/>
      <c r="R678" s="79"/>
      <c r="S678" s="369">
        <v>82</v>
      </c>
      <c r="T678" s="369"/>
      <c r="U678" s="369"/>
      <c r="V678" s="339"/>
      <c r="W678" s="84"/>
      <c r="X678" s="84"/>
      <c r="Y678" s="84"/>
      <c r="Z678" s="84"/>
      <c r="AA678" s="84"/>
      <c r="AB678" s="84"/>
      <c r="AC678" s="350"/>
      <c r="AD678" s="84"/>
      <c r="AE678" s="85"/>
    </row>
    <row r="679" spans="1:31" s="156" customFormat="1" ht="45" hidden="1" customHeight="1" x14ac:dyDescent="0.25">
      <c r="A679" s="430">
        <v>826</v>
      </c>
      <c r="B679" s="430"/>
      <c r="C679" s="570"/>
      <c r="D679" s="576"/>
      <c r="E679" s="570"/>
      <c r="F679" s="578"/>
      <c r="G679" s="603"/>
      <c r="H679" s="428"/>
      <c r="I679" s="158" t="s">
        <v>697</v>
      </c>
      <c r="J679" s="82"/>
      <c r="K679" s="434">
        <v>29</v>
      </c>
      <c r="L679" s="434"/>
      <c r="M679" s="434"/>
      <c r="N679" s="79"/>
      <c r="O679" s="79">
        <v>7</v>
      </c>
      <c r="P679" s="254"/>
      <c r="Q679" s="79"/>
      <c r="R679" s="79"/>
      <c r="S679" s="369">
        <v>55</v>
      </c>
      <c r="T679" s="369"/>
      <c r="U679" s="369"/>
      <c r="V679" s="339"/>
      <c r="W679" s="84"/>
      <c r="X679" s="84"/>
      <c r="Y679" s="84"/>
      <c r="Z679" s="84"/>
      <c r="AA679" s="84"/>
      <c r="AB679" s="84"/>
      <c r="AC679" s="350"/>
      <c r="AD679" s="84"/>
      <c r="AE679" s="85"/>
    </row>
    <row r="680" spans="1:31" s="156" customFormat="1" ht="45" hidden="1" customHeight="1" x14ac:dyDescent="0.25">
      <c r="A680" s="430">
        <v>827</v>
      </c>
      <c r="B680" s="430"/>
      <c r="C680" s="570"/>
      <c r="D680" s="576"/>
      <c r="E680" s="570"/>
      <c r="F680" s="578"/>
      <c r="G680" s="603"/>
      <c r="H680" s="428"/>
      <c r="I680" s="158" t="s">
        <v>698</v>
      </c>
      <c r="J680" s="82"/>
      <c r="K680" s="434">
        <v>38</v>
      </c>
      <c r="L680" s="434"/>
      <c r="M680" s="434"/>
      <c r="N680" s="79"/>
      <c r="O680" s="79">
        <v>12</v>
      </c>
      <c r="P680" s="254"/>
      <c r="Q680" s="79"/>
      <c r="R680" s="79"/>
      <c r="S680" s="369">
        <v>72</v>
      </c>
      <c r="T680" s="369"/>
      <c r="U680" s="369"/>
      <c r="V680" s="339"/>
      <c r="W680" s="84"/>
      <c r="X680" s="84"/>
      <c r="Y680" s="84"/>
      <c r="Z680" s="84"/>
      <c r="AA680" s="84"/>
      <c r="AB680" s="84"/>
      <c r="AC680" s="350"/>
      <c r="AD680" s="84"/>
      <c r="AE680" s="85"/>
    </row>
    <row r="681" spans="1:31" s="156" customFormat="1" ht="60" hidden="1" customHeight="1" x14ac:dyDescent="0.25">
      <c r="A681" s="430">
        <v>828</v>
      </c>
      <c r="B681" s="430"/>
      <c r="C681" s="570"/>
      <c r="D681" s="576"/>
      <c r="E681" s="570"/>
      <c r="F681" s="578"/>
      <c r="G681" s="603"/>
      <c r="H681" s="428"/>
      <c r="I681" s="158" t="s">
        <v>699</v>
      </c>
      <c r="J681" s="82"/>
      <c r="K681" s="434">
        <v>38</v>
      </c>
      <c r="L681" s="434"/>
      <c r="M681" s="434"/>
      <c r="N681" s="79"/>
      <c r="O681" s="79">
        <v>7</v>
      </c>
      <c r="P681" s="254"/>
      <c r="Q681" s="79"/>
      <c r="R681" s="79"/>
      <c r="S681" s="369">
        <v>43</v>
      </c>
      <c r="T681" s="369"/>
      <c r="U681" s="369"/>
      <c r="V681" s="339"/>
      <c r="W681" s="84"/>
      <c r="X681" s="84"/>
      <c r="Y681" s="84"/>
      <c r="Z681" s="84"/>
      <c r="AA681" s="84"/>
      <c r="AB681" s="84"/>
      <c r="AC681" s="350"/>
      <c r="AD681" s="84"/>
      <c r="AE681" s="85"/>
    </row>
    <row r="682" spans="1:31" s="156" customFormat="1" ht="45" hidden="1" customHeight="1" x14ac:dyDescent="0.25">
      <c r="A682" s="430">
        <v>829</v>
      </c>
      <c r="B682" s="430"/>
      <c r="C682" s="570"/>
      <c r="D682" s="576"/>
      <c r="E682" s="570"/>
      <c r="F682" s="578"/>
      <c r="G682" s="603"/>
      <c r="H682" s="428"/>
      <c r="I682" s="158" t="s">
        <v>700</v>
      </c>
      <c r="J682" s="82"/>
      <c r="K682" s="89">
        <v>30</v>
      </c>
      <c r="L682" s="89"/>
      <c r="M682" s="89"/>
      <c r="N682" s="79"/>
      <c r="O682" s="79">
        <v>7</v>
      </c>
      <c r="P682" s="254"/>
      <c r="Q682" s="79"/>
      <c r="R682" s="79"/>
      <c r="S682" s="369">
        <v>70</v>
      </c>
      <c r="T682" s="369"/>
      <c r="U682" s="369"/>
      <c r="V682" s="339"/>
      <c r="W682" s="84"/>
      <c r="X682" s="84"/>
      <c r="Y682" s="84"/>
      <c r="Z682" s="84"/>
      <c r="AA682" s="84"/>
      <c r="AB682" s="84"/>
      <c r="AC682" s="350"/>
      <c r="AD682" s="84"/>
      <c r="AE682" s="85"/>
    </row>
    <row r="683" spans="1:31" s="156" customFormat="1" ht="45" hidden="1" customHeight="1" x14ac:dyDescent="0.25">
      <c r="A683" s="430">
        <v>830</v>
      </c>
      <c r="B683" s="430"/>
      <c r="C683" s="570"/>
      <c r="D683" s="576"/>
      <c r="E683" s="570"/>
      <c r="F683" s="578"/>
      <c r="G683" s="603"/>
      <c r="H683" s="428"/>
      <c r="I683" s="158" t="s">
        <v>701</v>
      </c>
      <c r="J683" s="82"/>
      <c r="K683" s="89">
        <v>269</v>
      </c>
      <c r="L683" s="89"/>
      <c r="M683" s="89"/>
      <c r="N683" s="79"/>
      <c r="O683" s="79">
        <v>5</v>
      </c>
      <c r="P683" s="254"/>
      <c r="Q683" s="79"/>
      <c r="R683" s="79"/>
      <c r="S683" s="369">
        <v>286</v>
      </c>
      <c r="T683" s="369"/>
      <c r="U683" s="369"/>
      <c r="V683" s="339"/>
      <c r="W683" s="84"/>
      <c r="X683" s="84"/>
      <c r="Y683" s="84"/>
      <c r="Z683" s="84"/>
      <c r="AA683" s="84"/>
      <c r="AB683" s="84"/>
      <c r="AC683" s="350"/>
      <c r="AD683" s="84"/>
      <c r="AE683" s="85"/>
    </row>
    <row r="684" spans="1:31" s="156" customFormat="1" ht="45" hidden="1" customHeight="1" x14ac:dyDescent="0.25">
      <c r="A684" s="430">
        <v>831</v>
      </c>
      <c r="B684" s="430"/>
      <c r="C684" s="570"/>
      <c r="D684" s="576"/>
      <c r="E684" s="570"/>
      <c r="F684" s="578"/>
      <c r="G684" s="603"/>
      <c r="H684" s="428"/>
      <c r="I684" s="158" t="s">
        <v>702</v>
      </c>
      <c r="J684" s="82"/>
      <c r="K684" s="89">
        <v>231</v>
      </c>
      <c r="L684" s="89"/>
      <c r="M684" s="89"/>
      <c r="N684" s="79"/>
      <c r="O684" s="79">
        <v>7.5</v>
      </c>
      <c r="P684" s="254"/>
      <c r="Q684" s="79"/>
      <c r="R684" s="79"/>
      <c r="S684" s="369">
        <v>299</v>
      </c>
      <c r="T684" s="369"/>
      <c r="U684" s="369"/>
      <c r="V684" s="339"/>
      <c r="W684" s="84"/>
      <c r="X684" s="84"/>
      <c r="Y684" s="84"/>
      <c r="Z684" s="84"/>
      <c r="AA684" s="84"/>
      <c r="AB684" s="84"/>
      <c r="AC684" s="350"/>
      <c r="AD684" s="84"/>
      <c r="AE684" s="85"/>
    </row>
    <row r="685" spans="1:31" s="156" customFormat="1" ht="60" hidden="1" customHeight="1" x14ac:dyDescent="0.25">
      <c r="A685" s="430">
        <v>832</v>
      </c>
      <c r="B685" s="430"/>
      <c r="C685" s="570"/>
      <c r="D685" s="576"/>
      <c r="E685" s="570"/>
      <c r="F685" s="578"/>
      <c r="G685" s="603"/>
      <c r="H685" s="428"/>
      <c r="I685" s="158" t="s">
        <v>703</v>
      </c>
      <c r="J685" s="82"/>
      <c r="K685" s="89">
        <v>53</v>
      </c>
      <c r="L685" s="89"/>
      <c r="M685" s="89"/>
      <c r="N685" s="79"/>
      <c r="O685" s="79">
        <v>5</v>
      </c>
      <c r="P685" s="254"/>
      <c r="Q685" s="79"/>
      <c r="R685" s="79"/>
      <c r="S685" s="369">
        <v>75</v>
      </c>
      <c r="T685" s="369"/>
      <c r="U685" s="369"/>
      <c r="V685" s="339"/>
      <c r="W685" s="84"/>
      <c r="X685" s="84"/>
      <c r="Y685" s="84"/>
      <c r="Z685" s="84"/>
      <c r="AA685" s="84"/>
      <c r="AB685" s="84"/>
      <c r="AC685" s="350"/>
      <c r="AD685" s="84"/>
      <c r="AE685" s="85"/>
    </row>
    <row r="686" spans="1:31" s="156" customFormat="1" ht="45" hidden="1" customHeight="1" x14ac:dyDescent="0.25">
      <c r="A686" s="430">
        <v>833</v>
      </c>
      <c r="B686" s="430"/>
      <c r="C686" s="570"/>
      <c r="D686" s="576"/>
      <c r="E686" s="570"/>
      <c r="F686" s="578"/>
      <c r="G686" s="603"/>
      <c r="H686" s="428"/>
      <c r="I686" s="158" t="s">
        <v>704</v>
      </c>
      <c r="J686" s="82"/>
      <c r="K686" s="89">
        <v>71</v>
      </c>
      <c r="L686" s="89"/>
      <c r="M686" s="89"/>
      <c r="N686" s="79"/>
      <c r="O686" s="79">
        <v>7</v>
      </c>
      <c r="P686" s="254"/>
      <c r="Q686" s="79"/>
      <c r="R686" s="79"/>
      <c r="S686" s="369">
        <v>103</v>
      </c>
      <c r="T686" s="369"/>
      <c r="U686" s="369"/>
      <c r="V686" s="339"/>
      <c r="W686" s="84"/>
      <c r="X686" s="84"/>
      <c r="Y686" s="84"/>
      <c r="Z686" s="84"/>
      <c r="AA686" s="84"/>
      <c r="AB686" s="84"/>
      <c r="AC686" s="350"/>
      <c r="AD686" s="84"/>
      <c r="AE686" s="85"/>
    </row>
    <row r="687" spans="1:31" s="156" customFormat="1" ht="60" hidden="1" customHeight="1" x14ac:dyDescent="0.25">
      <c r="A687" s="430">
        <v>835</v>
      </c>
      <c r="B687" s="430"/>
      <c r="C687" s="570"/>
      <c r="D687" s="576"/>
      <c r="E687" s="570"/>
      <c r="F687" s="578"/>
      <c r="G687" s="603"/>
      <c r="H687" s="428"/>
      <c r="I687" s="158" t="s">
        <v>705</v>
      </c>
      <c r="J687" s="82"/>
      <c r="K687" s="89">
        <v>15</v>
      </c>
      <c r="L687" s="89"/>
      <c r="M687" s="89"/>
      <c r="N687" s="79"/>
      <c r="O687" s="79">
        <v>7</v>
      </c>
      <c r="P687" s="254"/>
      <c r="Q687" s="79"/>
      <c r="R687" s="79"/>
      <c r="S687" s="369">
        <v>61</v>
      </c>
      <c r="T687" s="369"/>
      <c r="U687" s="369"/>
      <c r="V687" s="339"/>
      <c r="W687" s="84"/>
      <c r="X687" s="84"/>
      <c r="Y687" s="84"/>
      <c r="Z687" s="84"/>
      <c r="AA687" s="84"/>
      <c r="AB687" s="84"/>
      <c r="AC687" s="350"/>
      <c r="AD687" s="84"/>
      <c r="AE687" s="85"/>
    </row>
    <row r="688" spans="1:31" s="156" customFormat="1" ht="75" hidden="1" customHeight="1" x14ac:dyDescent="0.25">
      <c r="A688" s="430">
        <v>842</v>
      </c>
      <c r="B688" s="430"/>
      <c r="C688" s="570"/>
      <c r="D688" s="576"/>
      <c r="E688" s="570"/>
      <c r="F688" s="578"/>
      <c r="G688" s="603"/>
      <c r="H688" s="428"/>
      <c r="I688" s="158" t="s">
        <v>706</v>
      </c>
      <c r="J688" s="82"/>
      <c r="K688" s="89">
        <v>38</v>
      </c>
      <c r="L688" s="89"/>
      <c r="M688" s="89"/>
      <c r="N688" s="79"/>
      <c r="O688" s="79">
        <v>7</v>
      </c>
      <c r="P688" s="254"/>
      <c r="Q688" s="79"/>
      <c r="R688" s="79"/>
      <c r="S688" s="369">
        <v>76</v>
      </c>
      <c r="T688" s="369"/>
      <c r="U688" s="369"/>
      <c r="V688" s="339"/>
      <c r="W688" s="84"/>
      <c r="X688" s="84"/>
      <c r="Y688" s="84"/>
      <c r="Z688" s="84"/>
      <c r="AA688" s="84"/>
      <c r="AB688" s="84"/>
      <c r="AC688" s="350"/>
      <c r="AD688" s="84"/>
      <c r="AE688" s="85"/>
    </row>
    <row r="689" spans="1:31" s="156" customFormat="1" ht="75" hidden="1" customHeight="1" x14ac:dyDescent="0.25">
      <c r="A689" s="430">
        <v>843</v>
      </c>
      <c r="B689" s="430"/>
      <c r="C689" s="570"/>
      <c r="D689" s="576"/>
      <c r="E689" s="570"/>
      <c r="F689" s="578"/>
      <c r="G689" s="603"/>
      <c r="H689" s="428"/>
      <c r="I689" s="158" t="s">
        <v>707</v>
      </c>
      <c r="J689" s="82"/>
      <c r="K689" s="89">
        <v>254</v>
      </c>
      <c r="L689" s="89"/>
      <c r="M689" s="89"/>
      <c r="N689" s="79"/>
      <c r="O689" s="79">
        <v>8</v>
      </c>
      <c r="P689" s="254"/>
      <c r="Q689" s="79"/>
      <c r="R689" s="79"/>
      <c r="S689" s="369">
        <v>226</v>
      </c>
      <c r="T689" s="369"/>
      <c r="U689" s="369"/>
      <c r="V689" s="339"/>
      <c r="W689" s="84"/>
      <c r="X689" s="84"/>
      <c r="Y689" s="84"/>
      <c r="Z689" s="84"/>
      <c r="AA689" s="84"/>
      <c r="AB689" s="84"/>
      <c r="AC689" s="350"/>
      <c r="AD689" s="84"/>
      <c r="AE689" s="85"/>
    </row>
    <row r="690" spans="1:31" s="156" customFormat="1" ht="45" hidden="1" customHeight="1" x14ac:dyDescent="0.25">
      <c r="A690" s="430">
        <v>846</v>
      </c>
      <c r="B690" s="430"/>
      <c r="C690" s="570"/>
      <c r="D690" s="576"/>
      <c r="E690" s="570"/>
      <c r="F690" s="578"/>
      <c r="G690" s="603"/>
      <c r="H690" s="428"/>
      <c r="I690" s="158" t="s">
        <v>708</v>
      </c>
      <c r="J690" s="82"/>
      <c r="K690" s="89">
        <v>67</v>
      </c>
      <c r="L690" s="89"/>
      <c r="M690" s="89"/>
      <c r="N690" s="79"/>
      <c r="O690" s="241">
        <v>8</v>
      </c>
      <c r="P690" s="79"/>
      <c r="Q690" s="79"/>
      <c r="R690" s="79"/>
      <c r="S690" s="369">
        <v>102</v>
      </c>
      <c r="T690" s="369"/>
      <c r="U690" s="369"/>
      <c r="V690" s="339"/>
      <c r="W690" s="84"/>
      <c r="X690" s="84"/>
      <c r="Y690" s="84"/>
      <c r="Z690" s="84"/>
      <c r="AA690" s="84"/>
      <c r="AB690" s="84"/>
      <c r="AC690" s="350"/>
      <c r="AD690" s="84"/>
      <c r="AE690" s="85"/>
    </row>
    <row r="691" spans="1:31" s="156" customFormat="1" ht="45" hidden="1" customHeight="1" x14ac:dyDescent="0.25">
      <c r="A691" s="430">
        <v>847</v>
      </c>
      <c r="B691" s="430"/>
      <c r="C691" s="570"/>
      <c r="D691" s="576"/>
      <c r="E691" s="570"/>
      <c r="F691" s="578"/>
      <c r="G691" s="603"/>
      <c r="H691" s="428"/>
      <c r="I691" s="158" t="s">
        <v>709</v>
      </c>
      <c r="J691" s="82"/>
      <c r="K691" s="89">
        <v>100</v>
      </c>
      <c r="L691" s="89"/>
      <c r="M691" s="89"/>
      <c r="N691" s="79"/>
      <c r="O691" s="241">
        <v>8</v>
      </c>
      <c r="P691" s="79"/>
      <c r="Q691" s="79"/>
      <c r="R691" s="79"/>
      <c r="S691" s="369">
        <v>132</v>
      </c>
      <c r="T691" s="369"/>
      <c r="U691" s="369"/>
      <c r="V691" s="339"/>
      <c r="W691" s="84"/>
      <c r="X691" s="84"/>
      <c r="Y691" s="84"/>
      <c r="Z691" s="84"/>
      <c r="AA691" s="84"/>
      <c r="AB691" s="84"/>
      <c r="AC691" s="350"/>
      <c r="AD691" s="84"/>
      <c r="AE691" s="85"/>
    </row>
    <row r="692" spans="1:31" s="156" customFormat="1" ht="45" hidden="1" customHeight="1" x14ac:dyDescent="0.25">
      <c r="A692" s="430">
        <v>848</v>
      </c>
      <c r="B692" s="430"/>
      <c r="C692" s="570"/>
      <c r="D692" s="576"/>
      <c r="E692" s="570"/>
      <c r="F692" s="578"/>
      <c r="G692" s="603"/>
      <c r="H692" s="428"/>
      <c r="I692" s="158" t="s">
        <v>710</v>
      </c>
      <c r="J692" s="82"/>
      <c r="K692" s="89">
        <v>42</v>
      </c>
      <c r="L692" s="89"/>
      <c r="M692" s="89"/>
      <c r="N692" s="79"/>
      <c r="O692" s="241">
        <v>7</v>
      </c>
      <c r="P692" s="79"/>
      <c r="Q692" s="79"/>
      <c r="R692" s="79"/>
      <c r="S692" s="369">
        <v>65</v>
      </c>
      <c r="T692" s="369"/>
      <c r="U692" s="369"/>
      <c r="V692" s="339"/>
      <c r="W692" s="84"/>
      <c r="X692" s="84"/>
      <c r="Y692" s="84"/>
      <c r="Z692" s="84"/>
      <c r="AA692" s="84"/>
      <c r="AB692" s="84"/>
      <c r="AC692" s="350"/>
      <c r="AD692" s="84"/>
      <c r="AE692" s="85"/>
    </row>
    <row r="693" spans="1:31" s="156" customFormat="1" ht="45" hidden="1" customHeight="1" x14ac:dyDescent="0.25">
      <c r="A693" s="430">
        <v>850</v>
      </c>
      <c r="B693" s="430"/>
      <c r="C693" s="570"/>
      <c r="D693" s="576"/>
      <c r="E693" s="570"/>
      <c r="F693" s="578"/>
      <c r="G693" s="603"/>
      <c r="H693" s="428"/>
      <c r="I693" s="158" t="s">
        <v>711</v>
      </c>
      <c r="J693" s="82"/>
      <c r="K693" s="89">
        <v>86</v>
      </c>
      <c r="L693" s="89"/>
      <c r="M693" s="89"/>
      <c r="N693" s="79"/>
      <c r="O693" s="241">
        <v>12</v>
      </c>
      <c r="P693" s="79"/>
      <c r="Q693" s="79"/>
      <c r="R693" s="79"/>
      <c r="S693" s="369">
        <v>130</v>
      </c>
      <c r="T693" s="369"/>
      <c r="U693" s="369"/>
      <c r="V693" s="339"/>
      <c r="W693" s="84"/>
      <c r="X693" s="84"/>
      <c r="Y693" s="84"/>
      <c r="Z693" s="84"/>
      <c r="AA693" s="84"/>
      <c r="AB693" s="84"/>
      <c r="AC693" s="350"/>
      <c r="AD693" s="84"/>
      <c r="AE693" s="85"/>
    </row>
    <row r="694" spans="1:31" s="156" customFormat="1" ht="60" hidden="1" customHeight="1" x14ac:dyDescent="0.25">
      <c r="A694" s="430">
        <v>852</v>
      </c>
      <c r="B694" s="430"/>
      <c r="C694" s="570"/>
      <c r="D694" s="576"/>
      <c r="E694" s="570"/>
      <c r="F694" s="578"/>
      <c r="G694" s="603"/>
      <c r="H694" s="428"/>
      <c r="I694" s="158" t="s">
        <v>712</v>
      </c>
      <c r="J694" s="82"/>
      <c r="K694" s="89">
        <v>100</v>
      </c>
      <c r="L694" s="89"/>
      <c r="M694" s="89"/>
      <c r="N694" s="79"/>
      <c r="O694" s="241">
        <v>7</v>
      </c>
      <c r="P694" s="79"/>
      <c r="Q694" s="79"/>
      <c r="R694" s="79"/>
      <c r="S694" s="369">
        <v>154</v>
      </c>
      <c r="T694" s="369"/>
      <c r="U694" s="369"/>
      <c r="V694" s="339"/>
      <c r="W694" s="84"/>
      <c r="X694" s="84"/>
      <c r="Y694" s="84"/>
      <c r="Z694" s="84"/>
      <c r="AA694" s="84"/>
      <c r="AB694" s="84"/>
      <c r="AC694" s="350"/>
      <c r="AD694" s="84"/>
      <c r="AE694" s="85"/>
    </row>
    <row r="695" spans="1:31" s="156" customFormat="1" ht="75" hidden="1" customHeight="1" x14ac:dyDescent="0.25">
      <c r="A695" s="430">
        <v>853</v>
      </c>
      <c r="B695" s="430"/>
      <c r="C695" s="570"/>
      <c r="D695" s="576"/>
      <c r="E695" s="570"/>
      <c r="F695" s="578"/>
      <c r="G695" s="603"/>
      <c r="H695" s="428"/>
      <c r="I695" s="158" t="s">
        <v>713</v>
      </c>
      <c r="J695" s="82"/>
      <c r="K695" s="89">
        <v>36</v>
      </c>
      <c r="L695" s="89"/>
      <c r="M695" s="89"/>
      <c r="N695" s="79"/>
      <c r="O695" s="241">
        <v>12</v>
      </c>
      <c r="P695" s="79"/>
      <c r="Q695" s="79"/>
      <c r="R695" s="79"/>
      <c r="S695" s="369">
        <v>95</v>
      </c>
      <c r="T695" s="369"/>
      <c r="U695" s="369"/>
      <c r="V695" s="339"/>
      <c r="W695" s="84"/>
      <c r="X695" s="84"/>
      <c r="Y695" s="84"/>
      <c r="Z695" s="84"/>
      <c r="AA695" s="84"/>
      <c r="AB695" s="84"/>
      <c r="AC695" s="350"/>
      <c r="AD695" s="84"/>
      <c r="AE695" s="85"/>
    </row>
    <row r="696" spans="1:31" s="156" customFormat="1" ht="75" hidden="1" customHeight="1" x14ac:dyDescent="0.25">
      <c r="A696" s="430">
        <v>854</v>
      </c>
      <c r="B696" s="430"/>
      <c r="C696" s="570"/>
      <c r="D696" s="576"/>
      <c r="E696" s="570"/>
      <c r="F696" s="578"/>
      <c r="G696" s="603"/>
      <c r="H696" s="428"/>
      <c r="I696" s="158" t="s">
        <v>714</v>
      </c>
      <c r="J696" s="82"/>
      <c r="K696" s="89">
        <v>68</v>
      </c>
      <c r="L696" s="89"/>
      <c r="M696" s="89"/>
      <c r="N696" s="79"/>
      <c r="O696" s="241">
        <v>7</v>
      </c>
      <c r="P696" s="79"/>
      <c r="Q696" s="79"/>
      <c r="R696" s="79"/>
      <c r="S696" s="369">
        <v>107</v>
      </c>
      <c r="T696" s="369"/>
      <c r="U696" s="369"/>
      <c r="V696" s="339"/>
      <c r="W696" s="84"/>
      <c r="X696" s="84"/>
      <c r="Y696" s="84"/>
      <c r="Z696" s="84"/>
      <c r="AA696" s="84"/>
      <c r="AB696" s="84"/>
      <c r="AC696" s="350"/>
      <c r="AD696" s="84"/>
      <c r="AE696" s="85"/>
    </row>
    <row r="697" spans="1:31" s="156" customFormat="1" ht="60" hidden="1" customHeight="1" x14ac:dyDescent="0.25">
      <c r="A697" s="430">
        <v>855</v>
      </c>
      <c r="B697" s="430"/>
      <c r="C697" s="570"/>
      <c r="D697" s="576"/>
      <c r="E697" s="570"/>
      <c r="F697" s="578"/>
      <c r="G697" s="603"/>
      <c r="H697" s="428"/>
      <c r="I697" s="158" t="s">
        <v>715</v>
      </c>
      <c r="J697" s="82"/>
      <c r="K697" s="89">
        <v>264</v>
      </c>
      <c r="L697" s="89"/>
      <c r="M697" s="89"/>
      <c r="N697" s="79"/>
      <c r="O697" s="241">
        <v>7</v>
      </c>
      <c r="P697" s="79"/>
      <c r="Q697" s="79"/>
      <c r="R697" s="79"/>
      <c r="S697" s="369">
        <v>339</v>
      </c>
      <c r="T697" s="369"/>
      <c r="U697" s="369"/>
      <c r="V697" s="339"/>
      <c r="W697" s="84"/>
      <c r="X697" s="84"/>
      <c r="Y697" s="84"/>
      <c r="Z697" s="84"/>
      <c r="AA697" s="84"/>
      <c r="AB697" s="84"/>
      <c r="AC697" s="350"/>
      <c r="AD697" s="84"/>
      <c r="AE697" s="85"/>
    </row>
    <row r="698" spans="1:31" s="156" customFormat="1" ht="60" hidden="1" customHeight="1" x14ac:dyDescent="0.25">
      <c r="A698" s="430">
        <v>858</v>
      </c>
      <c r="B698" s="430"/>
      <c r="C698" s="570"/>
      <c r="D698" s="576"/>
      <c r="E698" s="570"/>
      <c r="F698" s="578"/>
      <c r="G698" s="603"/>
      <c r="H698" s="428"/>
      <c r="I698" s="158" t="s">
        <v>716</v>
      </c>
      <c r="J698" s="82"/>
      <c r="K698" s="86">
        <v>95</v>
      </c>
      <c r="L698" s="86"/>
      <c r="M698" s="86"/>
      <c r="N698" s="79"/>
      <c r="O698" s="241">
        <v>7</v>
      </c>
      <c r="P698" s="79"/>
      <c r="Q698" s="79"/>
      <c r="R698" s="79"/>
      <c r="S698" s="369">
        <v>96</v>
      </c>
      <c r="T698" s="369"/>
      <c r="U698" s="369"/>
      <c r="V698" s="339"/>
      <c r="W698" s="84"/>
      <c r="X698" s="84"/>
      <c r="Y698" s="84"/>
      <c r="Z698" s="84"/>
      <c r="AA698" s="84"/>
      <c r="AB698" s="84"/>
      <c r="AC698" s="350"/>
      <c r="AD698" s="84"/>
      <c r="AE698" s="85"/>
    </row>
    <row r="699" spans="1:31" s="156" customFormat="1" ht="45" hidden="1" customHeight="1" x14ac:dyDescent="0.25">
      <c r="A699" s="430">
        <v>859</v>
      </c>
      <c r="B699" s="430"/>
      <c r="C699" s="570"/>
      <c r="D699" s="576"/>
      <c r="E699" s="570"/>
      <c r="F699" s="578"/>
      <c r="G699" s="603"/>
      <c r="H699" s="428"/>
      <c r="I699" s="158" t="s">
        <v>717</v>
      </c>
      <c r="J699" s="82"/>
      <c r="K699" s="86">
        <v>29</v>
      </c>
      <c r="L699" s="86"/>
      <c r="M699" s="86"/>
      <c r="N699" s="79"/>
      <c r="O699" s="241">
        <v>7</v>
      </c>
      <c r="P699" s="79"/>
      <c r="Q699" s="79"/>
      <c r="R699" s="79"/>
      <c r="S699" s="369">
        <v>65</v>
      </c>
      <c r="T699" s="369"/>
      <c r="U699" s="369"/>
      <c r="V699" s="339"/>
      <c r="W699" s="84"/>
      <c r="X699" s="84"/>
      <c r="Y699" s="84"/>
      <c r="Z699" s="84"/>
      <c r="AA699" s="84"/>
      <c r="AB699" s="84"/>
      <c r="AC699" s="350"/>
      <c r="AD699" s="84"/>
      <c r="AE699" s="85"/>
    </row>
    <row r="700" spans="1:31" s="156" customFormat="1" ht="45" hidden="1" customHeight="1" x14ac:dyDescent="0.25">
      <c r="A700" s="430">
        <v>861</v>
      </c>
      <c r="B700" s="430"/>
      <c r="C700" s="570"/>
      <c r="D700" s="576"/>
      <c r="E700" s="570"/>
      <c r="F700" s="578"/>
      <c r="G700" s="603"/>
      <c r="H700" s="428"/>
      <c r="I700" s="158" t="s">
        <v>718</v>
      </c>
      <c r="J700" s="82"/>
      <c r="K700" s="88">
        <v>30</v>
      </c>
      <c r="L700" s="88"/>
      <c r="M700" s="88"/>
      <c r="N700" s="79"/>
      <c r="O700" s="241">
        <v>7</v>
      </c>
      <c r="P700" s="79"/>
      <c r="Q700" s="79"/>
      <c r="R700" s="79"/>
      <c r="S700" s="369">
        <v>231</v>
      </c>
      <c r="T700" s="369"/>
      <c r="U700" s="369"/>
      <c r="V700" s="339"/>
      <c r="W700" s="84"/>
      <c r="X700" s="84"/>
      <c r="Y700" s="84"/>
      <c r="Z700" s="84"/>
      <c r="AA700" s="84"/>
      <c r="AB700" s="84"/>
      <c r="AC700" s="350"/>
      <c r="AD700" s="84"/>
      <c r="AE700" s="85"/>
    </row>
    <row r="701" spans="1:31" s="156" customFormat="1" ht="60" hidden="1" customHeight="1" x14ac:dyDescent="0.25">
      <c r="A701" s="430">
        <v>862</v>
      </c>
      <c r="B701" s="430"/>
      <c r="C701" s="570"/>
      <c r="D701" s="576"/>
      <c r="E701" s="570"/>
      <c r="F701" s="578"/>
      <c r="G701" s="603"/>
      <c r="H701" s="428"/>
      <c r="I701" s="158" t="s">
        <v>719</v>
      </c>
      <c r="J701" s="82"/>
      <c r="K701" s="88">
        <v>20</v>
      </c>
      <c r="L701" s="88"/>
      <c r="M701" s="88"/>
      <c r="N701" s="79"/>
      <c r="O701" s="241">
        <v>12</v>
      </c>
      <c r="P701" s="79"/>
      <c r="Q701" s="79"/>
      <c r="R701" s="79"/>
      <c r="S701" s="369">
        <v>74</v>
      </c>
      <c r="T701" s="369"/>
      <c r="U701" s="369"/>
      <c r="V701" s="339"/>
      <c r="W701" s="84"/>
      <c r="X701" s="84"/>
      <c r="Y701" s="84"/>
      <c r="Z701" s="84"/>
      <c r="AA701" s="84"/>
      <c r="AB701" s="84"/>
      <c r="AC701" s="350"/>
      <c r="AD701" s="84"/>
      <c r="AE701" s="85"/>
    </row>
    <row r="702" spans="1:31" s="156" customFormat="1" ht="75" hidden="1" customHeight="1" x14ac:dyDescent="0.25">
      <c r="A702" s="430">
        <v>863</v>
      </c>
      <c r="B702" s="430"/>
      <c r="C702" s="570"/>
      <c r="D702" s="576"/>
      <c r="E702" s="570"/>
      <c r="F702" s="578"/>
      <c r="G702" s="603"/>
      <c r="H702" s="428"/>
      <c r="I702" s="158" t="s">
        <v>720</v>
      </c>
      <c r="J702" s="82"/>
      <c r="K702" s="88">
        <v>422</v>
      </c>
      <c r="L702" s="88"/>
      <c r="M702" s="88"/>
      <c r="N702" s="79"/>
      <c r="O702" s="241">
        <v>7</v>
      </c>
      <c r="P702" s="79"/>
      <c r="Q702" s="79"/>
      <c r="R702" s="79"/>
      <c r="S702" s="369">
        <v>382</v>
      </c>
      <c r="T702" s="369"/>
      <c r="U702" s="369"/>
      <c r="V702" s="339"/>
      <c r="W702" s="84"/>
      <c r="X702" s="84"/>
      <c r="Y702" s="84"/>
      <c r="Z702" s="84"/>
      <c r="AA702" s="84"/>
      <c r="AB702" s="84"/>
      <c r="AC702" s="350"/>
      <c r="AD702" s="84"/>
      <c r="AE702" s="85"/>
    </row>
    <row r="703" spans="1:31" s="156" customFormat="1" ht="45" hidden="1" customHeight="1" x14ac:dyDescent="0.25">
      <c r="A703" s="430">
        <v>864</v>
      </c>
      <c r="B703" s="430"/>
      <c r="C703" s="570"/>
      <c r="D703" s="576"/>
      <c r="E703" s="570"/>
      <c r="F703" s="578"/>
      <c r="G703" s="603"/>
      <c r="H703" s="428"/>
      <c r="I703" s="158" t="s">
        <v>721</v>
      </c>
      <c r="J703" s="82"/>
      <c r="K703" s="88">
        <v>110</v>
      </c>
      <c r="L703" s="88"/>
      <c r="M703" s="88"/>
      <c r="N703" s="79"/>
      <c r="O703" s="241">
        <v>10</v>
      </c>
      <c r="P703" s="79"/>
      <c r="Q703" s="79"/>
      <c r="R703" s="79"/>
      <c r="S703" s="369">
        <v>133</v>
      </c>
      <c r="T703" s="369"/>
      <c r="U703" s="369"/>
      <c r="V703" s="339"/>
      <c r="W703" s="84"/>
      <c r="X703" s="84"/>
      <c r="Y703" s="84"/>
      <c r="Z703" s="84"/>
      <c r="AA703" s="84"/>
      <c r="AB703" s="84"/>
      <c r="AC703" s="350"/>
      <c r="AD703" s="84"/>
      <c r="AE703" s="85"/>
    </row>
    <row r="704" spans="1:31" s="156" customFormat="1" ht="60" hidden="1" customHeight="1" x14ac:dyDescent="0.25">
      <c r="A704" s="430">
        <v>865</v>
      </c>
      <c r="B704" s="430"/>
      <c r="C704" s="570"/>
      <c r="D704" s="576"/>
      <c r="E704" s="570"/>
      <c r="F704" s="578"/>
      <c r="G704" s="603"/>
      <c r="H704" s="428"/>
      <c r="I704" s="158" t="s">
        <v>722</v>
      </c>
      <c r="J704" s="82"/>
      <c r="K704" s="88">
        <v>199</v>
      </c>
      <c r="L704" s="88"/>
      <c r="M704" s="88"/>
      <c r="N704" s="79"/>
      <c r="O704" s="241">
        <v>10</v>
      </c>
      <c r="P704" s="79"/>
      <c r="Q704" s="79"/>
      <c r="R704" s="79"/>
      <c r="S704" s="369">
        <v>184</v>
      </c>
      <c r="T704" s="369"/>
      <c r="U704" s="369"/>
      <c r="V704" s="339"/>
      <c r="W704" s="84"/>
      <c r="X704" s="84"/>
      <c r="Y704" s="84"/>
      <c r="Z704" s="84"/>
      <c r="AA704" s="84"/>
      <c r="AB704" s="84"/>
      <c r="AC704" s="350"/>
      <c r="AD704" s="84"/>
      <c r="AE704" s="85"/>
    </row>
    <row r="705" spans="1:31" s="156" customFormat="1" ht="60" hidden="1" customHeight="1" x14ac:dyDescent="0.25">
      <c r="A705" s="430">
        <v>866</v>
      </c>
      <c r="B705" s="430"/>
      <c r="C705" s="570"/>
      <c r="D705" s="576"/>
      <c r="E705" s="570"/>
      <c r="F705" s="578"/>
      <c r="G705" s="603"/>
      <c r="H705" s="428"/>
      <c r="I705" s="158" t="s">
        <v>723</v>
      </c>
      <c r="J705" s="82"/>
      <c r="K705" s="86">
        <v>20</v>
      </c>
      <c r="L705" s="86"/>
      <c r="M705" s="86"/>
      <c r="N705" s="79"/>
      <c r="O705" s="241">
        <v>10</v>
      </c>
      <c r="P705" s="79"/>
      <c r="Q705" s="79"/>
      <c r="R705" s="79"/>
      <c r="S705" s="369">
        <v>39</v>
      </c>
      <c r="T705" s="369"/>
      <c r="U705" s="369"/>
      <c r="V705" s="339"/>
      <c r="W705" s="84"/>
      <c r="X705" s="84"/>
      <c r="Y705" s="84"/>
      <c r="Z705" s="84"/>
      <c r="AA705" s="84"/>
      <c r="AB705" s="84"/>
      <c r="AC705" s="350"/>
      <c r="AD705" s="84"/>
      <c r="AE705" s="85"/>
    </row>
    <row r="706" spans="1:31" s="156" customFormat="1" ht="75" hidden="1" customHeight="1" x14ac:dyDescent="0.25">
      <c r="A706" s="430">
        <v>867</v>
      </c>
      <c r="B706" s="430"/>
      <c r="C706" s="570"/>
      <c r="D706" s="576"/>
      <c r="E706" s="570"/>
      <c r="F706" s="578"/>
      <c r="G706" s="603"/>
      <c r="H706" s="428"/>
      <c r="I706" s="158" t="s">
        <v>724</v>
      </c>
      <c r="J706" s="82"/>
      <c r="K706" s="86">
        <v>480</v>
      </c>
      <c r="L706" s="86"/>
      <c r="M706" s="86"/>
      <c r="N706" s="79"/>
      <c r="O706" s="241">
        <v>10</v>
      </c>
      <c r="P706" s="79"/>
      <c r="Q706" s="79"/>
      <c r="R706" s="79"/>
      <c r="S706" s="369">
        <v>326</v>
      </c>
      <c r="T706" s="369"/>
      <c r="U706" s="369"/>
      <c r="V706" s="339"/>
      <c r="W706" s="84"/>
      <c r="X706" s="84"/>
      <c r="Y706" s="84"/>
      <c r="Z706" s="84"/>
      <c r="AA706" s="84"/>
      <c r="AB706" s="84"/>
      <c r="AC706" s="350"/>
      <c r="AD706" s="84"/>
      <c r="AE706" s="85"/>
    </row>
    <row r="707" spans="1:31" s="156" customFormat="1" ht="45" hidden="1" customHeight="1" x14ac:dyDescent="0.25">
      <c r="A707" s="430">
        <v>869</v>
      </c>
      <c r="B707" s="430"/>
      <c r="C707" s="570"/>
      <c r="D707" s="576"/>
      <c r="E707" s="570"/>
      <c r="F707" s="578"/>
      <c r="G707" s="603"/>
      <c r="H707" s="428"/>
      <c r="I707" s="158" t="s">
        <v>725</v>
      </c>
      <c r="J707" s="82"/>
      <c r="K707" s="88">
        <v>23</v>
      </c>
      <c r="L707" s="88"/>
      <c r="M707" s="88"/>
      <c r="N707" s="79"/>
      <c r="O707" s="241">
        <v>12</v>
      </c>
      <c r="P707" s="79"/>
      <c r="Q707" s="79"/>
      <c r="R707" s="79"/>
      <c r="S707" s="369">
        <v>80</v>
      </c>
      <c r="T707" s="369"/>
      <c r="U707" s="369"/>
      <c r="V707" s="339"/>
      <c r="W707" s="84"/>
      <c r="X707" s="84"/>
      <c r="Y707" s="84"/>
      <c r="Z707" s="84"/>
      <c r="AA707" s="84"/>
      <c r="AB707" s="84"/>
      <c r="AC707" s="350"/>
      <c r="AD707" s="84"/>
      <c r="AE707" s="85"/>
    </row>
    <row r="708" spans="1:31" s="156" customFormat="1" ht="90" hidden="1" customHeight="1" x14ac:dyDescent="0.25">
      <c r="A708" s="430">
        <v>870</v>
      </c>
      <c r="B708" s="430"/>
      <c r="C708" s="570"/>
      <c r="D708" s="576"/>
      <c r="E708" s="570"/>
      <c r="F708" s="578"/>
      <c r="G708" s="603"/>
      <c r="H708" s="428"/>
      <c r="I708" s="158" t="s">
        <v>726</v>
      </c>
      <c r="J708" s="82"/>
      <c r="K708" s="86">
        <v>352</v>
      </c>
      <c r="L708" s="86"/>
      <c r="M708" s="86"/>
      <c r="N708" s="79"/>
      <c r="O708" s="241">
        <v>12</v>
      </c>
      <c r="P708" s="79"/>
      <c r="Q708" s="79"/>
      <c r="R708" s="79"/>
      <c r="S708" s="369">
        <v>232</v>
      </c>
      <c r="T708" s="369"/>
      <c r="U708" s="369"/>
      <c r="V708" s="339"/>
      <c r="W708" s="84"/>
      <c r="X708" s="84"/>
      <c r="Y708" s="84"/>
      <c r="Z708" s="84"/>
      <c r="AA708" s="84"/>
      <c r="AB708" s="84"/>
      <c r="AC708" s="350"/>
      <c r="AD708" s="84"/>
      <c r="AE708" s="85"/>
    </row>
    <row r="709" spans="1:31" s="156" customFormat="1" ht="45" hidden="1" customHeight="1" x14ac:dyDescent="0.25">
      <c r="A709" s="430">
        <v>871</v>
      </c>
      <c r="B709" s="430"/>
      <c r="C709" s="570"/>
      <c r="D709" s="576"/>
      <c r="E709" s="570"/>
      <c r="F709" s="578"/>
      <c r="G709" s="603"/>
      <c r="H709" s="428"/>
      <c r="I709" s="158" t="s">
        <v>727</v>
      </c>
      <c r="J709" s="82"/>
      <c r="K709" s="88">
        <v>57</v>
      </c>
      <c r="L709" s="88"/>
      <c r="M709" s="88"/>
      <c r="N709" s="79"/>
      <c r="O709" s="241">
        <v>8</v>
      </c>
      <c r="P709" s="79"/>
      <c r="Q709" s="79"/>
      <c r="R709" s="79"/>
      <c r="S709" s="369">
        <v>104</v>
      </c>
      <c r="T709" s="369"/>
      <c r="U709" s="369"/>
      <c r="V709" s="339"/>
      <c r="W709" s="84"/>
      <c r="X709" s="84"/>
      <c r="Y709" s="84"/>
      <c r="Z709" s="84"/>
      <c r="AA709" s="84"/>
      <c r="AB709" s="84"/>
      <c r="AC709" s="350"/>
      <c r="AD709" s="84"/>
      <c r="AE709" s="85"/>
    </row>
    <row r="710" spans="1:31" s="156" customFormat="1" ht="60" hidden="1" customHeight="1" x14ac:dyDescent="0.25">
      <c r="A710" s="430">
        <v>872</v>
      </c>
      <c r="B710" s="430"/>
      <c r="C710" s="570"/>
      <c r="D710" s="576"/>
      <c r="E710" s="570"/>
      <c r="F710" s="578"/>
      <c r="G710" s="603"/>
      <c r="H710" s="428"/>
      <c r="I710" s="158" t="s">
        <v>728</v>
      </c>
      <c r="J710" s="82"/>
      <c r="K710" s="88">
        <v>16</v>
      </c>
      <c r="L710" s="88"/>
      <c r="M710" s="88"/>
      <c r="N710" s="79"/>
      <c r="O710" s="241">
        <v>8</v>
      </c>
      <c r="P710" s="79"/>
      <c r="Q710" s="79"/>
      <c r="R710" s="79"/>
      <c r="S710" s="369">
        <v>91</v>
      </c>
      <c r="T710" s="369"/>
      <c r="U710" s="369"/>
      <c r="V710" s="339"/>
      <c r="W710" s="84"/>
      <c r="X710" s="84"/>
      <c r="Y710" s="84"/>
      <c r="Z710" s="84"/>
      <c r="AA710" s="84"/>
      <c r="AB710" s="84"/>
      <c r="AC710" s="350"/>
      <c r="AD710" s="84"/>
      <c r="AE710" s="85"/>
    </row>
    <row r="711" spans="1:31" s="156" customFormat="1" ht="60" hidden="1" customHeight="1" x14ac:dyDescent="0.25">
      <c r="A711" s="430">
        <v>873</v>
      </c>
      <c r="B711" s="430"/>
      <c r="C711" s="570"/>
      <c r="D711" s="576"/>
      <c r="E711" s="570"/>
      <c r="F711" s="578"/>
      <c r="G711" s="603"/>
      <c r="H711" s="428"/>
      <c r="I711" s="158" t="s">
        <v>729</v>
      </c>
      <c r="J711" s="82"/>
      <c r="K711" s="88">
        <v>67</v>
      </c>
      <c r="L711" s="88"/>
      <c r="M711" s="88"/>
      <c r="N711" s="79"/>
      <c r="O711" s="241">
        <v>10</v>
      </c>
      <c r="P711" s="79"/>
      <c r="Q711" s="79"/>
      <c r="R711" s="79"/>
      <c r="S711" s="369">
        <v>75</v>
      </c>
      <c r="T711" s="369"/>
      <c r="U711" s="369"/>
      <c r="V711" s="339"/>
      <c r="W711" s="84"/>
      <c r="X711" s="84"/>
      <c r="Y711" s="84"/>
      <c r="Z711" s="84"/>
      <c r="AA711" s="84"/>
      <c r="AB711" s="84"/>
      <c r="AC711" s="350"/>
      <c r="AD711" s="84"/>
      <c r="AE711" s="85"/>
    </row>
    <row r="712" spans="1:31" s="156" customFormat="1" ht="60" hidden="1" customHeight="1" x14ac:dyDescent="0.25">
      <c r="A712" s="430">
        <v>876</v>
      </c>
      <c r="B712" s="430"/>
      <c r="C712" s="570"/>
      <c r="D712" s="576"/>
      <c r="E712" s="570"/>
      <c r="F712" s="578"/>
      <c r="G712" s="603"/>
      <c r="H712" s="428"/>
      <c r="I712" s="158" t="s">
        <v>730</v>
      </c>
      <c r="J712" s="82"/>
      <c r="K712" s="86">
        <v>53</v>
      </c>
      <c r="L712" s="86"/>
      <c r="M712" s="86"/>
      <c r="N712" s="79"/>
      <c r="O712" s="241">
        <v>7</v>
      </c>
      <c r="P712" s="79"/>
      <c r="Q712" s="79"/>
      <c r="R712" s="79"/>
      <c r="S712" s="369">
        <v>95</v>
      </c>
      <c r="T712" s="369"/>
      <c r="U712" s="369"/>
      <c r="V712" s="339"/>
      <c r="W712" s="84"/>
      <c r="X712" s="84"/>
      <c r="Y712" s="84"/>
      <c r="Z712" s="84"/>
      <c r="AA712" s="84"/>
      <c r="AB712" s="84"/>
      <c r="AC712" s="350"/>
      <c r="AD712" s="84"/>
      <c r="AE712" s="85"/>
    </row>
    <row r="713" spans="1:31" s="156" customFormat="1" ht="45" hidden="1" customHeight="1" x14ac:dyDescent="0.25">
      <c r="A713" s="430">
        <v>877</v>
      </c>
      <c r="B713" s="430"/>
      <c r="C713" s="570"/>
      <c r="D713" s="576"/>
      <c r="E713" s="570"/>
      <c r="F713" s="578"/>
      <c r="G713" s="603"/>
      <c r="H713" s="428"/>
      <c r="I713" s="158" t="s">
        <v>731</v>
      </c>
      <c r="J713" s="82"/>
      <c r="K713" s="86">
        <v>67</v>
      </c>
      <c r="L713" s="86"/>
      <c r="M713" s="86"/>
      <c r="N713" s="79"/>
      <c r="O713" s="241">
        <v>7</v>
      </c>
      <c r="P713" s="79"/>
      <c r="Q713" s="79"/>
      <c r="R713" s="79"/>
      <c r="S713" s="369">
        <v>204</v>
      </c>
      <c r="T713" s="369"/>
      <c r="U713" s="369"/>
      <c r="V713" s="339"/>
      <c r="W713" s="84"/>
      <c r="X713" s="84"/>
      <c r="Y713" s="84"/>
      <c r="Z713" s="84"/>
      <c r="AA713" s="84"/>
      <c r="AB713" s="84"/>
      <c r="AC713" s="350"/>
      <c r="AD713" s="84"/>
      <c r="AE713" s="85"/>
    </row>
    <row r="714" spans="1:31" s="156" customFormat="1" ht="45" hidden="1" customHeight="1" x14ac:dyDescent="0.25">
      <c r="A714" s="430">
        <v>878</v>
      </c>
      <c r="B714" s="430"/>
      <c r="C714" s="570"/>
      <c r="D714" s="576"/>
      <c r="E714" s="570"/>
      <c r="F714" s="578"/>
      <c r="G714" s="603"/>
      <c r="H714" s="428"/>
      <c r="I714" s="158" t="s">
        <v>732</v>
      </c>
      <c r="J714" s="82"/>
      <c r="K714" s="86">
        <v>108</v>
      </c>
      <c r="L714" s="86"/>
      <c r="M714" s="86"/>
      <c r="N714" s="79"/>
      <c r="O714" s="241">
        <v>7</v>
      </c>
      <c r="P714" s="79"/>
      <c r="Q714" s="79"/>
      <c r="R714" s="79"/>
      <c r="S714" s="369">
        <v>289</v>
      </c>
      <c r="T714" s="369"/>
      <c r="U714" s="369"/>
      <c r="V714" s="339"/>
      <c r="W714" s="84"/>
      <c r="X714" s="84"/>
      <c r="Y714" s="84"/>
      <c r="Z714" s="84"/>
      <c r="AA714" s="84"/>
      <c r="AB714" s="84"/>
      <c r="AC714" s="350"/>
      <c r="AD714" s="84"/>
      <c r="AE714" s="85"/>
    </row>
    <row r="715" spans="1:31" s="156" customFormat="1" ht="45" hidden="1" customHeight="1" x14ac:dyDescent="0.25">
      <c r="A715" s="430">
        <v>879</v>
      </c>
      <c r="B715" s="430"/>
      <c r="C715" s="570"/>
      <c r="D715" s="576"/>
      <c r="E715" s="570"/>
      <c r="F715" s="578"/>
      <c r="G715" s="603"/>
      <c r="H715" s="428"/>
      <c r="I715" s="158" t="s">
        <v>733</v>
      </c>
      <c r="J715" s="82"/>
      <c r="K715" s="86">
        <v>12</v>
      </c>
      <c r="L715" s="86"/>
      <c r="M715" s="86"/>
      <c r="N715" s="79"/>
      <c r="O715" s="241">
        <v>8</v>
      </c>
      <c r="P715" s="79"/>
      <c r="Q715" s="79"/>
      <c r="R715" s="79"/>
      <c r="S715" s="369">
        <v>62</v>
      </c>
      <c r="T715" s="369"/>
      <c r="U715" s="369"/>
      <c r="V715" s="339"/>
      <c r="W715" s="84"/>
      <c r="X715" s="84"/>
      <c r="Y715" s="84"/>
      <c r="Z715" s="84"/>
      <c r="AA715" s="84"/>
      <c r="AB715" s="84"/>
      <c r="AC715" s="350"/>
      <c r="AD715" s="84"/>
      <c r="AE715" s="85"/>
    </row>
    <row r="716" spans="1:31" s="156" customFormat="1" ht="60" hidden="1" customHeight="1" x14ac:dyDescent="0.25">
      <c r="A716" s="430">
        <v>880</v>
      </c>
      <c r="B716" s="430"/>
      <c r="C716" s="570"/>
      <c r="D716" s="576"/>
      <c r="E716" s="570"/>
      <c r="F716" s="578"/>
      <c r="G716" s="603"/>
      <c r="H716" s="428"/>
      <c r="I716" s="158" t="s">
        <v>734</v>
      </c>
      <c r="J716" s="82"/>
      <c r="K716" s="86">
        <v>17</v>
      </c>
      <c r="L716" s="86"/>
      <c r="M716" s="86"/>
      <c r="N716" s="79"/>
      <c r="O716" s="241">
        <v>7</v>
      </c>
      <c r="P716" s="79"/>
      <c r="Q716" s="79"/>
      <c r="R716" s="79"/>
      <c r="S716" s="369">
        <v>56</v>
      </c>
      <c r="T716" s="369"/>
      <c r="U716" s="369"/>
      <c r="V716" s="339"/>
      <c r="W716" s="84"/>
      <c r="X716" s="84"/>
      <c r="Y716" s="84"/>
      <c r="Z716" s="84"/>
      <c r="AA716" s="84"/>
      <c r="AB716" s="84"/>
      <c r="AC716" s="349" t="e">
        <f t="shared" ref="AC716:AC796" si="9">V716/AB716</f>
        <v>#DIV/0!</v>
      </c>
      <c r="AD716" s="84"/>
      <c r="AE716" s="85"/>
    </row>
    <row r="717" spans="1:31" s="156" customFormat="1" ht="60" hidden="1" customHeight="1" x14ac:dyDescent="0.25">
      <c r="A717" s="430">
        <v>881</v>
      </c>
      <c r="B717" s="430"/>
      <c r="C717" s="570"/>
      <c r="D717" s="576"/>
      <c r="E717" s="570"/>
      <c r="F717" s="578"/>
      <c r="G717" s="603"/>
      <c r="H717" s="428"/>
      <c r="I717" s="158" t="s">
        <v>735</v>
      </c>
      <c r="J717" s="82"/>
      <c r="K717" s="86">
        <v>28</v>
      </c>
      <c r="L717" s="86"/>
      <c r="M717" s="86"/>
      <c r="N717" s="79"/>
      <c r="O717" s="241">
        <v>7</v>
      </c>
      <c r="P717" s="79"/>
      <c r="Q717" s="79"/>
      <c r="R717" s="79"/>
      <c r="S717" s="369">
        <v>90</v>
      </c>
      <c r="T717" s="369"/>
      <c r="U717" s="369"/>
      <c r="V717" s="339"/>
      <c r="W717" s="84"/>
      <c r="X717" s="84"/>
      <c r="Y717" s="84"/>
      <c r="Z717" s="84"/>
      <c r="AA717" s="84"/>
      <c r="AB717" s="84"/>
      <c r="AC717" s="350"/>
      <c r="AD717" s="84"/>
      <c r="AE717" s="85"/>
    </row>
    <row r="718" spans="1:31" s="156" customFormat="1" ht="45" hidden="1" customHeight="1" x14ac:dyDescent="0.25">
      <c r="A718" s="430">
        <v>882</v>
      </c>
      <c r="B718" s="430"/>
      <c r="C718" s="570"/>
      <c r="D718" s="576"/>
      <c r="E718" s="570"/>
      <c r="F718" s="578"/>
      <c r="G718" s="603"/>
      <c r="H718" s="428"/>
      <c r="I718" s="158" t="s">
        <v>736</v>
      </c>
      <c r="J718" s="82"/>
      <c r="K718" s="86">
        <v>24</v>
      </c>
      <c r="L718" s="86"/>
      <c r="M718" s="86"/>
      <c r="N718" s="79"/>
      <c r="O718" s="241">
        <v>5</v>
      </c>
      <c r="P718" s="79"/>
      <c r="Q718" s="79"/>
      <c r="R718" s="79"/>
      <c r="S718" s="369">
        <v>77</v>
      </c>
      <c r="T718" s="369"/>
      <c r="U718" s="369"/>
      <c r="V718" s="339"/>
      <c r="W718" s="84"/>
      <c r="X718" s="84"/>
      <c r="Y718" s="84"/>
      <c r="Z718" s="84"/>
      <c r="AA718" s="84"/>
      <c r="AB718" s="84"/>
      <c r="AC718" s="350"/>
      <c r="AD718" s="84"/>
      <c r="AE718" s="85"/>
    </row>
    <row r="719" spans="1:31" s="156" customFormat="1" ht="45" hidden="1" customHeight="1" x14ac:dyDescent="0.25">
      <c r="A719" s="430">
        <v>883</v>
      </c>
      <c r="B719" s="430"/>
      <c r="C719" s="570"/>
      <c r="D719" s="576"/>
      <c r="E719" s="570"/>
      <c r="F719" s="578"/>
      <c r="G719" s="603"/>
      <c r="H719" s="428"/>
      <c r="I719" s="158" t="s">
        <v>737</v>
      </c>
      <c r="J719" s="82"/>
      <c r="K719" s="86">
        <v>22</v>
      </c>
      <c r="L719" s="86"/>
      <c r="M719" s="86"/>
      <c r="N719" s="79"/>
      <c r="O719" s="241">
        <v>7</v>
      </c>
      <c r="P719" s="79"/>
      <c r="Q719" s="79"/>
      <c r="R719" s="79"/>
      <c r="S719" s="369">
        <v>62</v>
      </c>
      <c r="T719" s="369"/>
      <c r="U719" s="369"/>
      <c r="V719" s="339"/>
      <c r="W719" s="84"/>
      <c r="X719" s="84"/>
      <c r="Y719" s="84"/>
      <c r="Z719" s="84"/>
      <c r="AA719" s="84"/>
      <c r="AB719" s="84"/>
      <c r="AC719" s="350"/>
      <c r="AD719" s="84"/>
      <c r="AE719" s="85"/>
    </row>
    <row r="720" spans="1:31" s="156" customFormat="1" ht="45" hidden="1" customHeight="1" x14ac:dyDescent="0.25">
      <c r="A720" s="430">
        <v>884</v>
      </c>
      <c r="B720" s="430"/>
      <c r="C720" s="570"/>
      <c r="D720" s="576"/>
      <c r="E720" s="570"/>
      <c r="F720" s="578"/>
      <c r="G720" s="603"/>
      <c r="H720" s="428"/>
      <c r="I720" s="158" t="s">
        <v>738</v>
      </c>
      <c r="J720" s="82"/>
      <c r="K720" s="86">
        <v>19</v>
      </c>
      <c r="L720" s="86"/>
      <c r="M720" s="86"/>
      <c r="N720" s="79"/>
      <c r="O720" s="241">
        <v>8</v>
      </c>
      <c r="P720" s="79"/>
      <c r="Q720" s="79"/>
      <c r="R720" s="79"/>
      <c r="S720" s="369">
        <v>71</v>
      </c>
      <c r="T720" s="369"/>
      <c r="U720" s="369"/>
      <c r="V720" s="339"/>
      <c r="W720" s="84"/>
      <c r="X720" s="84"/>
      <c r="Y720" s="84"/>
      <c r="Z720" s="84"/>
      <c r="AA720" s="84"/>
      <c r="AB720" s="84"/>
      <c r="AC720" s="351"/>
      <c r="AD720" s="84"/>
      <c r="AE720" s="85"/>
    </row>
    <row r="721" spans="1:31" s="156" customFormat="1" ht="60" hidden="1" customHeight="1" x14ac:dyDescent="0.25">
      <c r="A721" s="430">
        <v>885</v>
      </c>
      <c r="B721" s="430"/>
      <c r="C721" s="570"/>
      <c r="D721" s="576"/>
      <c r="E721" s="570"/>
      <c r="F721" s="578"/>
      <c r="G721" s="603"/>
      <c r="H721" s="428"/>
      <c r="I721" s="158" t="s">
        <v>739</v>
      </c>
      <c r="J721" s="82"/>
      <c r="K721" s="86">
        <v>60</v>
      </c>
      <c r="L721" s="86"/>
      <c r="M721" s="86"/>
      <c r="N721" s="79"/>
      <c r="O721" s="241">
        <v>7</v>
      </c>
      <c r="P721" s="79"/>
      <c r="Q721" s="79"/>
      <c r="R721" s="79"/>
      <c r="S721" s="369">
        <v>116</v>
      </c>
      <c r="T721" s="369"/>
      <c r="U721" s="369"/>
      <c r="V721" s="339"/>
      <c r="W721" s="84"/>
      <c r="X721" s="84"/>
      <c r="Y721" s="84"/>
      <c r="Z721" s="84"/>
      <c r="AA721" s="84"/>
      <c r="AB721" s="84"/>
      <c r="AC721" s="351"/>
      <c r="AD721" s="84"/>
      <c r="AE721" s="85"/>
    </row>
    <row r="722" spans="1:31" s="156" customFormat="1" ht="60" hidden="1" customHeight="1" x14ac:dyDescent="0.25">
      <c r="A722" s="430">
        <v>886</v>
      </c>
      <c r="B722" s="430"/>
      <c r="C722" s="570"/>
      <c r="D722" s="576"/>
      <c r="E722" s="570"/>
      <c r="F722" s="578"/>
      <c r="G722" s="603"/>
      <c r="H722" s="428"/>
      <c r="I722" s="158" t="s">
        <v>740</v>
      </c>
      <c r="J722" s="82"/>
      <c r="K722" s="86">
        <v>91</v>
      </c>
      <c r="L722" s="86"/>
      <c r="M722" s="86"/>
      <c r="N722" s="79"/>
      <c r="O722" s="241">
        <v>8</v>
      </c>
      <c r="P722" s="79"/>
      <c r="Q722" s="79"/>
      <c r="R722" s="79"/>
      <c r="S722" s="369">
        <v>135</v>
      </c>
      <c r="T722" s="369"/>
      <c r="U722" s="369"/>
      <c r="V722" s="339"/>
      <c r="W722" s="84"/>
      <c r="X722" s="84"/>
      <c r="Y722" s="84"/>
      <c r="Z722" s="84"/>
      <c r="AA722" s="84"/>
      <c r="AB722" s="84"/>
      <c r="AC722" s="351"/>
      <c r="AD722" s="84"/>
      <c r="AE722" s="85"/>
    </row>
    <row r="723" spans="1:31" s="156" customFormat="1" ht="45" hidden="1" customHeight="1" x14ac:dyDescent="0.25">
      <c r="A723" s="430">
        <v>887</v>
      </c>
      <c r="B723" s="430"/>
      <c r="C723" s="570"/>
      <c r="D723" s="576"/>
      <c r="E723" s="570"/>
      <c r="F723" s="578"/>
      <c r="G723" s="603"/>
      <c r="H723" s="428"/>
      <c r="I723" s="158" t="s">
        <v>741</v>
      </c>
      <c r="J723" s="82"/>
      <c r="K723" s="86">
        <v>43</v>
      </c>
      <c r="L723" s="86"/>
      <c r="M723" s="86"/>
      <c r="N723" s="79"/>
      <c r="O723" s="241">
        <v>7</v>
      </c>
      <c r="P723" s="79"/>
      <c r="Q723" s="79"/>
      <c r="R723" s="79"/>
      <c r="S723" s="369">
        <v>131</v>
      </c>
      <c r="T723" s="369"/>
      <c r="U723" s="369"/>
      <c r="V723" s="339"/>
      <c r="W723" s="84"/>
      <c r="X723" s="84"/>
      <c r="Y723" s="84"/>
      <c r="Z723" s="84"/>
      <c r="AA723" s="84"/>
      <c r="AB723" s="84"/>
      <c r="AC723" s="351"/>
      <c r="AD723" s="84"/>
      <c r="AE723" s="85"/>
    </row>
    <row r="724" spans="1:31" s="156" customFormat="1" ht="75" hidden="1" customHeight="1" x14ac:dyDescent="0.25">
      <c r="A724" s="430">
        <v>888</v>
      </c>
      <c r="B724" s="430"/>
      <c r="C724" s="570"/>
      <c r="D724" s="576"/>
      <c r="E724" s="570"/>
      <c r="F724" s="578"/>
      <c r="G724" s="603"/>
      <c r="H724" s="428"/>
      <c r="I724" s="158" t="s">
        <v>742</v>
      </c>
      <c r="J724" s="82"/>
      <c r="K724" s="88">
        <v>22</v>
      </c>
      <c r="L724" s="88"/>
      <c r="M724" s="88"/>
      <c r="N724" s="79"/>
      <c r="O724" s="241">
        <v>8</v>
      </c>
      <c r="P724" s="79"/>
      <c r="Q724" s="79"/>
      <c r="R724" s="79"/>
      <c r="S724" s="369">
        <v>42</v>
      </c>
      <c r="T724" s="369"/>
      <c r="U724" s="369"/>
      <c r="V724" s="339"/>
      <c r="W724" s="84"/>
      <c r="X724" s="84"/>
      <c r="Y724" s="84"/>
      <c r="Z724" s="84"/>
      <c r="AA724" s="84"/>
      <c r="AB724" s="84"/>
      <c r="AC724" s="351"/>
      <c r="AD724" s="84"/>
      <c r="AE724" s="85"/>
    </row>
    <row r="725" spans="1:31" s="156" customFormat="1" ht="90" hidden="1" customHeight="1" x14ac:dyDescent="0.25">
      <c r="A725" s="430">
        <v>889</v>
      </c>
      <c r="B725" s="430"/>
      <c r="C725" s="570"/>
      <c r="D725" s="576"/>
      <c r="E725" s="570"/>
      <c r="F725" s="578"/>
      <c r="G725" s="603"/>
      <c r="H725" s="428"/>
      <c r="I725" s="158" t="s">
        <v>743</v>
      </c>
      <c r="J725" s="82"/>
      <c r="K725" s="86">
        <v>300</v>
      </c>
      <c r="L725" s="86"/>
      <c r="M725" s="86"/>
      <c r="N725" s="79"/>
      <c r="O725" s="241">
        <v>8</v>
      </c>
      <c r="P725" s="79"/>
      <c r="Q725" s="79"/>
      <c r="R725" s="79"/>
      <c r="S725" s="369">
        <v>374</v>
      </c>
      <c r="T725" s="369"/>
      <c r="U725" s="369"/>
      <c r="V725" s="339"/>
      <c r="W725" s="84"/>
      <c r="X725" s="84"/>
      <c r="Y725" s="84"/>
      <c r="Z725" s="84"/>
      <c r="AA725" s="84"/>
      <c r="AB725" s="84"/>
      <c r="AC725" s="350"/>
      <c r="AD725" s="84"/>
      <c r="AE725" s="85"/>
    </row>
    <row r="726" spans="1:31" s="156" customFormat="1" ht="60" hidden="1" customHeight="1" x14ac:dyDescent="0.25">
      <c r="A726" s="430">
        <v>890</v>
      </c>
      <c r="B726" s="430"/>
      <c r="C726" s="570"/>
      <c r="D726" s="576"/>
      <c r="E726" s="570"/>
      <c r="F726" s="578"/>
      <c r="G726" s="603"/>
      <c r="H726" s="428"/>
      <c r="I726" s="158" t="s">
        <v>744</v>
      </c>
      <c r="J726" s="82"/>
      <c r="K726" s="86">
        <v>162</v>
      </c>
      <c r="L726" s="86"/>
      <c r="M726" s="86"/>
      <c r="N726" s="79"/>
      <c r="O726" s="241">
        <v>8</v>
      </c>
      <c r="P726" s="79"/>
      <c r="Q726" s="79"/>
      <c r="R726" s="79"/>
      <c r="S726" s="369">
        <v>96</v>
      </c>
      <c r="T726" s="369"/>
      <c r="U726" s="369"/>
      <c r="V726" s="339"/>
      <c r="W726" s="84"/>
      <c r="X726" s="84"/>
      <c r="Y726" s="84"/>
      <c r="Z726" s="84"/>
      <c r="AA726" s="84"/>
      <c r="AB726" s="84"/>
      <c r="AC726" s="350"/>
      <c r="AD726" s="84"/>
      <c r="AE726" s="85"/>
    </row>
    <row r="727" spans="1:31" s="156" customFormat="1" ht="60" hidden="1" customHeight="1" x14ac:dyDescent="0.25">
      <c r="A727" s="430">
        <v>891</v>
      </c>
      <c r="B727" s="430"/>
      <c r="C727" s="570"/>
      <c r="D727" s="576"/>
      <c r="E727" s="570"/>
      <c r="F727" s="578"/>
      <c r="G727" s="603"/>
      <c r="H727" s="428"/>
      <c r="I727" s="158" t="s">
        <v>745</v>
      </c>
      <c r="J727" s="82"/>
      <c r="K727" s="86">
        <v>65</v>
      </c>
      <c r="L727" s="86"/>
      <c r="M727" s="86"/>
      <c r="N727" s="79"/>
      <c r="O727" s="241">
        <v>15</v>
      </c>
      <c r="P727" s="79"/>
      <c r="Q727" s="79"/>
      <c r="R727" s="79"/>
      <c r="S727" s="369">
        <v>112</v>
      </c>
      <c r="T727" s="369"/>
      <c r="U727" s="369"/>
      <c r="V727" s="339"/>
      <c r="W727" s="84"/>
      <c r="X727" s="84"/>
      <c r="Y727" s="84"/>
      <c r="Z727" s="84"/>
      <c r="AA727" s="84"/>
      <c r="AB727" s="84"/>
      <c r="AC727" s="350"/>
      <c r="AD727" s="84"/>
      <c r="AE727" s="85"/>
    </row>
    <row r="728" spans="1:31" s="156" customFormat="1" ht="75" hidden="1" customHeight="1" x14ac:dyDescent="0.25">
      <c r="A728" s="430">
        <v>892</v>
      </c>
      <c r="B728" s="430"/>
      <c r="C728" s="570"/>
      <c r="D728" s="576"/>
      <c r="E728" s="570"/>
      <c r="F728" s="578"/>
      <c r="G728" s="603"/>
      <c r="H728" s="428"/>
      <c r="I728" s="158" t="s">
        <v>746</v>
      </c>
      <c r="J728" s="82"/>
      <c r="K728" s="86">
        <v>80</v>
      </c>
      <c r="L728" s="86"/>
      <c r="M728" s="86"/>
      <c r="N728" s="79"/>
      <c r="O728" s="241">
        <v>7</v>
      </c>
      <c r="P728" s="79"/>
      <c r="Q728" s="79"/>
      <c r="R728" s="79"/>
      <c r="S728" s="369">
        <v>112</v>
      </c>
      <c r="T728" s="369"/>
      <c r="U728" s="369"/>
      <c r="V728" s="339"/>
      <c r="W728" s="84"/>
      <c r="X728" s="84"/>
      <c r="Y728" s="84"/>
      <c r="Z728" s="84"/>
      <c r="AA728" s="84"/>
      <c r="AB728" s="84"/>
      <c r="AC728" s="350"/>
      <c r="AD728" s="84"/>
      <c r="AE728" s="85"/>
    </row>
    <row r="729" spans="1:31" s="156" customFormat="1" ht="45" hidden="1" customHeight="1" x14ac:dyDescent="0.25">
      <c r="A729" s="430">
        <v>893</v>
      </c>
      <c r="B729" s="430"/>
      <c r="C729" s="570"/>
      <c r="D729" s="576"/>
      <c r="E729" s="570"/>
      <c r="F729" s="578"/>
      <c r="G729" s="603"/>
      <c r="H729" s="428"/>
      <c r="I729" s="158" t="s">
        <v>747</v>
      </c>
      <c r="J729" s="82"/>
      <c r="K729" s="86">
        <v>33</v>
      </c>
      <c r="L729" s="86"/>
      <c r="M729" s="86"/>
      <c r="N729" s="79"/>
      <c r="O729" s="241">
        <v>12</v>
      </c>
      <c r="P729" s="79"/>
      <c r="Q729" s="79"/>
      <c r="R729" s="79"/>
      <c r="S729" s="369">
        <v>66</v>
      </c>
      <c r="T729" s="369"/>
      <c r="U729" s="369"/>
      <c r="V729" s="339"/>
      <c r="W729" s="84"/>
      <c r="X729" s="84"/>
      <c r="Y729" s="84"/>
      <c r="Z729" s="84"/>
      <c r="AA729" s="84"/>
      <c r="AB729" s="84"/>
      <c r="AC729" s="350"/>
      <c r="AD729" s="84"/>
      <c r="AE729" s="85"/>
    </row>
    <row r="730" spans="1:31" s="156" customFormat="1" ht="60" hidden="1" customHeight="1" x14ac:dyDescent="0.25">
      <c r="A730" s="430">
        <v>894</v>
      </c>
      <c r="B730" s="430"/>
      <c r="C730" s="570"/>
      <c r="D730" s="576"/>
      <c r="E730" s="570"/>
      <c r="F730" s="578"/>
      <c r="G730" s="603"/>
      <c r="H730" s="428"/>
      <c r="I730" s="158" t="s">
        <v>748</v>
      </c>
      <c r="J730" s="82"/>
      <c r="K730" s="86">
        <v>77</v>
      </c>
      <c r="L730" s="86"/>
      <c r="M730" s="86"/>
      <c r="N730" s="79"/>
      <c r="O730" s="241">
        <v>7</v>
      </c>
      <c r="P730" s="79"/>
      <c r="Q730" s="79"/>
      <c r="R730" s="79"/>
      <c r="S730" s="369">
        <v>111</v>
      </c>
      <c r="T730" s="369"/>
      <c r="U730" s="369"/>
      <c r="V730" s="339"/>
      <c r="W730" s="84"/>
      <c r="X730" s="84"/>
      <c r="Y730" s="84"/>
      <c r="Z730" s="84"/>
      <c r="AA730" s="84"/>
      <c r="AB730" s="84"/>
      <c r="AC730" s="350"/>
      <c r="AD730" s="84"/>
      <c r="AE730" s="85"/>
    </row>
    <row r="731" spans="1:31" s="156" customFormat="1" ht="45" hidden="1" customHeight="1" x14ac:dyDescent="0.25">
      <c r="A731" s="430">
        <v>896</v>
      </c>
      <c r="B731" s="430"/>
      <c r="C731" s="570"/>
      <c r="D731" s="576"/>
      <c r="E731" s="570"/>
      <c r="F731" s="578"/>
      <c r="G731" s="603"/>
      <c r="H731" s="428"/>
      <c r="I731" s="158" t="s">
        <v>749</v>
      </c>
      <c r="J731" s="82"/>
      <c r="K731" s="86">
        <v>175</v>
      </c>
      <c r="L731" s="86"/>
      <c r="M731" s="86"/>
      <c r="N731" s="79"/>
      <c r="O731" s="241">
        <v>5</v>
      </c>
      <c r="P731" s="79"/>
      <c r="Q731" s="79"/>
      <c r="R731" s="79"/>
      <c r="S731" s="369">
        <v>312</v>
      </c>
      <c r="T731" s="369"/>
      <c r="U731" s="369"/>
      <c r="V731" s="339"/>
      <c r="W731" s="84"/>
      <c r="X731" s="84"/>
      <c r="Y731" s="84"/>
      <c r="Z731" s="84"/>
      <c r="AA731" s="84"/>
      <c r="AB731" s="84"/>
      <c r="AC731" s="350"/>
      <c r="AD731" s="84"/>
      <c r="AE731" s="85"/>
    </row>
    <row r="732" spans="1:31" s="156" customFormat="1" ht="45" hidden="1" customHeight="1" x14ac:dyDescent="0.25">
      <c r="A732" s="430">
        <v>897</v>
      </c>
      <c r="B732" s="430"/>
      <c r="C732" s="570"/>
      <c r="D732" s="576"/>
      <c r="E732" s="570"/>
      <c r="F732" s="578"/>
      <c r="G732" s="603"/>
      <c r="H732" s="428"/>
      <c r="I732" s="158" t="s">
        <v>750</v>
      </c>
      <c r="J732" s="82"/>
      <c r="K732" s="86">
        <v>309</v>
      </c>
      <c r="L732" s="86"/>
      <c r="M732" s="86"/>
      <c r="N732" s="79"/>
      <c r="O732" s="241">
        <v>7</v>
      </c>
      <c r="P732" s="79"/>
      <c r="Q732" s="79"/>
      <c r="R732" s="79"/>
      <c r="S732" s="369">
        <v>336</v>
      </c>
      <c r="T732" s="369"/>
      <c r="U732" s="369"/>
      <c r="V732" s="339"/>
      <c r="W732" s="84"/>
      <c r="X732" s="84"/>
      <c r="Y732" s="84"/>
      <c r="Z732" s="84"/>
      <c r="AA732" s="84"/>
      <c r="AB732" s="84"/>
      <c r="AC732" s="350"/>
      <c r="AD732" s="84"/>
      <c r="AE732" s="85"/>
    </row>
    <row r="733" spans="1:31" s="156" customFormat="1" ht="60" hidden="1" customHeight="1" x14ac:dyDescent="0.25">
      <c r="A733" s="430">
        <v>898</v>
      </c>
      <c r="B733" s="430"/>
      <c r="C733" s="570"/>
      <c r="D733" s="576"/>
      <c r="E733" s="570"/>
      <c r="F733" s="578"/>
      <c r="G733" s="603"/>
      <c r="H733" s="428"/>
      <c r="I733" s="158" t="s">
        <v>751</v>
      </c>
      <c r="J733" s="82"/>
      <c r="K733" s="86">
        <v>26</v>
      </c>
      <c r="L733" s="86"/>
      <c r="M733" s="86"/>
      <c r="N733" s="79"/>
      <c r="O733" s="241">
        <v>7</v>
      </c>
      <c r="P733" s="79"/>
      <c r="Q733" s="79"/>
      <c r="R733" s="79"/>
      <c r="S733" s="369">
        <v>90</v>
      </c>
      <c r="T733" s="369"/>
      <c r="U733" s="369"/>
      <c r="V733" s="339"/>
      <c r="W733" s="84"/>
      <c r="X733" s="84"/>
      <c r="Y733" s="84"/>
      <c r="Z733" s="84"/>
      <c r="AA733" s="84"/>
      <c r="AB733" s="84"/>
      <c r="AC733" s="350"/>
      <c r="AD733" s="84"/>
      <c r="AE733" s="85"/>
    </row>
    <row r="734" spans="1:31" s="156" customFormat="1" ht="45" hidden="1" customHeight="1" x14ac:dyDescent="0.25">
      <c r="A734" s="430">
        <v>899</v>
      </c>
      <c r="B734" s="430"/>
      <c r="C734" s="570"/>
      <c r="D734" s="576"/>
      <c r="E734" s="570"/>
      <c r="F734" s="578"/>
      <c r="G734" s="603"/>
      <c r="H734" s="428"/>
      <c r="I734" s="158" t="s">
        <v>752</v>
      </c>
      <c r="J734" s="82"/>
      <c r="K734" s="86">
        <v>30</v>
      </c>
      <c r="L734" s="86"/>
      <c r="M734" s="86"/>
      <c r="N734" s="79"/>
      <c r="O734" s="241">
        <v>7</v>
      </c>
      <c r="P734" s="79"/>
      <c r="Q734" s="79"/>
      <c r="R734" s="79"/>
      <c r="S734" s="369">
        <v>21</v>
      </c>
      <c r="T734" s="369"/>
      <c r="U734" s="369"/>
      <c r="V734" s="339"/>
      <c r="W734" s="84"/>
      <c r="X734" s="84"/>
      <c r="Y734" s="84"/>
      <c r="Z734" s="84"/>
      <c r="AA734" s="84"/>
      <c r="AB734" s="84"/>
      <c r="AC734" s="350"/>
      <c r="AD734" s="84"/>
      <c r="AE734" s="85"/>
    </row>
    <row r="735" spans="1:31" s="156" customFormat="1" ht="45" hidden="1" customHeight="1" x14ac:dyDescent="0.25">
      <c r="A735" s="430">
        <v>900</v>
      </c>
      <c r="B735" s="430"/>
      <c r="C735" s="570"/>
      <c r="D735" s="576"/>
      <c r="E735" s="570"/>
      <c r="F735" s="578"/>
      <c r="G735" s="603"/>
      <c r="H735" s="428"/>
      <c r="I735" s="158" t="s">
        <v>753</v>
      </c>
      <c r="J735" s="82"/>
      <c r="K735" s="86">
        <v>37</v>
      </c>
      <c r="L735" s="86"/>
      <c r="M735" s="86"/>
      <c r="N735" s="79"/>
      <c r="O735" s="241">
        <v>7</v>
      </c>
      <c r="P735" s="79"/>
      <c r="Q735" s="79"/>
      <c r="R735" s="79"/>
      <c r="S735" s="369">
        <v>21</v>
      </c>
      <c r="T735" s="369"/>
      <c r="U735" s="369"/>
      <c r="V735" s="339"/>
      <c r="W735" s="84"/>
      <c r="X735" s="84"/>
      <c r="Y735" s="84"/>
      <c r="Z735" s="84"/>
      <c r="AA735" s="84"/>
      <c r="AB735" s="84"/>
      <c r="AC735" s="350"/>
      <c r="AD735" s="84"/>
      <c r="AE735" s="85"/>
    </row>
    <row r="736" spans="1:31" s="22" customFormat="1" ht="45" hidden="1" customHeight="1" x14ac:dyDescent="0.25">
      <c r="A736" s="430">
        <v>901</v>
      </c>
      <c r="B736" s="430"/>
      <c r="C736" s="570"/>
      <c r="D736" s="576"/>
      <c r="E736" s="570"/>
      <c r="F736" s="578"/>
      <c r="G736" s="603"/>
      <c r="H736" s="428"/>
      <c r="I736" s="158" t="s">
        <v>754</v>
      </c>
      <c r="J736" s="430"/>
      <c r="K736" s="81">
        <v>128</v>
      </c>
      <c r="L736" s="81"/>
      <c r="M736" s="81"/>
      <c r="N736" s="67"/>
      <c r="O736" s="242">
        <v>10</v>
      </c>
      <c r="P736" s="67"/>
      <c r="Q736" s="67"/>
      <c r="R736" s="67"/>
      <c r="S736" s="67">
        <v>143</v>
      </c>
      <c r="T736" s="67"/>
      <c r="U736" s="67"/>
      <c r="V736" s="339"/>
      <c r="W736" s="187"/>
      <c r="X736" s="187"/>
      <c r="Y736" s="187"/>
      <c r="Z736" s="187"/>
      <c r="AA736" s="187"/>
      <c r="AB736" s="187"/>
      <c r="AC736" s="350"/>
      <c r="AD736" s="187"/>
      <c r="AE736" s="64"/>
    </row>
    <row r="737" spans="1:31" s="22" customFormat="1" ht="45" hidden="1" customHeight="1" x14ac:dyDescent="0.25">
      <c r="A737" s="430">
        <v>902</v>
      </c>
      <c r="B737" s="430"/>
      <c r="C737" s="570"/>
      <c r="D737" s="576"/>
      <c r="E737" s="570"/>
      <c r="F737" s="578"/>
      <c r="G737" s="603"/>
      <c r="H737" s="428"/>
      <c r="I737" s="158" t="s">
        <v>755</v>
      </c>
      <c r="J737" s="430"/>
      <c r="K737" s="81">
        <v>17</v>
      </c>
      <c r="L737" s="81"/>
      <c r="M737" s="81"/>
      <c r="N737" s="67"/>
      <c r="O737" s="242">
        <v>5</v>
      </c>
      <c r="P737" s="67"/>
      <c r="Q737" s="67"/>
      <c r="R737" s="67"/>
      <c r="S737" s="67">
        <v>67</v>
      </c>
      <c r="T737" s="67"/>
      <c r="U737" s="67"/>
      <c r="V737" s="339"/>
      <c r="W737" s="187"/>
      <c r="X737" s="187"/>
      <c r="Y737" s="187"/>
      <c r="Z737" s="187"/>
      <c r="AA737" s="187"/>
      <c r="AB737" s="187"/>
      <c r="AC737" s="350"/>
      <c r="AD737" s="187"/>
      <c r="AE737" s="64"/>
    </row>
    <row r="738" spans="1:31" s="22" customFormat="1" ht="45" hidden="1" customHeight="1" x14ac:dyDescent="0.25">
      <c r="A738" s="430">
        <v>903</v>
      </c>
      <c r="B738" s="430"/>
      <c r="C738" s="570"/>
      <c r="D738" s="576"/>
      <c r="E738" s="570"/>
      <c r="F738" s="578"/>
      <c r="G738" s="603"/>
      <c r="H738" s="428"/>
      <c r="I738" s="158" t="s">
        <v>756</v>
      </c>
      <c r="J738" s="430"/>
      <c r="K738" s="81">
        <v>91</v>
      </c>
      <c r="L738" s="81"/>
      <c r="M738" s="81"/>
      <c r="N738" s="67"/>
      <c r="O738" s="242">
        <v>9</v>
      </c>
      <c r="P738" s="67"/>
      <c r="Q738" s="67"/>
      <c r="R738" s="67"/>
      <c r="S738" s="67">
        <v>133</v>
      </c>
      <c r="T738" s="67"/>
      <c r="U738" s="67"/>
      <c r="V738" s="339"/>
      <c r="W738" s="187"/>
      <c r="X738" s="187"/>
      <c r="Y738" s="187"/>
      <c r="Z738" s="187"/>
      <c r="AA738" s="187"/>
      <c r="AB738" s="187"/>
      <c r="AC738" s="350"/>
      <c r="AD738" s="187"/>
      <c r="AE738" s="64"/>
    </row>
    <row r="739" spans="1:31" s="22" customFormat="1" ht="45" hidden="1" customHeight="1" x14ac:dyDescent="0.25">
      <c r="A739" s="430">
        <v>452</v>
      </c>
      <c r="B739" s="430"/>
      <c r="C739" s="570"/>
      <c r="D739" s="576"/>
      <c r="E739" s="570"/>
      <c r="F739" s="578"/>
      <c r="G739" s="603"/>
      <c r="H739" s="428"/>
      <c r="I739" s="158" t="s">
        <v>413</v>
      </c>
      <c r="J739" s="430"/>
      <c r="K739" s="81">
        <v>182</v>
      </c>
      <c r="L739" s="81"/>
      <c r="M739" s="81"/>
      <c r="N739" s="67"/>
      <c r="O739" s="242">
        <v>10</v>
      </c>
      <c r="P739" s="67"/>
      <c r="Q739" s="67"/>
      <c r="R739" s="67"/>
      <c r="S739" s="67">
        <v>241</v>
      </c>
      <c r="T739" s="67"/>
      <c r="U739" s="67"/>
      <c r="V739" s="339"/>
      <c r="W739" s="187"/>
      <c r="X739" s="187"/>
      <c r="Y739" s="187"/>
      <c r="Z739" s="187"/>
      <c r="AA739" s="187"/>
      <c r="AB739" s="187"/>
      <c r="AC739" s="350"/>
      <c r="AD739" s="187"/>
      <c r="AE739" s="64"/>
    </row>
    <row r="740" spans="1:31" s="22" customFormat="1" ht="45" hidden="1" customHeight="1" x14ac:dyDescent="0.25">
      <c r="A740" s="430">
        <v>905</v>
      </c>
      <c r="B740" s="430"/>
      <c r="C740" s="570"/>
      <c r="D740" s="576"/>
      <c r="E740" s="570"/>
      <c r="F740" s="578"/>
      <c r="G740" s="603"/>
      <c r="H740" s="428"/>
      <c r="I740" s="158" t="s">
        <v>757</v>
      </c>
      <c r="J740" s="430"/>
      <c r="K740" s="81">
        <v>73</v>
      </c>
      <c r="L740" s="81"/>
      <c r="M740" s="81"/>
      <c r="N740" s="67"/>
      <c r="O740" s="242">
        <v>11</v>
      </c>
      <c r="P740" s="67"/>
      <c r="Q740" s="67"/>
      <c r="R740" s="67"/>
      <c r="S740" s="67">
        <v>118</v>
      </c>
      <c r="T740" s="67"/>
      <c r="U740" s="67"/>
      <c r="V740" s="339"/>
      <c r="W740" s="187"/>
      <c r="X740" s="187"/>
      <c r="Y740" s="187"/>
      <c r="Z740" s="187"/>
      <c r="AA740" s="187"/>
      <c r="AB740" s="187"/>
      <c r="AC740" s="350"/>
      <c r="AD740" s="187"/>
      <c r="AE740" s="64"/>
    </row>
    <row r="741" spans="1:31" s="22" customFormat="1" ht="45" hidden="1" customHeight="1" x14ac:dyDescent="0.25">
      <c r="A741" s="430">
        <v>906</v>
      </c>
      <c r="B741" s="430"/>
      <c r="C741" s="570"/>
      <c r="D741" s="576"/>
      <c r="E741" s="570"/>
      <c r="F741" s="578"/>
      <c r="G741" s="603"/>
      <c r="H741" s="428"/>
      <c r="I741" s="158" t="s">
        <v>758</v>
      </c>
      <c r="J741" s="430"/>
      <c r="K741" s="81">
        <v>12</v>
      </c>
      <c r="L741" s="81"/>
      <c r="M741" s="81"/>
      <c r="N741" s="67"/>
      <c r="O741" s="242">
        <v>5</v>
      </c>
      <c r="P741" s="67"/>
      <c r="Q741" s="67"/>
      <c r="R741" s="67"/>
      <c r="S741" s="67">
        <v>65</v>
      </c>
      <c r="T741" s="67"/>
      <c r="U741" s="67"/>
      <c r="V741" s="339"/>
      <c r="W741" s="187"/>
      <c r="X741" s="187"/>
      <c r="Y741" s="187"/>
      <c r="Z741" s="187"/>
      <c r="AA741" s="187"/>
      <c r="AB741" s="187"/>
      <c r="AC741" s="350"/>
      <c r="AD741" s="187"/>
      <c r="AE741" s="64"/>
    </row>
    <row r="742" spans="1:31" s="22" customFormat="1" ht="45" hidden="1" customHeight="1" x14ac:dyDescent="0.25">
      <c r="A742" s="430">
        <v>907</v>
      </c>
      <c r="B742" s="430"/>
      <c r="C742" s="570"/>
      <c r="D742" s="576"/>
      <c r="E742" s="570"/>
      <c r="F742" s="578"/>
      <c r="G742" s="603"/>
      <c r="H742" s="428"/>
      <c r="I742" s="158" t="s">
        <v>759</v>
      </c>
      <c r="J742" s="430"/>
      <c r="K742" s="81">
        <v>284</v>
      </c>
      <c r="L742" s="81"/>
      <c r="M742" s="81"/>
      <c r="N742" s="67"/>
      <c r="O742" s="242">
        <v>10</v>
      </c>
      <c r="P742" s="67"/>
      <c r="Q742" s="67"/>
      <c r="R742" s="67"/>
      <c r="S742" s="67">
        <v>237</v>
      </c>
      <c r="T742" s="67"/>
      <c r="U742" s="67"/>
      <c r="V742" s="339"/>
      <c r="W742" s="187"/>
      <c r="X742" s="187"/>
      <c r="Y742" s="187"/>
      <c r="Z742" s="187"/>
      <c r="AA742" s="187"/>
      <c r="AB742" s="187"/>
      <c r="AC742" s="350"/>
      <c r="AD742" s="187"/>
      <c r="AE742" s="64"/>
    </row>
    <row r="743" spans="1:31" s="22" customFormat="1" ht="45" hidden="1" customHeight="1" x14ac:dyDescent="0.25">
      <c r="A743" s="430">
        <v>908</v>
      </c>
      <c r="B743" s="430"/>
      <c r="C743" s="570"/>
      <c r="D743" s="576"/>
      <c r="E743" s="570"/>
      <c r="F743" s="578"/>
      <c r="G743" s="603"/>
      <c r="H743" s="428"/>
      <c r="I743" s="158" t="s">
        <v>760</v>
      </c>
      <c r="J743" s="430"/>
      <c r="K743" s="81">
        <v>48</v>
      </c>
      <c r="L743" s="81"/>
      <c r="M743" s="81"/>
      <c r="N743" s="67"/>
      <c r="O743" s="242">
        <v>9</v>
      </c>
      <c r="P743" s="67"/>
      <c r="Q743" s="67"/>
      <c r="R743" s="67"/>
      <c r="S743" s="67">
        <v>14</v>
      </c>
      <c r="T743" s="67"/>
      <c r="U743" s="67"/>
      <c r="V743" s="339"/>
      <c r="W743" s="187"/>
      <c r="X743" s="187"/>
      <c r="Y743" s="187"/>
      <c r="Z743" s="187"/>
      <c r="AA743" s="187"/>
      <c r="AB743" s="187"/>
      <c r="AC743" s="350"/>
      <c r="AD743" s="187"/>
      <c r="AE743" s="64"/>
    </row>
    <row r="744" spans="1:31" s="22" customFormat="1" ht="45" hidden="1" customHeight="1" x14ac:dyDescent="0.25">
      <c r="A744" s="430">
        <v>909</v>
      </c>
      <c r="B744" s="430"/>
      <c r="C744" s="570"/>
      <c r="D744" s="576"/>
      <c r="E744" s="570"/>
      <c r="F744" s="578"/>
      <c r="G744" s="603"/>
      <c r="H744" s="428"/>
      <c r="I744" s="158" t="s">
        <v>761</v>
      </c>
      <c r="J744" s="430"/>
      <c r="K744" s="81">
        <v>220</v>
      </c>
      <c r="L744" s="81"/>
      <c r="M744" s="81"/>
      <c r="N744" s="67"/>
      <c r="O744" s="242">
        <v>10</v>
      </c>
      <c r="P744" s="67"/>
      <c r="Q744" s="67"/>
      <c r="R744" s="67"/>
      <c r="S744" s="67">
        <v>262</v>
      </c>
      <c r="T744" s="67"/>
      <c r="U744" s="67"/>
      <c r="V744" s="339"/>
      <c r="W744" s="187"/>
      <c r="X744" s="187"/>
      <c r="Y744" s="187"/>
      <c r="Z744" s="187"/>
      <c r="AA744" s="187"/>
      <c r="AB744" s="187"/>
      <c r="AC744" s="350"/>
      <c r="AD744" s="187"/>
      <c r="AE744" s="64"/>
    </row>
    <row r="745" spans="1:31" s="22" customFormat="1" ht="60" hidden="1" customHeight="1" x14ac:dyDescent="0.25">
      <c r="A745" s="430">
        <v>910</v>
      </c>
      <c r="B745" s="430"/>
      <c r="C745" s="570"/>
      <c r="D745" s="576"/>
      <c r="E745" s="570"/>
      <c r="F745" s="578"/>
      <c r="G745" s="603"/>
      <c r="H745" s="428"/>
      <c r="I745" s="158" t="s">
        <v>762</v>
      </c>
      <c r="J745" s="430"/>
      <c r="K745" s="81">
        <v>74</v>
      </c>
      <c r="L745" s="81"/>
      <c r="M745" s="81"/>
      <c r="N745" s="67"/>
      <c r="O745" s="242">
        <v>10</v>
      </c>
      <c r="P745" s="67"/>
      <c r="Q745" s="67"/>
      <c r="R745" s="67"/>
      <c r="S745" s="67">
        <v>109</v>
      </c>
      <c r="T745" s="67"/>
      <c r="U745" s="67"/>
      <c r="V745" s="339"/>
      <c r="W745" s="187"/>
      <c r="X745" s="187"/>
      <c r="Y745" s="187"/>
      <c r="Z745" s="187"/>
      <c r="AA745" s="187"/>
      <c r="AB745" s="187"/>
      <c r="AC745" s="350"/>
      <c r="AD745" s="187"/>
      <c r="AE745" s="64"/>
    </row>
    <row r="746" spans="1:31" s="22" customFormat="1" ht="45" hidden="1" customHeight="1" x14ac:dyDescent="0.25">
      <c r="A746" s="430">
        <v>911</v>
      </c>
      <c r="B746" s="430"/>
      <c r="C746" s="570"/>
      <c r="D746" s="576"/>
      <c r="E746" s="570"/>
      <c r="F746" s="578"/>
      <c r="G746" s="603"/>
      <c r="H746" s="428"/>
      <c r="I746" s="158" t="s">
        <v>763</v>
      </c>
      <c r="J746" s="430"/>
      <c r="K746" s="81">
        <v>40</v>
      </c>
      <c r="L746" s="81"/>
      <c r="M746" s="81"/>
      <c r="N746" s="67"/>
      <c r="O746" s="242">
        <v>10</v>
      </c>
      <c r="P746" s="67"/>
      <c r="Q746" s="67"/>
      <c r="R746" s="67"/>
      <c r="S746" s="67">
        <v>31</v>
      </c>
      <c r="T746" s="67"/>
      <c r="U746" s="67"/>
      <c r="V746" s="339"/>
      <c r="W746" s="187"/>
      <c r="X746" s="187"/>
      <c r="Y746" s="187"/>
      <c r="Z746" s="187"/>
      <c r="AA746" s="187"/>
      <c r="AB746" s="187"/>
      <c r="AC746" s="350"/>
      <c r="AD746" s="187"/>
      <c r="AE746" s="64"/>
    </row>
    <row r="747" spans="1:31" s="22" customFormat="1" ht="60" hidden="1" customHeight="1" x14ac:dyDescent="0.25">
      <c r="A747" s="430">
        <v>912</v>
      </c>
      <c r="B747" s="430"/>
      <c r="C747" s="570"/>
      <c r="D747" s="576"/>
      <c r="E747" s="570"/>
      <c r="F747" s="578"/>
      <c r="G747" s="603"/>
      <c r="H747" s="428"/>
      <c r="I747" s="158" t="s">
        <v>764</v>
      </c>
      <c r="J747" s="430"/>
      <c r="K747" s="81">
        <v>450</v>
      </c>
      <c r="L747" s="81"/>
      <c r="M747" s="81"/>
      <c r="N747" s="67"/>
      <c r="O747" s="242">
        <v>10</v>
      </c>
      <c r="P747" s="67"/>
      <c r="Q747" s="67"/>
      <c r="R747" s="67"/>
      <c r="S747" s="67">
        <v>139</v>
      </c>
      <c r="T747" s="67"/>
      <c r="U747" s="67"/>
      <c r="V747" s="339"/>
      <c r="W747" s="187"/>
      <c r="X747" s="187"/>
      <c r="Y747" s="187"/>
      <c r="Z747" s="187"/>
      <c r="AA747" s="187"/>
      <c r="AB747" s="187"/>
      <c r="AC747" s="350"/>
      <c r="AD747" s="187"/>
      <c r="AE747" s="64"/>
    </row>
    <row r="748" spans="1:31" s="22" customFormat="1" ht="60" hidden="1" customHeight="1" x14ac:dyDescent="0.25">
      <c r="A748" s="430">
        <v>913</v>
      </c>
      <c r="B748" s="430"/>
      <c r="C748" s="570"/>
      <c r="D748" s="576"/>
      <c r="E748" s="570"/>
      <c r="F748" s="578"/>
      <c r="G748" s="603"/>
      <c r="H748" s="428"/>
      <c r="I748" s="158" t="s">
        <v>765</v>
      </c>
      <c r="J748" s="430"/>
      <c r="K748" s="81">
        <v>51</v>
      </c>
      <c r="L748" s="81"/>
      <c r="M748" s="81"/>
      <c r="N748" s="67"/>
      <c r="O748" s="242">
        <v>10</v>
      </c>
      <c r="P748" s="67"/>
      <c r="Q748" s="67"/>
      <c r="R748" s="67"/>
      <c r="S748" s="67">
        <v>74</v>
      </c>
      <c r="T748" s="67"/>
      <c r="U748" s="67"/>
      <c r="V748" s="339"/>
      <c r="W748" s="187"/>
      <c r="X748" s="187"/>
      <c r="Y748" s="187"/>
      <c r="Z748" s="187"/>
      <c r="AA748" s="187"/>
      <c r="AB748" s="187"/>
      <c r="AC748" s="350"/>
      <c r="AD748" s="187"/>
      <c r="AE748" s="64"/>
    </row>
    <row r="749" spans="1:31" s="22" customFormat="1" ht="60" hidden="1" customHeight="1" x14ac:dyDescent="0.25">
      <c r="A749" s="430">
        <v>914</v>
      </c>
      <c r="B749" s="430"/>
      <c r="C749" s="570"/>
      <c r="D749" s="576"/>
      <c r="E749" s="570"/>
      <c r="F749" s="578"/>
      <c r="G749" s="603"/>
      <c r="H749" s="428"/>
      <c r="I749" s="158" t="s">
        <v>766</v>
      </c>
      <c r="J749" s="430"/>
      <c r="K749" s="81">
        <v>470</v>
      </c>
      <c r="L749" s="81"/>
      <c r="M749" s="81"/>
      <c r="N749" s="67"/>
      <c r="O749" s="242">
        <v>9</v>
      </c>
      <c r="P749" s="67"/>
      <c r="Q749" s="67"/>
      <c r="R749" s="67"/>
      <c r="S749" s="67">
        <v>138</v>
      </c>
      <c r="T749" s="67"/>
      <c r="U749" s="67"/>
      <c r="V749" s="339"/>
      <c r="W749" s="187"/>
      <c r="X749" s="187"/>
      <c r="Y749" s="187"/>
      <c r="Z749" s="187"/>
      <c r="AA749" s="187"/>
      <c r="AB749" s="187"/>
      <c r="AC749" s="350"/>
      <c r="AD749" s="187"/>
      <c r="AE749" s="64"/>
    </row>
    <row r="750" spans="1:31" s="22" customFormat="1" ht="60" hidden="1" customHeight="1" x14ac:dyDescent="0.25">
      <c r="A750" s="430">
        <v>915</v>
      </c>
      <c r="B750" s="430"/>
      <c r="C750" s="570"/>
      <c r="D750" s="576"/>
      <c r="E750" s="570"/>
      <c r="F750" s="578"/>
      <c r="G750" s="603"/>
      <c r="H750" s="428"/>
      <c r="I750" s="158" t="s">
        <v>767</v>
      </c>
      <c r="J750" s="430"/>
      <c r="K750" s="81">
        <v>30</v>
      </c>
      <c r="L750" s="81"/>
      <c r="M750" s="81"/>
      <c r="N750" s="67"/>
      <c r="O750" s="242">
        <v>5</v>
      </c>
      <c r="P750" s="67"/>
      <c r="Q750" s="67"/>
      <c r="R750" s="67"/>
      <c r="S750" s="67">
        <v>24</v>
      </c>
      <c r="T750" s="67"/>
      <c r="U750" s="67"/>
      <c r="V750" s="339"/>
      <c r="W750" s="187"/>
      <c r="X750" s="187"/>
      <c r="Y750" s="187"/>
      <c r="Z750" s="187"/>
      <c r="AA750" s="187"/>
      <c r="AB750" s="187"/>
      <c r="AC750" s="350"/>
      <c r="AD750" s="187"/>
      <c r="AE750" s="64"/>
    </row>
    <row r="751" spans="1:31" s="22" customFormat="1" ht="60" hidden="1" customHeight="1" x14ac:dyDescent="0.25">
      <c r="A751" s="430">
        <v>441</v>
      </c>
      <c r="B751" s="430"/>
      <c r="C751" s="570"/>
      <c r="D751" s="576"/>
      <c r="E751" s="570"/>
      <c r="F751" s="578"/>
      <c r="G751" s="603"/>
      <c r="H751" s="428"/>
      <c r="I751" s="158" t="s">
        <v>402</v>
      </c>
      <c r="J751" s="430"/>
      <c r="K751" s="81">
        <v>120</v>
      </c>
      <c r="L751" s="81"/>
      <c r="M751" s="81"/>
      <c r="N751" s="67"/>
      <c r="O751" s="242">
        <v>10</v>
      </c>
      <c r="P751" s="67"/>
      <c r="Q751" s="67"/>
      <c r="R751" s="67"/>
      <c r="S751" s="67">
        <v>11</v>
      </c>
      <c r="T751" s="67"/>
      <c r="U751" s="67"/>
      <c r="V751" s="339"/>
      <c r="W751" s="187"/>
      <c r="X751" s="187"/>
      <c r="Y751" s="187"/>
      <c r="Z751" s="187"/>
      <c r="AA751" s="187"/>
      <c r="AB751" s="187"/>
      <c r="AC751" s="350"/>
      <c r="AD751" s="187"/>
      <c r="AE751" s="64"/>
    </row>
    <row r="752" spans="1:31" s="22" customFormat="1" ht="45" hidden="1" customHeight="1" x14ac:dyDescent="0.25">
      <c r="A752" s="430">
        <v>917</v>
      </c>
      <c r="B752" s="430"/>
      <c r="C752" s="570"/>
      <c r="D752" s="576"/>
      <c r="E752" s="570"/>
      <c r="F752" s="578"/>
      <c r="G752" s="603"/>
      <c r="H752" s="428"/>
      <c r="I752" s="158" t="s">
        <v>768</v>
      </c>
      <c r="J752" s="430"/>
      <c r="K752" s="81">
        <v>18</v>
      </c>
      <c r="L752" s="81"/>
      <c r="M752" s="81"/>
      <c r="N752" s="67"/>
      <c r="O752" s="242">
        <v>12</v>
      </c>
      <c r="P752" s="67"/>
      <c r="Q752" s="67"/>
      <c r="R752" s="67"/>
      <c r="S752" s="67">
        <v>19</v>
      </c>
      <c r="T752" s="67"/>
      <c r="U752" s="67"/>
      <c r="V752" s="339"/>
      <c r="W752" s="187"/>
      <c r="X752" s="187"/>
      <c r="Y752" s="187"/>
      <c r="Z752" s="187"/>
      <c r="AA752" s="187"/>
      <c r="AB752" s="187"/>
      <c r="AC752" s="350"/>
      <c r="AD752" s="187"/>
      <c r="AE752" s="64"/>
    </row>
    <row r="753" spans="1:31" s="22" customFormat="1" ht="45" hidden="1" customHeight="1" x14ac:dyDescent="0.25">
      <c r="A753" s="430">
        <v>918</v>
      </c>
      <c r="B753" s="430"/>
      <c r="C753" s="570"/>
      <c r="D753" s="576"/>
      <c r="E753" s="570"/>
      <c r="F753" s="578"/>
      <c r="G753" s="603"/>
      <c r="H753" s="428"/>
      <c r="I753" s="158" t="s">
        <v>769</v>
      </c>
      <c r="J753" s="430"/>
      <c r="K753" s="81">
        <v>30</v>
      </c>
      <c r="L753" s="81"/>
      <c r="M753" s="81"/>
      <c r="N753" s="67"/>
      <c r="O753" s="242">
        <v>10</v>
      </c>
      <c r="P753" s="67"/>
      <c r="Q753" s="67"/>
      <c r="R753" s="67"/>
      <c r="S753" s="67">
        <v>114</v>
      </c>
      <c r="T753" s="67"/>
      <c r="U753" s="67"/>
      <c r="V753" s="339"/>
      <c r="W753" s="187"/>
      <c r="X753" s="187"/>
      <c r="Y753" s="187"/>
      <c r="Z753" s="187"/>
      <c r="AA753" s="187"/>
      <c r="AB753" s="187"/>
      <c r="AC753" s="350"/>
      <c r="AD753" s="187"/>
      <c r="AE753" s="64"/>
    </row>
    <row r="754" spans="1:31" s="22" customFormat="1" ht="45" hidden="1" customHeight="1" x14ac:dyDescent="0.25">
      <c r="A754" s="430">
        <v>919</v>
      </c>
      <c r="B754" s="430"/>
      <c r="C754" s="570"/>
      <c r="D754" s="576"/>
      <c r="E754" s="570"/>
      <c r="F754" s="578"/>
      <c r="G754" s="603"/>
      <c r="H754" s="428"/>
      <c r="I754" s="158" t="s">
        <v>770</v>
      </c>
      <c r="J754" s="430"/>
      <c r="K754" s="81">
        <v>200</v>
      </c>
      <c r="L754" s="81"/>
      <c r="M754" s="81"/>
      <c r="N754" s="67"/>
      <c r="O754" s="242">
        <v>10.7</v>
      </c>
      <c r="P754" s="67"/>
      <c r="Q754" s="67"/>
      <c r="R754" s="67"/>
      <c r="S754" s="67">
        <v>116</v>
      </c>
      <c r="T754" s="67"/>
      <c r="U754" s="67"/>
      <c r="V754" s="339"/>
      <c r="W754" s="187"/>
      <c r="X754" s="187"/>
      <c r="Y754" s="187"/>
      <c r="Z754" s="187"/>
      <c r="AA754" s="187"/>
      <c r="AB754" s="187"/>
      <c r="AC754" s="350"/>
      <c r="AD754" s="187"/>
      <c r="AE754" s="64"/>
    </row>
    <row r="755" spans="1:31" s="22" customFormat="1" ht="60" hidden="1" customHeight="1" x14ac:dyDescent="0.25">
      <c r="A755" s="430">
        <v>920</v>
      </c>
      <c r="B755" s="430"/>
      <c r="C755" s="570"/>
      <c r="D755" s="576"/>
      <c r="E755" s="570"/>
      <c r="F755" s="578"/>
      <c r="G755" s="603"/>
      <c r="H755" s="428"/>
      <c r="I755" s="158" t="s">
        <v>771</v>
      </c>
      <c r="J755" s="430"/>
      <c r="K755" s="81">
        <v>83</v>
      </c>
      <c r="L755" s="81"/>
      <c r="M755" s="81"/>
      <c r="N755" s="67"/>
      <c r="O755" s="242">
        <v>12</v>
      </c>
      <c r="P755" s="67"/>
      <c r="Q755" s="67"/>
      <c r="R755" s="67"/>
      <c r="S755" s="67">
        <v>78</v>
      </c>
      <c r="T755" s="67"/>
      <c r="U755" s="67"/>
      <c r="V755" s="339"/>
      <c r="W755" s="187"/>
      <c r="X755" s="187"/>
      <c r="Y755" s="187"/>
      <c r="Z755" s="187"/>
      <c r="AA755" s="187"/>
      <c r="AB755" s="187"/>
      <c r="AC755" s="350"/>
      <c r="AD755" s="187"/>
      <c r="AE755" s="64"/>
    </row>
    <row r="756" spans="1:31" s="22" customFormat="1" ht="45" hidden="1" customHeight="1" x14ac:dyDescent="0.25">
      <c r="A756" s="430">
        <v>921</v>
      </c>
      <c r="B756" s="430"/>
      <c r="C756" s="570"/>
      <c r="D756" s="576"/>
      <c r="E756" s="570"/>
      <c r="F756" s="578"/>
      <c r="G756" s="603"/>
      <c r="H756" s="428"/>
      <c r="I756" s="158" t="s">
        <v>772</v>
      </c>
      <c r="J756" s="430"/>
      <c r="K756" s="81">
        <v>41</v>
      </c>
      <c r="L756" s="81"/>
      <c r="M756" s="81"/>
      <c r="N756" s="67"/>
      <c r="O756" s="242">
        <v>10</v>
      </c>
      <c r="P756" s="67"/>
      <c r="Q756" s="67"/>
      <c r="R756" s="67"/>
      <c r="S756" s="67">
        <v>81</v>
      </c>
      <c r="T756" s="67"/>
      <c r="U756" s="67"/>
      <c r="V756" s="339"/>
      <c r="W756" s="187"/>
      <c r="X756" s="187"/>
      <c r="Y756" s="187"/>
      <c r="Z756" s="187"/>
      <c r="AA756" s="187"/>
      <c r="AB756" s="187"/>
      <c r="AC756" s="350"/>
      <c r="AD756" s="187"/>
      <c r="AE756" s="64"/>
    </row>
    <row r="757" spans="1:31" s="22" customFormat="1" ht="45" hidden="1" customHeight="1" x14ac:dyDescent="0.25">
      <c r="A757" s="430">
        <v>923</v>
      </c>
      <c r="B757" s="430"/>
      <c r="C757" s="570"/>
      <c r="D757" s="576"/>
      <c r="E757" s="570"/>
      <c r="F757" s="578"/>
      <c r="G757" s="603"/>
      <c r="H757" s="428"/>
      <c r="I757" s="158" t="s">
        <v>773</v>
      </c>
      <c r="J757" s="430"/>
      <c r="K757" s="81">
        <v>41</v>
      </c>
      <c r="L757" s="81"/>
      <c r="M757" s="81"/>
      <c r="N757" s="67"/>
      <c r="O757" s="242">
        <v>5</v>
      </c>
      <c r="P757" s="67"/>
      <c r="Q757" s="67"/>
      <c r="R757" s="67"/>
      <c r="S757" s="67">
        <v>23</v>
      </c>
      <c r="T757" s="67"/>
      <c r="U757" s="67"/>
      <c r="V757" s="339"/>
      <c r="W757" s="187"/>
      <c r="X757" s="187"/>
      <c r="Y757" s="187"/>
      <c r="Z757" s="187"/>
      <c r="AA757" s="187"/>
      <c r="AB757" s="187"/>
      <c r="AC757" s="350"/>
      <c r="AD757" s="187"/>
      <c r="AE757" s="64"/>
    </row>
    <row r="758" spans="1:31" s="22" customFormat="1" ht="60" hidden="1" customHeight="1" x14ac:dyDescent="0.25">
      <c r="A758" s="430">
        <v>924</v>
      </c>
      <c r="B758" s="430"/>
      <c r="C758" s="570"/>
      <c r="D758" s="576"/>
      <c r="E758" s="570"/>
      <c r="F758" s="578"/>
      <c r="G758" s="603"/>
      <c r="H758" s="428"/>
      <c r="I758" s="158" t="s">
        <v>774</v>
      </c>
      <c r="J758" s="430"/>
      <c r="K758" s="81">
        <v>157</v>
      </c>
      <c r="L758" s="81"/>
      <c r="M758" s="81"/>
      <c r="N758" s="67"/>
      <c r="O758" s="242">
        <v>7</v>
      </c>
      <c r="P758" s="67"/>
      <c r="Q758" s="67"/>
      <c r="R758" s="67"/>
      <c r="S758" s="67">
        <v>204</v>
      </c>
      <c r="T758" s="67"/>
      <c r="U758" s="67"/>
      <c r="V758" s="339"/>
      <c r="W758" s="187"/>
      <c r="X758" s="187"/>
      <c r="Y758" s="187"/>
      <c r="Z758" s="187"/>
      <c r="AA758" s="187"/>
      <c r="AB758" s="187"/>
      <c r="AC758" s="350"/>
      <c r="AD758" s="187"/>
      <c r="AE758" s="64"/>
    </row>
    <row r="759" spans="1:31" s="22" customFormat="1" ht="60" hidden="1" customHeight="1" x14ac:dyDescent="0.25">
      <c r="A759" s="430">
        <v>925</v>
      </c>
      <c r="B759" s="430"/>
      <c r="C759" s="570"/>
      <c r="D759" s="576"/>
      <c r="E759" s="570"/>
      <c r="F759" s="578"/>
      <c r="G759" s="603"/>
      <c r="H759" s="428"/>
      <c r="I759" s="158" t="s">
        <v>775</v>
      </c>
      <c r="J759" s="430"/>
      <c r="K759" s="81">
        <v>108</v>
      </c>
      <c r="L759" s="81"/>
      <c r="M759" s="81"/>
      <c r="N759" s="67"/>
      <c r="O759" s="242">
        <v>12</v>
      </c>
      <c r="P759" s="67"/>
      <c r="Q759" s="67"/>
      <c r="R759" s="67"/>
      <c r="S759" s="67">
        <v>193</v>
      </c>
      <c r="T759" s="67"/>
      <c r="U759" s="67"/>
      <c r="V759" s="339"/>
      <c r="W759" s="187"/>
      <c r="X759" s="187"/>
      <c r="Y759" s="187"/>
      <c r="Z759" s="187"/>
      <c r="AA759" s="187"/>
      <c r="AB759" s="187"/>
      <c r="AC759" s="350"/>
      <c r="AD759" s="187"/>
      <c r="AE759" s="64"/>
    </row>
    <row r="760" spans="1:31" s="22" customFormat="1" ht="45" hidden="1" customHeight="1" x14ac:dyDescent="0.25">
      <c r="A760" s="430">
        <v>926</v>
      </c>
      <c r="B760" s="430"/>
      <c r="C760" s="570"/>
      <c r="D760" s="576"/>
      <c r="E760" s="570"/>
      <c r="F760" s="578"/>
      <c r="G760" s="603"/>
      <c r="H760" s="428"/>
      <c r="I760" s="158" t="s">
        <v>776</v>
      </c>
      <c r="J760" s="430"/>
      <c r="K760" s="81">
        <v>53</v>
      </c>
      <c r="L760" s="81"/>
      <c r="M760" s="81"/>
      <c r="N760" s="67"/>
      <c r="O760" s="242">
        <v>11</v>
      </c>
      <c r="P760" s="67"/>
      <c r="Q760" s="67"/>
      <c r="R760" s="67"/>
      <c r="S760" s="67">
        <v>113</v>
      </c>
      <c r="T760" s="67"/>
      <c r="U760" s="67"/>
      <c r="V760" s="339"/>
      <c r="W760" s="187"/>
      <c r="X760" s="187"/>
      <c r="Y760" s="187"/>
      <c r="Z760" s="187"/>
      <c r="AA760" s="187"/>
      <c r="AB760" s="187"/>
      <c r="AC760" s="350"/>
      <c r="AD760" s="187"/>
      <c r="AE760" s="64"/>
    </row>
    <row r="761" spans="1:31" s="22" customFormat="1" ht="45" hidden="1" customHeight="1" x14ac:dyDescent="0.25">
      <c r="A761" s="430">
        <v>927</v>
      </c>
      <c r="B761" s="430"/>
      <c r="C761" s="570"/>
      <c r="D761" s="576"/>
      <c r="E761" s="570"/>
      <c r="F761" s="578"/>
      <c r="G761" s="603"/>
      <c r="H761" s="428"/>
      <c r="I761" s="158" t="s">
        <v>777</v>
      </c>
      <c r="J761" s="430"/>
      <c r="K761" s="81">
        <v>18</v>
      </c>
      <c r="L761" s="81"/>
      <c r="M761" s="81"/>
      <c r="N761" s="67"/>
      <c r="O761" s="242">
        <v>7</v>
      </c>
      <c r="P761" s="67"/>
      <c r="Q761" s="67"/>
      <c r="R761" s="67"/>
      <c r="S761" s="67">
        <v>79</v>
      </c>
      <c r="T761" s="67"/>
      <c r="U761" s="67"/>
      <c r="V761" s="339"/>
      <c r="W761" s="187"/>
      <c r="X761" s="187"/>
      <c r="Y761" s="187"/>
      <c r="Z761" s="187"/>
      <c r="AA761" s="187"/>
      <c r="AB761" s="187"/>
      <c r="AC761" s="350"/>
      <c r="AD761" s="187"/>
      <c r="AE761" s="64"/>
    </row>
    <row r="762" spans="1:31" s="22" customFormat="1" ht="45" hidden="1" customHeight="1" x14ac:dyDescent="0.25">
      <c r="A762" s="430">
        <v>928</v>
      </c>
      <c r="B762" s="430"/>
      <c r="C762" s="570"/>
      <c r="D762" s="576"/>
      <c r="E762" s="570"/>
      <c r="F762" s="578"/>
      <c r="G762" s="603"/>
      <c r="H762" s="428"/>
      <c r="I762" s="158" t="s">
        <v>778</v>
      </c>
      <c r="J762" s="430"/>
      <c r="K762" s="81">
        <v>62</v>
      </c>
      <c r="L762" s="81"/>
      <c r="M762" s="81"/>
      <c r="N762" s="67"/>
      <c r="O762" s="242">
        <v>12</v>
      </c>
      <c r="P762" s="67"/>
      <c r="Q762" s="67"/>
      <c r="R762" s="67"/>
      <c r="S762" s="67">
        <v>129</v>
      </c>
      <c r="T762" s="67"/>
      <c r="U762" s="67"/>
      <c r="V762" s="339"/>
      <c r="W762" s="187"/>
      <c r="X762" s="187"/>
      <c r="Y762" s="187"/>
      <c r="Z762" s="187"/>
      <c r="AA762" s="187"/>
      <c r="AB762" s="187"/>
      <c r="AC762" s="350"/>
      <c r="AD762" s="187"/>
      <c r="AE762" s="64"/>
    </row>
    <row r="763" spans="1:31" s="22" customFormat="1" ht="45" hidden="1" customHeight="1" x14ac:dyDescent="0.25">
      <c r="A763" s="430">
        <v>929</v>
      </c>
      <c r="B763" s="430"/>
      <c r="C763" s="570"/>
      <c r="D763" s="576"/>
      <c r="E763" s="570"/>
      <c r="F763" s="578"/>
      <c r="G763" s="603"/>
      <c r="H763" s="428"/>
      <c r="I763" s="158" t="s">
        <v>779</v>
      </c>
      <c r="J763" s="430"/>
      <c r="K763" s="81">
        <v>17</v>
      </c>
      <c r="L763" s="81"/>
      <c r="M763" s="81"/>
      <c r="N763" s="67"/>
      <c r="O763" s="242">
        <v>7</v>
      </c>
      <c r="P763" s="67"/>
      <c r="Q763" s="67"/>
      <c r="R763" s="67"/>
      <c r="S763" s="67">
        <v>81</v>
      </c>
      <c r="T763" s="67"/>
      <c r="U763" s="67"/>
      <c r="V763" s="339"/>
      <c r="W763" s="187"/>
      <c r="X763" s="187"/>
      <c r="Y763" s="187"/>
      <c r="Z763" s="187"/>
      <c r="AA763" s="187"/>
      <c r="AB763" s="187"/>
      <c r="AC763" s="350"/>
      <c r="AD763" s="187"/>
      <c r="AE763" s="64"/>
    </row>
    <row r="764" spans="1:31" s="22" customFormat="1" ht="45" hidden="1" customHeight="1" x14ac:dyDescent="0.25">
      <c r="A764" s="430">
        <v>930</v>
      </c>
      <c r="B764" s="430"/>
      <c r="C764" s="570"/>
      <c r="D764" s="576"/>
      <c r="E764" s="570"/>
      <c r="F764" s="578"/>
      <c r="G764" s="603"/>
      <c r="H764" s="428"/>
      <c r="I764" s="158" t="s">
        <v>780</v>
      </c>
      <c r="J764" s="430"/>
      <c r="K764" s="81">
        <v>36</v>
      </c>
      <c r="L764" s="81"/>
      <c r="M764" s="81"/>
      <c r="N764" s="67"/>
      <c r="O764" s="242">
        <v>5</v>
      </c>
      <c r="P764" s="67"/>
      <c r="Q764" s="67"/>
      <c r="R764" s="67"/>
      <c r="S764" s="67">
        <v>115</v>
      </c>
      <c r="T764" s="67"/>
      <c r="U764" s="67"/>
      <c r="V764" s="339"/>
      <c r="W764" s="187"/>
      <c r="X764" s="187"/>
      <c r="Y764" s="187"/>
      <c r="Z764" s="187"/>
      <c r="AA764" s="187"/>
      <c r="AB764" s="187"/>
      <c r="AC764" s="350"/>
      <c r="AD764" s="187"/>
      <c r="AE764" s="64"/>
    </row>
    <row r="765" spans="1:31" s="22" customFormat="1" ht="45" hidden="1" customHeight="1" x14ac:dyDescent="0.25">
      <c r="A765" s="430">
        <v>931</v>
      </c>
      <c r="B765" s="430"/>
      <c r="C765" s="570"/>
      <c r="D765" s="576"/>
      <c r="E765" s="570"/>
      <c r="F765" s="578"/>
      <c r="G765" s="603"/>
      <c r="H765" s="428"/>
      <c r="I765" s="158" t="s">
        <v>781</v>
      </c>
      <c r="J765" s="430"/>
      <c r="K765" s="81">
        <v>85</v>
      </c>
      <c r="L765" s="81"/>
      <c r="M765" s="81"/>
      <c r="N765" s="67"/>
      <c r="O765" s="242">
        <v>7</v>
      </c>
      <c r="P765" s="67"/>
      <c r="Q765" s="67"/>
      <c r="R765" s="67"/>
      <c r="S765" s="67">
        <v>187</v>
      </c>
      <c r="T765" s="67"/>
      <c r="U765" s="67"/>
      <c r="V765" s="339"/>
      <c r="W765" s="187"/>
      <c r="X765" s="187"/>
      <c r="Y765" s="187"/>
      <c r="Z765" s="187"/>
      <c r="AA765" s="187"/>
      <c r="AB765" s="187"/>
      <c r="AC765" s="350"/>
      <c r="AD765" s="187"/>
      <c r="AE765" s="64"/>
    </row>
    <row r="766" spans="1:31" s="22" customFormat="1" ht="45" hidden="1" customHeight="1" x14ac:dyDescent="0.25">
      <c r="A766" s="430">
        <v>932</v>
      </c>
      <c r="B766" s="430"/>
      <c r="C766" s="570"/>
      <c r="D766" s="576"/>
      <c r="E766" s="570"/>
      <c r="F766" s="578"/>
      <c r="G766" s="603"/>
      <c r="H766" s="428"/>
      <c r="I766" s="158" t="s">
        <v>782</v>
      </c>
      <c r="J766" s="430"/>
      <c r="K766" s="81">
        <v>188</v>
      </c>
      <c r="L766" s="81"/>
      <c r="M766" s="81"/>
      <c r="N766" s="67"/>
      <c r="O766" s="242">
        <v>7</v>
      </c>
      <c r="P766" s="67"/>
      <c r="Q766" s="67"/>
      <c r="R766" s="67"/>
      <c r="S766" s="67">
        <v>159</v>
      </c>
      <c r="T766" s="67"/>
      <c r="U766" s="67"/>
      <c r="V766" s="339"/>
      <c r="W766" s="187"/>
      <c r="X766" s="187"/>
      <c r="Y766" s="187"/>
      <c r="Z766" s="187"/>
      <c r="AA766" s="187"/>
      <c r="AB766" s="187"/>
      <c r="AC766" s="350"/>
      <c r="AD766" s="187"/>
      <c r="AE766" s="64"/>
    </row>
    <row r="767" spans="1:31" s="22" customFormat="1" ht="45" hidden="1" customHeight="1" x14ac:dyDescent="0.25">
      <c r="A767" s="430">
        <v>934</v>
      </c>
      <c r="B767" s="430"/>
      <c r="C767" s="570"/>
      <c r="D767" s="576"/>
      <c r="E767" s="570"/>
      <c r="F767" s="578"/>
      <c r="G767" s="603"/>
      <c r="H767" s="428"/>
      <c r="I767" s="158" t="s">
        <v>783</v>
      </c>
      <c r="J767" s="430"/>
      <c r="K767" s="81">
        <v>25</v>
      </c>
      <c r="L767" s="81"/>
      <c r="M767" s="81"/>
      <c r="N767" s="67"/>
      <c r="O767" s="242">
        <v>7</v>
      </c>
      <c r="P767" s="67"/>
      <c r="Q767" s="67"/>
      <c r="R767" s="67"/>
      <c r="S767" s="67">
        <v>38</v>
      </c>
      <c r="T767" s="67"/>
      <c r="U767" s="67"/>
      <c r="V767" s="339"/>
      <c r="W767" s="187"/>
      <c r="X767" s="187"/>
      <c r="Y767" s="187"/>
      <c r="Z767" s="187"/>
      <c r="AA767" s="187"/>
      <c r="AB767" s="187"/>
      <c r="AC767" s="350"/>
      <c r="AD767" s="187"/>
      <c r="AE767" s="64"/>
    </row>
    <row r="768" spans="1:31" s="22" customFormat="1" ht="75" hidden="1" customHeight="1" x14ac:dyDescent="0.25">
      <c r="A768" s="430">
        <v>935</v>
      </c>
      <c r="B768" s="430"/>
      <c r="C768" s="570"/>
      <c r="D768" s="576"/>
      <c r="E768" s="570"/>
      <c r="F768" s="578"/>
      <c r="G768" s="603"/>
      <c r="H768" s="428"/>
      <c r="I768" s="158" t="s">
        <v>784</v>
      </c>
      <c r="J768" s="430"/>
      <c r="K768" s="81">
        <v>145</v>
      </c>
      <c r="L768" s="81"/>
      <c r="M768" s="81"/>
      <c r="N768" s="67"/>
      <c r="O768" s="242">
        <v>12</v>
      </c>
      <c r="P768" s="67"/>
      <c r="Q768" s="67"/>
      <c r="R768" s="67"/>
      <c r="S768" s="67">
        <v>144</v>
      </c>
      <c r="T768" s="67"/>
      <c r="U768" s="67"/>
      <c r="V768" s="339"/>
      <c r="W768" s="187"/>
      <c r="X768" s="187"/>
      <c r="Y768" s="187"/>
      <c r="Z768" s="187"/>
      <c r="AA768" s="187"/>
      <c r="AB768" s="187"/>
      <c r="AC768" s="350"/>
      <c r="AD768" s="187"/>
      <c r="AE768" s="64"/>
    </row>
    <row r="769" spans="1:31" s="22" customFormat="1" ht="45" hidden="1" customHeight="1" x14ac:dyDescent="0.25">
      <c r="A769" s="430">
        <v>936</v>
      </c>
      <c r="B769" s="430"/>
      <c r="C769" s="570"/>
      <c r="D769" s="576"/>
      <c r="E769" s="570"/>
      <c r="F769" s="578"/>
      <c r="G769" s="603"/>
      <c r="H769" s="428"/>
      <c r="I769" s="158" t="s">
        <v>785</v>
      </c>
      <c r="J769" s="430"/>
      <c r="K769" s="81">
        <v>19</v>
      </c>
      <c r="L769" s="81"/>
      <c r="M769" s="81"/>
      <c r="N769" s="67"/>
      <c r="O769" s="242">
        <v>7</v>
      </c>
      <c r="P769" s="67"/>
      <c r="Q769" s="67"/>
      <c r="R769" s="67"/>
      <c r="S769" s="67">
        <v>85</v>
      </c>
      <c r="T769" s="67"/>
      <c r="U769" s="67"/>
      <c r="V769" s="339"/>
      <c r="W769" s="187"/>
      <c r="X769" s="187"/>
      <c r="Y769" s="187"/>
      <c r="Z769" s="187"/>
      <c r="AA769" s="187"/>
      <c r="AB769" s="187"/>
      <c r="AC769" s="350"/>
      <c r="AD769" s="187"/>
      <c r="AE769" s="64"/>
    </row>
    <row r="770" spans="1:31" s="22" customFormat="1" ht="60" hidden="1" customHeight="1" x14ac:dyDescent="0.25">
      <c r="A770" s="430">
        <v>937</v>
      </c>
      <c r="B770" s="430"/>
      <c r="C770" s="570"/>
      <c r="D770" s="576"/>
      <c r="E770" s="570"/>
      <c r="F770" s="578"/>
      <c r="G770" s="603"/>
      <c r="H770" s="428"/>
      <c r="I770" s="158" t="s">
        <v>786</v>
      </c>
      <c r="J770" s="430"/>
      <c r="K770" s="81">
        <v>105</v>
      </c>
      <c r="L770" s="81"/>
      <c r="M770" s="81"/>
      <c r="N770" s="67"/>
      <c r="O770" s="242">
        <v>11</v>
      </c>
      <c r="P770" s="67"/>
      <c r="Q770" s="67"/>
      <c r="R770" s="67"/>
      <c r="S770" s="67">
        <v>127</v>
      </c>
      <c r="T770" s="67"/>
      <c r="U770" s="67"/>
      <c r="V770" s="339"/>
      <c r="W770" s="187"/>
      <c r="X770" s="187"/>
      <c r="Y770" s="187"/>
      <c r="Z770" s="187"/>
      <c r="AA770" s="187"/>
      <c r="AB770" s="187"/>
      <c r="AC770" s="350"/>
      <c r="AD770" s="187"/>
      <c r="AE770" s="64"/>
    </row>
    <row r="771" spans="1:31" s="22" customFormat="1" ht="45" hidden="1" customHeight="1" x14ac:dyDescent="0.25">
      <c r="A771" s="430">
        <v>938</v>
      </c>
      <c r="B771" s="430"/>
      <c r="C771" s="570"/>
      <c r="D771" s="576"/>
      <c r="E771" s="570"/>
      <c r="F771" s="578"/>
      <c r="G771" s="603"/>
      <c r="H771" s="428"/>
      <c r="I771" s="158" t="s">
        <v>787</v>
      </c>
      <c r="J771" s="430"/>
      <c r="K771" s="81">
        <v>224</v>
      </c>
      <c r="L771" s="81"/>
      <c r="M771" s="81"/>
      <c r="N771" s="67"/>
      <c r="O771" s="242">
        <v>7</v>
      </c>
      <c r="P771" s="67"/>
      <c r="Q771" s="67"/>
      <c r="R771" s="67"/>
      <c r="S771" s="67">
        <v>169</v>
      </c>
      <c r="T771" s="67"/>
      <c r="U771" s="67"/>
      <c r="V771" s="339"/>
      <c r="W771" s="187"/>
      <c r="X771" s="187"/>
      <c r="Y771" s="187"/>
      <c r="Z771" s="187"/>
      <c r="AA771" s="187"/>
      <c r="AB771" s="187"/>
      <c r="AC771" s="350"/>
      <c r="AD771" s="187"/>
      <c r="AE771" s="64"/>
    </row>
    <row r="772" spans="1:31" s="22" customFormat="1" ht="45" hidden="1" customHeight="1" x14ac:dyDescent="0.25">
      <c r="A772" s="430">
        <v>939</v>
      </c>
      <c r="B772" s="430"/>
      <c r="C772" s="570"/>
      <c r="D772" s="576"/>
      <c r="E772" s="570"/>
      <c r="F772" s="578"/>
      <c r="G772" s="603"/>
      <c r="H772" s="428"/>
      <c r="I772" s="158" t="s">
        <v>788</v>
      </c>
      <c r="J772" s="430"/>
      <c r="K772" s="81">
        <v>173</v>
      </c>
      <c r="L772" s="81"/>
      <c r="M772" s="81"/>
      <c r="N772" s="67"/>
      <c r="O772" s="242">
        <v>7</v>
      </c>
      <c r="P772" s="67"/>
      <c r="Q772" s="67"/>
      <c r="R772" s="67"/>
      <c r="S772" s="67">
        <v>238</v>
      </c>
      <c r="T772" s="67"/>
      <c r="U772" s="67"/>
      <c r="V772" s="339"/>
      <c r="W772" s="187"/>
      <c r="X772" s="187"/>
      <c r="Y772" s="187"/>
      <c r="Z772" s="187"/>
      <c r="AA772" s="187"/>
      <c r="AB772" s="187"/>
      <c r="AC772" s="350"/>
      <c r="AD772" s="187"/>
      <c r="AE772" s="64"/>
    </row>
    <row r="773" spans="1:31" s="22" customFormat="1" ht="45" hidden="1" customHeight="1" x14ac:dyDescent="0.25">
      <c r="A773" s="430">
        <v>940</v>
      </c>
      <c r="B773" s="430"/>
      <c r="C773" s="570"/>
      <c r="D773" s="576"/>
      <c r="E773" s="570"/>
      <c r="F773" s="578"/>
      <c r="G773" s="603"/>
      <c r="H773" s="428"/>
      <c r="I773" s="158" t="s">
        <v>789</v>
      </c>
      <c r="J773" s="430"/>
      <c r="K773" s="81">
        <v>44</v>
      </c>
      <c r="L773" s="81"/>
      <c r="M773" s="81"/>
      <c r="N773" s="67"/>
      <c r="O773" s="242">
        <v>5</v>
      </c>
      <c r="P773" s="67"/>
      <c r="Q773" s="67"/>
      <c r="R773" s="67"/>
      <c r="S773" s="67">
        <v>32</v>
      </c>
      <c r="T773" s="67"/>
      <c r="U773" s="67"/>
      <c r="V773" s="339"/>
      <c r="W773" s="187"/>
      <c r="X773" s="187"/>
      <c r="Y773" s="187"/>
      <c r="Z773" s="187"/>
      <c r="AA773" s="187"/>
      <c r="AB773" s="187"/>
      <c r="AC773" s="350"/>
      <c r="AD773" s="187"/>
      <c r="AE773" s="64"/>
    </row>
    <row r="774" spans="1:31" s="22" customFormat="1" ht="60" hidden="1" customHeight="1" x14ac:dyDescent="0.25">
      <c r="A774" s="430">
        <v>941</v>
      </c>
      <c r="B774" s="430"/>
      <c r="C774" s="570"/>
      <c r="D774" s="576"/>
      <c r="E774" s="570"/>
      <c r="F774" s="578"/>
      <c r="G774" s="603"/>
      <c r="H774" s="428"/>
      <c r="I774" s="158" t="s">
        <v>790</v>
      </c>
      <c r="J774" s="430"/>
      <c r="K774" s="81">
        <v>20</v>
      </c>
      <c r="L774" s="81"/>
      <c r="M774" s="81"/>
      <c r="N774" s="67"/>
      <c r="O774" s="242">
        <v>9</v>
      </c>
      <c r="P774" s="67"/>
      <c r="Q774" s="67"/>
      <c r="R774" s="67"/>
      <c r="S774" s="67">
        <v>29</v>
      </c>
      <c r="T774" s="67"/>
      <c r="U774" s="67"/>
      <c r="V774" s="339"/>
      <c r="W774" s="187"/>
      <c r="X774" s="187"/>
      <c r="Y774" s="187"/>
      <c r="Z774" s="187"/>
      <c r="AA774" s="187"/>
      <c r="AB774" s="187"/>
      <c r="AC774" s="350"/>
      <c r="AD774" s="187"/>
      <c r="AE774" s="64"/>
    </row>
    <row r="775" spans="1:31" s="22" customFormat="1" ht="45" hidden="1" customHeight="1" x14ac:dyDescent="0.25">
      <c r="A775" s="430">
        <v>942</v>
      </c>
      <c r="B775" s="430"/>
      <c r="C775" s="570"/>
      <c r="D775" s="576"/>
      <c r="E775" s="570"/>
      <c r="F775" s="578"/>
      <c r="G775" s="603"/>
      <c r="H775" s="428"/>
      <c r="I775" s="158" t="s">
        <v>791</v>
      </c>
      <c r="J775" s="430"/>
      <c r="K775" s="81">
        <v>50</v>
      </c>
      <c r="L775" s="81"/>
      <c r="M775" s="81"/>
      <c r="N775" s="67"/>
      <c r="O775" s="242">
        <v>7</v>
      </c>
      <c r="P775" s="67"/>
      <c r="Q775" s="67"/>
      <c r="R775" s="67"/>
      <c r="S775" s="67">
        <v>21</v>
      </c>
      <c r="T775" s="67"/>
      <c r="U775" s="67"/>
      <c r="V775" s="339"/>
      <c r="W775" s="187"/>
      <c r="X775" s="187"/>
      <c r="Y775" s="187"/>
      <c r="Z775" s="187"/>
      <c r="AA775" s="187"/>
      <c r="AB775" s="187"/>
      <c r="AC775" s="350"/>
      <c r="AD775" s="187"/>
      <c r="AE775" s="64"/>
    </row>
    <row r="776" spans="1:31" s="22" customFormat="1" ht="45" hidden="1" customHeight="1" x14ac:dyDescent="0.25">
      <c r="A776" s="430">
        <v>943</v>
      </c>
      <c r="B776" s="430"/>
      <c r="C776" s="570"/>
      <c r="D776" s="576"/>
      <c r="E776" s="570"/>
      <c r="F776" s="578"/>
      <c r="G776" s="603"/>
      <c r="H776" s="428"/>
      <c r="I776" s="158" t="s">
        <v>792</v>
      </c>
      <c r="J776" s="430"/>
      <c r="K776" s="81">
        <v>230</v>
      </c>
      <c r="L776" s="81"/>
      <c r="M776" s="81"/>
      <c r="N776" s="67"/>
      <c r="O776" s="242">
        <v>12</v>
      </c>
      <c r="P776" s="67"/>
      <c r="Q776" s="67"/>
      <c r="R776" s="67"/>
      <c r="S776" s="67">
        <v>59</v>
      </c>
      <c r="T776" s="67"/>
      <c r="U776" s="67"/>
      <c r="V776" s="339"/>
      <c r="W776" s="187"/>
      <c r="X776" s="187"/>
      <c r="Y776" s="187"/>
      <c r="Z776" s="187"/>
      <c r="AA776" s="187"/>
      <c r="AB776" s="187"/>
      <c r="AC776" s="350"/>
      <c r="AD776" s="187"/>
      <c r="AE776" s="64"/>
    </row>
    <row r="777" spans="1:31" s="22" customFormat="1" ht="45" hidden="1" customHeight="1" x14ac:dyDescent="0.25">
      <c r="A777" s="430">
        <v>944</v>
      </c>
      <c r="B777" s="430"/>
      <c r="C777" s="570"/>
      <c r="D777" s="576"/>
      <c r="E777" s="570"/>
      <c r="F777" s="578"/>
      <c r="G777" s="603"/>
      <c r="H777" s="428"/>
      <c r="I777" s="158" t="s">
        <v>793</v>
      </c>
      <c r="J777" s="430"/>
      <c r="K777" s="81">
        <v>30</v>
      </c>
      <c r="L777" s="81"/>
      <c r="M777" s="81"/>
      <c r="N777" s="67"/>
      <c r="O777" s="242">
        <v>7</v>
      </c>
      <c r="P777" s="67"/>
      <c r="Q777" s="67"/>
      <c r="R777" s="67"/>
      <c r="S777" s="67">
        <v>67</v>
      </c>
      <c r="T777" s="67"/>
      <c r="U777" s="67"/>
      <c r="V777" s="339"/>
      <c r="W777" s="187"/>
      <c r="X777" s="187"/>
      <c r="Y777" s="187"/>
      <c r="Z777" s="187"/>
      <c r="AA777" s="187"/>
      <c r="AB777" s="187"/>
      <c r="AC777" s="350"/>
      <c r="AD777" s="187"/>
      <c r="AE777" s="64"/>
    </row>
    <row r="778" spans="1:31" s="22" customFormat="1" ht="60" hidden="1" customHeight="1" x14ac:dyDescent="0.25">
      <c r="A778" s="430">
        <v>945</v>
      </c>
      <c r="B778" s="430"/>
      <c r="C778" s="570"/>
      <c r="D778" s="576"/>
      <c r="E778" s="570"/>
      <c r="F778" s="578"/>
      <c r="G778" s="603"/>
      <c r="H778" s="428"/>
      <c r="I778" s="158" t="s">
        <v>794</v>
      </c>
      <c r="J778" s="430"/>
      <c r="K778" s="81">
        <v>183</v>
      </c>
      <c r="L778" s="81"/>
      <c r="M778" s="81"/>
      <c r="N778" s="67"/>
      <c r="O778" s="242">
        <v>7</v>
      </c>
      <c r="P778" s="67"/>
      <c r="Q778" s="67"/>
      <c r="R778" s="67"/>
      <c r="S778" s="67">
        <v>222</v>
      </c>
      <c r="T778" s="67"/>
      <c r="U778" s="67"/>
      <c r="V778" s="339"/>
      <c r="W778" s="187"/>
      <c r="X778" s="187"/>
      <c r="Y778" s="187"/>
      <c r="Z778" s="187"/>
      <c r="AA778" s="187"/>
      <c r="AB778" s="187"/>
      <c r="AC778" s="350"/>
      <c r="AD778" s="187"/>
      <c r="AE778" s="64"/>
    </row>
    <row r="779" spans="1:31" s="22" customFormat="1" ht="45" hidden="1" customHeight="1" x14ac:dyDescent="0.25">
      <c r="A779" s="430">
        <v>946</v>
      </c>
      <c r="B779" s="430"/>
      <c r="C779" s="570"/>
      <c r="D779" s="576"/>
      <c r="E779" s="570"/>
      <c r="F779" s="578"/>
      <c r="G779" s="603"/>
      <c r="H779" s="428"/>
      <c r="I779" s="158" t="s">
        <v>795</v>
      </c>
      <c r="J779" s="430"/>
      <c r="K779" s="81">
        <v>206</v>
      </c>
      <c r="L779" s="81"/>
      <c r="M779" s="81"/>
      <c r="N779" s="67"/>
      <c r="O779" s="242">
        <v>5</v>
      </c>
      <c r="P779" s="67"/>
      <c r="Q779" s="67"/>
      <c r="R779" s="67"/>
      <c r="S779" s="67">
        <v>153</v>
      </c>
      <c r="T779" s="67"/>
      <c r="U779" s="67"/>
      <c r="V779" s="339"/>
      <c r="W779" s="187"/>
      <c r="X779" s="187"/>
      <c r="Y779" s="187"/>
      <c r="Z779" s="187"/>
      <c r="AA779" s="187"/>
      <c r="AB779" s="187"/>
      <c r="AC779" s="350"/>
      <c r="AD779" s="187"/>
      <c r="AE779" s="64"/>
    </row>
    <row r="780" spans="1:31" s="22" customFormat="1" ht="45" hidden="1" customHeight="1" x14ac:dyDescent="0.25">
      <c r="A780" s="430">
        <v>947</v>
      </c>
      <c r="B780" s="430"/>
      <c r="C780" s="570"/>
      <c r="D780" s="576"/>
      <c r="E780" s="570"/>
      <c r="F780" s="578"/>
      <c r="G780" s="603"/>
      <c r="H780" s="428"/>
      <c r="I780" s="158" t="s">
        <v>796</v>
      </c>
      <c r="J780" s="430"/>
      <c r="K780" s="81">
        <v>329</v>
      </c>
      <c r="L780" s="81"/>
      <c r="M780" s="81"/>
      <c r="N780" s="67"/>
      <c r="O780" s="242">
        <v>7</v>
      </c>
      <c r="P780" s="67"/>
      <c r="Q780" s="67"/>
      <c r="R780" s="67"/>
      <c r="S780" s="67">
        <v>630</v>
      </c>
      <c r="T780" s="67"/>
      <c r="U780" s="67"/>
      <c r="V780" s="339"/>
      <c r="W780" s="187"/>
      <c r="X780" s="187"/>
      <c r="Y780" s="187"/>
      <c r="Z780" s="187"/>
      <c r="AA780" s="187"/>
      <c r="AB780" s="187"/>
      <c r="AC780" s="350"/>
      <c r="AD780" s="187"/>
      <c r="AE780" s="64"/>
    </row>
    <row r="781" spans="1:31" s="22" customFormat="1" ht="60" hidden="1" customHeight="1" x14ac:dyDescent="0.25">
      <c r="A781" s="430"/>
      <c r="B781" s="66" t="s">
        <v>1483</v>
      </c>
      <c r="C781" s="570"/>
      <c r="D781" s="576"/>
      <c r="E781" s="570"/>
      <c r="F781" s="578"/>
      <c r="G781" s="603"/>
      <c r="H781" s="428"/>
      <c r="I781" s="159" t="s">
        <v>924</v>
      </c>
      <c r="J781" s="430"/>
      <c r="K781" s="81"/>
      <c r="L781" s="430">
        <v>15</v>
      </c>
      <c r="M781" s="81"/>
      <c r="N781" s="67"/>
      <c r="O781" s="67"/>
      <c r="P781" s="67">
        <v>15</v>
      </c>
      <c r="Q781" s="67"/>
      <c r="R781" s="67"/>
      <c r="S781" s="67"/>
      <c r="T781" s="67">
        <v>88</v>
      </c>
      <c r="U781" s="67"/>
      <c r="V781" s="99"/>
      <c r="W781" s="100"/>
      <c r="X781" s="100"/>
      <c r="Y781" s="187"/>
      <c r="Z781" s="187"/>
      <c r="AA781" s="187"/>
      <c r="AB781" s="187"/>
      <c r="AC781" s="350"/>
      <c r="AD781" s="187"/>
      <c r="AE781" s="64"/>
    </row>
    <row r="782" spans="1:31" s="22" customFormat="1" ht="60" hidden="1" customHeight="1" x14ac:dyDescent="0.25">
      <c r="A782" s="430"/>
      <c r="B782" s="430">
        <v>1112</v>
      </c>
      <c r="C782" s="570"/>
      <c r="D782" s="576"/>
      <c r="E782" s="570"/>
      <c r="F782" s="578"/>
      <c r="G782" s="603"/>
      <c r="H782" s="428"/>
      <c r="I782" s="159" t="s">
        <v>925</v>
      </c>
      <c r="J782" s="430"/>
      <c r="K782" s="81"/>
      <c r="L782" s="430">
        <v>29</v>
      </c>
      <c r="M782" s="81"/>
      <c r="N782" s="67"/>
      <c r="O782" s="67"/>
      <c r="P782" s="67">
        <v>15</v>
      </c>
      <c r="Q782" s="67"/>
      <c r="R782" s="67"/>
      <c r="S782" s="67"/>
      <c r="T782" s="67">
        <v>47</v>
      </c>
      <c r="U782" s="67"/>
      <c r="V782" s="99"/>
      <c r="W782" s="187"/>
      <c r="X782" s="187"/>
      <c r="Y782" s="187"/>
      <c r="Z782" s="187"/>
      <c r="AA782" s="187"/>
      <c r="AB782" s="187"/>
      <c r="AC782" s="350"/>
      <c r="AD782" s="187"/>
      <c r="AE782" s="64"/>
    </row>
    <row r="783" spans="1:31" s="22" customFormat="1" ht="60" hidden="1" customHeight="1" x14ac:dyDescent="0.25">
      <c r="A783" s="430"/>
      <c r="B783" s="66" t="s">
        <v>1463</v>
      </c>
      <c r="C783" s="570"/>
      <c r="D783" s="576"/>
      <c r="E783" s="570"/>
      <c r="F783" s="578"/>
      <c r="G783" s="603"/>
      <c r="H783" s="428"/>
      <c r="I783" s="257" t="s">
        <v>926</v>
      </c>
      <c r="J783" s="430"/>
      <c r="K783" s="81"/>
      <c r="L783" s="430">
        <v>72</v>
      </c>
      <c r="M783" s="81"/>
      <c r="N783" s="67"/>
      <c r="O783" s="67"/>
      <c r="P783" s="67">
        <v>15</v>
      </c>
      <c r="Q783" s="67"/>
      <c r="R783" s="67"/>
      <c r="S783" s="67"/>
      <c r="T783" s="67">
        <v>184</v>
      </c>
      <c r="U783" s="67"/>
      <c r="V783" s="99"/>
      <c r="W783" s="100"/>
      <c r="X783" s="100"/>
      <c r="Y783" s="187"/>
      <c r="Z783" s="187"/>
      <c r="AA783" s="187"/>
      <c r="AB783" s="187"/>
      <c r="AC783" s="350"/>
      <c r="AD783" s="187"/>
      <c r="AE783" s="64"/>
    </row>
    <row r="784" spans="1:31" s="22" customFormat="1" ht="75" hidden="1" customHeight="1" x14ac:dyDescent="0.25">
      <c r="A784" s="430"/>
      <c r="B784" s="430">
        <v>1666</v>
      </c>
      <c r="C784" s="570"/>
      <c r="D784" s="576"/>
      <c r="E784" s="570"/>
      <c r="F784" s="578"/>
      <c r="G784" s="603"/>
      <c r="H784" s="428"/>
      <c r="I784" s="159" t="s">
        <v>927</v>
      </c>
      <c r="J784" s="430"/>
      <c r="K784" s="81"/>
      <c r="L784" s="430">
        <v>33</v>
      </c>
      <c r="M784" s="81"/>
      <c r="N784" s="67"/>
      <c r="O784" s="67"/>
      <c r="P784" s="67">
        <v>15</v>
      </c>
      <c r="Q784" s="67"/>
      <c r="R784" s="67"/>
      <c r="S784" s="67"/>
      <c r="T784" s="67">
        <v>92</v>
      </c>
      <c r="U784" s="67"/>
      <c r="V784" s="99"/>
      <c r="W784" s="187"/>
      <c r="X784" s="187"/>
      <c r="Y784" s="187"/>
      <c r="Z784" s="187"/>
      <c r="AA784" s="187"/>
      <c r="AB784" s="187"/>
      <c r="AC784" s="350"/>
      <c r="AD784" s="187"/>
      <c r="AE784" s="64"/>
    </row>
    <row r="785" spans="1:31" s="22" customFormat="1" ht="60" hidden="1" customHeight="1" x14ac:dyDescent="0.25">
      <c r="A785" s="430"/>
      <c r="B785" s="66" t="s">
        <v>1469</v>
      </c>
      <c r="C785" s="570"/>
      <c r="D785" s="576"/>
      <c r="E785" s="570"/>
      <c r="F785" s="578"/>
      <c r="G785" s="603"/>
      <c r="H785" s="428"/>
      <c r="I785" s="159" t="s">
        <v>928</v>
      </c>
      <c r="J785" s="430"/>
      <c r="K785" s="81"/>
      <c r="L785" s="430">
        <v>21</v>
      </c>
      <c r="M785" s="81"/>
      <c r="N785" s="67"/>
      <c r="O785" s="67"/>
      <c r="P785" s="67">
        <v>15</v>
      </c>
      <c r="Q785" s="67"/>
      <c r="R785" s="67"/>
      <c r="S785" s="67"/>
      <c r="T785" s="67">
        <v>79</v>
      </c>
      <c r="U785" s="67"/>
      <c r="V785" s="99"/>
      <c r="W785" s="100"/>
      <c r="X785" s="100"/>
      <c r="Y785" s="187"/>
      <c r="Z785" s="187"/>
      <c r="AA785" s="187"/>
      <c r="AB785" s="187"/>
      <c r="AC785" s="350"/>
      <c r="AD785" s="187"/>
      <c r="AE785" s="64"/>
    </row>
    <row r="786" spans="1:31" s="22" customFormat="1" ht="75" hidden="1" customHeight="1" x14ac:dyDescent="0.25">
      <c r="A786" s="430"/>
      <c r="B786" s="430">
        <v>995</v>
      </c>
      <c r="C786" s="570"/>
      <c r="D786" s="576"/>
      <c r="E786" s="570"/>
      <c r="F786" s="578"/>
      <c r="G786" s="603"/>
      <c r="H786" s="428"/>
      <c r="I786" s="159" t="s">
        <v>929</v>
      </c>
      <c r="J786" s="430"/>
      <c r="K786" s="81"/>
      <c r="L786" s="430">
        <v>29</v>
      </c>
      <c r="M786" s="81"/>
      <c r="N786" s="67"/>
      <c r="O786" s="67"/>
      <c r="P786" s="67">
        <v>15</v>
      </c>
      <c r="Q786" s="67"/>
      <c r="R786" s="67"/>
      <c r="S786" s="67"/>
      <c r="T786" s="67">
        <v>86</v>
      </c>
      <c r="U786" s="67"/>
      <c r="V786" s="99"/>
      <c r="W786" s="187"/>
      <c r="X786" s="187"/>
      <c r="Y786" s="187"/>
      <c r="Z786" s="187"/>
      <c r="AA786" s="187"/>
      <c r="AB786" s="187"/>
      <c r="AC786" s="350"/>
      <c r="AD786" s="187"/>
      <c r="AE786" s="64"/>
    </row>
    <row r="787" spans="1:31" s="22" customFormat="1" ht="45" hidden="1" customHeight="1" x14ac:dyDescent="0.25">
      <c r="A787" s="430"/>
      <c r="B787" s="430">
        <v>1229</v>
      </c>
      <c r="C787" s="570"/>
      <c r="D787" s="576"/>
      <c r="E787" s="570"/>
      <c r="F787" s="578"/>
      <c r="G787" s="603"/>
      <c r="H787" s="428"/>
      <c r="I787" s="159" t="s">
        <v>930</v>
      </c>
      <c r="J787" s="430"/>
      <c r="K787" s="81"/>
      <c r="L787" s="430">
        <v>44</v>
      </c>
      <c r="M787" s="81"/>
      <c r="N787" s="67"/>
      <c r="O787" s="67"/>
      <c r="P787" s="67">
        <v>12</v>
      </c>
      <c r="Q787" s="67"/>
      <c r="R787" s="67"/>
      <c r="S787" s="67"/>
      <c r="T787" s="67">
        <v>171</v>
      </c>
      <c r="U787" s="67"/>
      <c r="V787" s="99"/>
      <c r="W787" s="187"/>
      <c r="X787" s="187"/>
      <c r="Y787" s="187"/>
      <c r="Z787" s="187"/>
      <c r="AA787" s="187"/>
      <c r="AB787" s="187"/>
      <c r="AC787" s="350"/>
      <c r="AD787" s="187"/>
      <c r="AE787" s="64"/>
    </row>
    <row r="788" spans="1:31" s="22" customFormat="1" ht="75" hidden="1" customHeight="1" x14ac:dyDescent="0.25">
      <c r="A788" s="430"/>
      <c r="B788" s="430">
        <v>1471</v>
      </c>
      <c r="C788" s="570"/>
      <c r="D788" s="576"/>
      <c r="E788" s="570"/>
      <c r="F788" s="578"/>
      <c r="G788" s="603"/>
      <c r="H788" s="428"/>
      <c r="I788" s="159" t="s">
        <v>931</v>
      </c>
      <c r="J788" s="430"/>
      <c r="K788" s="81"/>
      <c r="L788" s="430">
        <v>25</v>
      </c>
      <c r="M788" s="81"/>
      <c r="N788" s="67"/>
      <c r="O788" s="67"/>
      <c r="P788" s="67">
        <v>15</v>
      </c>
      <c r="Q788" s="67"/>
      <c r="R788" s="67"/>
      <c r="S788" s="67"/>
      <c r="T788" s="67">
        <v>40</v>
      </c>
      <c r="U788" s="67"/>
      <c r="V788" s="99"/>
      <c r="W788" s="187"/>
      <c r="X788" s="187"/>
      <c r="Y788" s="187"/>
      <c r="Z788" s="187"/>
      <c r="AA788" s="187"/>
      <c r="AB788" s="187"/>
      <c r="AC788" s="350"/>
      <c r="AD788" s="187"/>
      <c r="AE788" s="64"/>
    </row>
    <row r="789" spans="1:31" s="22" customFormat="1" ht="45" hidden="1" customHeight="1" x14ac:dyDescent="0.25">
      <c r="A789" s="430"/>
      <c r="B789" s="430">
        <v>3155</v>
      </c>
      <c r="C789" s="570"/>
      <c r="D789" s="576"/>
      <c r="E789" s="570"/>
      <c r="F789" s="578"/>
      <c r="G789" s="603"/>
      <c r="H789" s="428"/>
      <c r="I789" s="159" t="s">
        <v>932</v>
      </c>
      <c r="J789" s="430"/>
      <c r="K789" s="81"/>
      <c r="L789" s="430">
        <v>11</v>
      </c>
      <c r="M789" s="81"/>
      <c r="N789" s="67"/>
      <c r="O789" s="67"/>
      <c r="P789" s="67">
        <v>5</v>
      </c>
      <c r="Q789" s="67"/>
      <c r="R789" s="67"/>
      <c r="S789" s="67"/>
      <c r="T789" s="67">
        <v>39</v>
      </c>
      <c r="U789" s="67"/>
      <c r="V789" s="99"/>
      <c r="W789" s="187"/>
      <c r="X789" s="187"/>
      <c r="Y789" s="187"/>
      <c r="Z789" s="187"/>
      <c r="AA789" s="187"/>
      <c r="AB789" s="187"/>
      <c r="AC789" s="350"/>
      <c r="AD789" s="187"/>
      <c r="AE789" s="64"/>
    </row>
    <row r="790" spans="1:31" s="22" customFormat="1" ht="45" hidden="1" customHeight="1" x14ac:dyDescent="0.25">
      <c r="A790" s="430"/>
      <c r="B790" s="430">
        <v>2485</v>
      </c>
      <c r="C790" s="570"/>
      <c r="D790" s="576"/>
      <c r="E790" s="570"/>
      <c r="F790" s="578"/>
      <c r="G790" s="603"/>
      <c r="H790" s="428"/>
      <c r="I790" s="159" t="s">
        <v>933</v>
      </c>
      <c r="J790" s="430"/>
      <c r="K790" s="81"/>
      <c r="L790" s="430">
        <v>11</v>
      </c>
      <c r="M790" s="81"/>
      <c r="N790" s="67"/>
      <c r="O790" s="67"/>
      <c r="P790" s="67">
        <v>15</v>
      </c>
      <c r="Q790" s="67"/>
      <c r="R790" s="67"/>
      <c r="S790" s="67"/>
      <c r="T790" s="67">
        <v>41</v>
      </c>
      <c r="U790" s="67"/>
      <c r="V790" s="99"/>
      <c r="W790" s="187"/>
      <c r="X790" s="187"/>
      <c r="Y790" s="187"/>
      <c r="Z790" s="187"/>
      <c r="AA790" s="187"/>
      <c r="AB790" s="187"/>
      <c r="AC790" s="350"/>
      <c r="AD790" s="187"/>
      <c r="AE790" s="64"/>
    </row>
    <row r="791" spans="1:31" s="22" customFormat="1" ht="45" hidden="1" customHeight="1" x14ac:dyDescent="0.25">
      <c r="A791" s="430"/>
      <c r="B791" s="430">
        <v>2206</v>
      </c>
      <c r="C791" s="570"/>
      <c r="D791" s="576"/>
      <c r="E791" s="570"/>
      <c r="F791" s="578"/>
      <c r="G791" s="603"/>
      <c r="H791" s="428"/>
      <c r="I791" s="159" t="s">
        <v>934</v>
      </c>
      <c r="J791" s="430"/>
      <c r="K791" s="81"/>
      <c r="L791" s="430">
        <v>11</v>
      </c>
      <c r="M791" s="81"/>
      <c r="N791" s="67"/>
      <c r="O791" s="67"/>
      <c r="P791" s="67">
        <v>5</v>
      </c>
      <c r="Q791" s="67"/>
      <c r="R791" s="67"/>
      <c r="S791" s="67"/>
      <c r="T791" s="67">
        <v>45</v>
      </c>
      <c r="U791" s="67"/>
      <c r="V791" s="99"/>
      <c r="W791" s="187"/>
      <c r="X791" s="187"/>
      <c r="Y791" s="187"/>
      <c r="Z791" s="187"/>
      <c r="AA791" s="187"/>
      <c r="AB791" s="187"/>
      <c r="AC791" s="350"/>
      <c r="AD791" s="187"/>
      <c r="AE791" s="64"/>
    </row>
    <row r="792" spans="1:31" s="22" customFormat="1" ht="45" hidden="1" customHeight="1" x14ac:dyDescent="0.25">
      <c r="A792" s="430"/>
      <c r="B792" s="430">
        <v>1199</v>
      </c>
      <c r="C792" s="570"/>
      <c r="D792" s="576"/>
      <c r="E792" s="570"/>
      <c r="F792" s="578"/>
      <c r="G792" s="603"/>
      <c r="H792" s="428"/>
      <c r="I792" s="159" t="s">
        <v>935</v>
      </c>
      <c r="J792" s="430"/>
      <c r="K792" s="81"/>
      <c r="L792" s="430">
        <v>11</v>
      </c>
      <c r="M792" s="81"/>
      <c r="N792" s="67"/>
      <c r="O792" s="67"/>
      <c r="P792" s="67">
        <v>5</v>
      </c>
      <c r="Q792" s="67"/>
      <c r="R792" s="67"/>
      <c r="S792" s="67"/>
      <c r="T792" s="67">
        <v>36</v>
      </c>
      <c r="U792" s="67"/>
      <c r="V792" s="99"/>
      <c r="W792" s="187"/>
      <c r="X792" s="187"/>
      <c r="Y792" s="187"/>
      <c r="Z792" s="187"/>
      <c r="AA792" s="187"/>
      <c r="AB792" s="187"/>
      <c r="AC792" s="350"/>
      <c r="AD792" s="187"/>
      <c r="AE792" s="64"/>
    </row>
    <row r="793" spans="1:31" s="22" customFormat="1" ht="45" hidden="1" customHeight="1" x14ac:dyDescent="0.25">
      <c r="A793" s="430"/>
      <c r="B793" s="430">
        <v>2122</v>
      </c>
      <c r="C793" s="570"/>
      <c r="D793" s="576"/>
      <c r="E793" s="570"/>
      <c r="F793" s="578"/>
      <c r="G793" s="603"/>
      <c r="H793" s="428"/>
      <c r="I793" s="159" t="s">
        <v>936</v>
      </c>
      <c r="J793" s="430"/>
      <c r="K793" s="81"/>
      <c r="L793" s="430">
        <v>11</v>
      </c>
      <c r="M793" s="81"/>
      <c r="N793" s="67"/>
      <c r="O793" s="67"/>
      <c r="P793" s="67">
        <v>10</v>
      </c>
      <c r="Q793" s="67"/>
      <c r="R793" s="67"/>
      <c r="S793" s="67"/>
      <c r="T793" s="67">
        <v>41</v>
      </c>
      <c r="U793" s="67"/>
      <c r="V793" s="99"/>
      <c r="W793" s="187"/>
      <c r="X793" s="187"/>
      <c r="Y793" s="187"/>
      <c r="Z793" s="187"/>
      <c r="AA793" s="187"/>
      <c r="AB793" s="187"/>
      <c r="AC793" s="350"/>
      <c r="AD793" s="187"/>
      <c r="AE793" s="64"/>
    </row>
    <row r="794" spans="1:31" s="22" customFormat="1" ht="45" hidden="1" customHeight="1" x14ac:dyDescent="0.25">
      <c r="A794" s="430"/>
      <c r="B794" s="430">
        <v>1122</v>
      </c>
      <c r="C794" s="570"/>
      <c r="D794" s="576"/>
      <c r="E794" s="570"/>
      <c r="F794" s="578"/>
      <c r="G794" s="603"/>
      <c r="H794" s="428"/>
      <c r="I794" s="159" t="s">
        <v>937</v>
      </c>
      <c r="J794" s="430"/>
      <c r="K794" s="81"/>
      <c r="L794" s="430">
        <v>11</v>
      </c>
      <c r="M794" s="81"/>
      <c r="N794" s="67"/>
      <c r="O794" s="67"/>
      <c r="P794" s="67">
        <v>10</v>
      </c>
      <c r="Q794" s="67"/>
      <c r="R794" s="67"/>
      <c r="S794" s="67"/>
      <c r="T794" s="67">
        <v>44</v>
      </c>
      <c r="U794" s="67"/>
      <c r="V794" s="99"/>
      <c r="W794" s="187"/>
      <c r="X794" s="187"/>
      <c r="Y794" s="187"/>
      <c r="Z794" s="187"/>
      <c r="AA794" s="187"/>
      <c r="AB794" s="187"/>
      <c r="AC794" s="350"/>
      <c r="AD794" s="187"/>
      <c r="AE794" s="64"/>
    </row>
    <row r="795" spans="1:31" s="22" customFormat="1" ht="45" hidden="1" customHeight="1" x14ac:dyDescent="0.25">
      <c r="A795" s="430"/>
      <c r="B795" s="430">
        <v>1807</v>
      </c>
      <c r="C795" s="570"/>
      <c r="D795" s="576"/>
      <c r="E795" s="570"/>
      <c r="F795" s="578"/>
      <c r="G795" s="603"/>
      <c r="H795" s="428"/>
      <c r="I795" s="159" t="s">
        <v>938</v>
      </c>
      <c r="J795" s="430"/>
      <c r="K795" s="81"/>
      <c r="L795" s="430">
        <v>16</v>
      </c>
      <c r="M795" s="81"/>
      <c r="N795" s="67"/>
      <c r="O795" s="67"/>
      <c r="P795" s="67">
        <v>15</v>
      </c>
      <c r="Q795" s="67"/>
      <c r="R795" s="67"/>
      <c r="S795" s="67"/>
      <c r="T795" s="275">
        <v>15.167999999999999</v>
      </c>
      <c r="U795" s="67"/>
      <c r="V795" s="99"/>
      <c r="W795" s="187"/>
      <c r="X795" s="187"/>
      <c r="Y795" s="187"/>
      <c r="Z795" s="187"/>
      <c r="AA795" s="187"/>
      <c r="AB795" s="187"/>
      <c r="AC795" s="350"/>
      <c r="AD795" s="187"/>
      <c r="AE795" s="64"/>
    </row>
    <row r="796" spans="1:31" s="22" customFormat="1" ht="60" hidden="1" customHeight="1" x14ac:dyDescent="0.25">
      <c r="A796" s="430"/>
      <c r="B796" s="66" t="s">
        <v>1449</v>
      </c>
      <c r="C796" s="570"/>
      <c r="D796" s="576"/>
      <c r="E796" s="570"/>
      <c r="F796" s="578"/>
      <c r="G796" s="603"/>
      <c r="H796" s="428"/>
      <c r="I796" s="159" t="s">
        <v>939</v>
      </c>
      <c r="J796" s="430"/>
      <c r="K796" s="81"/>
      <c r="L796" s="430">
        <v>11</v>
      </c>
      <c r="M796" s="81"/>
      <c r="N796" s="67"/>
      <c r="O796" s="67"/>
      <c r="P796" s="67">
        <v>15</v>
      </c>
      <c r="Q796" s="67"/>
      <c r="R796" s="67"/>
      <c r="S796" s="67"/>
      <c r="T796" s="67">
        <v>16</v>
      </c>
      <c r="U796" s="67"/>
      <c r="V796" s="99"/>
      <c r="W796" s="100"/>
      <c r="X796" s="100"/>
      <c r="Y796" s="187"/>
      <c r="Z796" s="187"/>
      <c r="AA796" s="187"/>
      <c r="AB796" s="187"/>
      <c r="AC796" s="352" t="e">
        <f t="shared" si="9"/>
        <v>#DIV/0!</v>
      </c>
      <c r="AD796" s="187"/>
      <c r="AE796" s="64"/>
    </row>
    <row r="797" spans="1:31" s="22" customFormat="1" ht="45" hidden="1" customHeight="1" x14ac:dyDescent="0.25">
      <c r="A797" s="430"/>
      <c r="B797" s="430">
        <v>1345</v>
      </c>
      <c r="C797" s="570"/>
      <c r="D797" s="576"/>
      <c r="E797" s="570"/>
      <c r="F797" s="578"/>
      <c r="G797" s="603"/>
      <c r="H797" s="428"/>
      <c r="I797" s="259" t="s">
        <v>940</v>
      </c>
      <c r="J797" s="430"/>
      <c r="K797" s="81"/>
      <c r="L797" s="430">
        <v>12</v>
      </c>
      <c r="M797" s="81"/>
      <c r="N797" s="67"/>
      <c r="O797" s="67"/>
      <c r="P797" s="67">
        <v>10</v>
      </c>
      <c r="Q797" s="67"/>
      <c r="R797" s="67"/>
      <c r="S797" s="67"/>
      <c r="T797" s="67">
        <v>16</v>
      </c>
      <c r="U797" s="67"/>
      <c r="V797" s="99"/>
      <c r="W797" s="187"/>
      <c r="X797" s="187"/>
      <c r="Y797" s="187"/>
      <c r="Z797" s="187"/>
      <c r="AA797" s="187"/>
      <c r="AB797" s="187"/>
      <c r="AC797" s="187"/>
      <c r="AD797" s="187"/>
      <c r="AE797" s="64"/>
    </row>
    <row r="798" spans="1:31" s="22" customFormat="1" ht="60" hidden="1" customHeight="1" x14ac:dyDescent="0.25">
      <c r="A798" s="430"/>
      <c r="B798" s="430">
        <v>2044</v>
      </c>
      <c r="C798" s="570"/>
      <c r="D798" s="576"/>
      <c r="E798" s="570"/>
      <c r="F798" s="578"/>
      <c r="G798" s="603"/>
      <c r="H798" s="428"/>
      <c r="I798" s="159" t="s">
        <v>941</v>
      </c>
      <c r="J798" s="430"/>
      <c r="K798" s="81"/>
      <c r="L798" s="430">
        <v>13</v>
      </c>
      <c r="M798" s="81"/>
      <c r="N798" s="67"/>
      <c r="O798" s="67"/>
      <c r="P798" s="67">
        <v>12.9</v>
      </c>
      <c r="Q798" s="67"/>
      <c r="R798" s="67"/>
      <c r="S798" s="67"/>
      <c r="T798" s="67">
        <v>14</v>
      </c>
      <c r="U798" s="67"/>
      <c r="V798" s="99"/>
      <c r="W798" s="187"/>
      <c r="X798" s="187"/>
      <c r="Y798" s="187"/>
      <c r="Z798" s="187"/>
      <c r="AA798" s="187"/>
      <c r="AB798" s="187"/>
      <c r="AC798" s="187"/>
      <c r="AD798" s="187"/>
      <c r="AE798" s="64"/>
    </row>
    <row r="799" spans="1:31" s="22" customFormat="1" ht="45" hidden="1" customHeight="1" x14ac:dyDescent="0.25">
      <c r="A799" s="430"/>
      <c r="B799" s="66" t="s">
        <v>1448</v>
      </c>
      <c r="C799" s="570"/>
      <c r="D799" s="576"/>
      <c r="E799" s="570"/>
      <c r="F799" s="578"/>
      <c r="G799" s="603"/>
      <c r="H799" s="428"/>
      <c r="I799" s="159" t="s">
        <v>942</v>
      </c>
      <c r="J799" s="430"/>
      <c r="K799" s="81"/>
      <c r="L799" s="430">
        <v>11</v>
      </c>
      <c r="M799" s="81"/>
      <c r="N799" s="67"/>
      <c r="O799" s="67"/>
      <c r="P799" s="67">
        <v>15</v>
      </c>
      <c r="Q799" s="67"/>
      <c r="R799" s="67"/>
      <c r="S799" s="67"/>
      <c r="T799" s="67">
        <v>15</v>
      </c>
      <c r="U799" s="67"/>
      <c r="V799" s="99"/>
      <c r="W799" s="100"/>
      <c r="X799" s="100"/>
      <c r="Y799" s="187"/>
      <c r="Z799" s="187"/>
      <c r="AA799" s="187"/>
      <c r="AB799" s="187"/>
      <c r="AC799" s="187"/>
      <c r="AD799" s="187"/>
      <c r="AE799" s="64"/>
    </row>
    <row r="800" spans="1:31" s="22" customFormat="1" ht="75" hidden="1" customHeight="1" x14ac:dyDescent="0.25">
      <c r="A800" s="430"/>
      <c r="B800" s="430">
        <v>3182</v>
      </c>
      <c r="C800" s="570"/>
      <c r="D800" s="576"/>
      <c r="E800" s="570"/>
      <c r="F800" s="578"/>
      <c r="G800" s="603"/>
      <c r="H800" s="428"/>
      <c r="I800" s="159" t="s">
        <v>943</v>
      </c>
      <c r="J800" s="430"/>
      <c r="K800" s="81"/>
      <c r="L800" s="430">
        <v>27</v>
      </c>
      <c r="M800" s="81"/>
      <c r="N800" s="67"/>
      <c r="O800" s="67"/>
      <c r="P800" s="67">
        <v>10</v>
      </c>
      <c r="Q800" s="67"/>
      <c r="R800" s="67"/>
      <c r="S800" s="67"/>
      <c r="T800" s="67">
        <v>105</v>
      </c>
      <c r="U800" s="67"/>
      <c r="V800" s="99"/>
      <c r="W800" s="187"/>
      <c r="X800" s="187"/>
      <c r="Y800" s="187"/>
      <c r="Z800" s="187"/>
      <c r="AA800" s="187"/>
      <c r="AB800" s="187"/>
      <c r="AC800" s="187"/>
      <c r="AD800" s="187"/>
      <c r="AE800" s="64"/>
    </row>
    <row r="801" spans="1:31" s="22" customFormat="1" ht="60" hidden="1" customHeight="1" x14ac:dyDescent="0.25">
      <c r="A801" s="430"/>
      <c r="B801" s="66" t="s">
        <v>1471</v>
      </c>
      <c r="C801" s="570"/>
      <c r="D801" s="576"/>
      <c r="E801" s="570"/>
      <c r="F801" s="578"/>
      <c r="G801" s="603"/>
      <c r="H801" s="428"/>
      <c r="I801" s="257" t="s">
        <v>944</v>
      </c>
      <c r="J801" s="430"/>
      <c r="K801" s="81"/>
      <c r="L801" s="430">
        <v>70</v>
      </c>
      <c r="M801" s="81"/>
      <c r="N801" s="67"/>
      <c r="O801" s="67"/>
      <c r="P801" s="67">
        <v>10</v>
      </c>
      <c r="Q801" s="67"/>
      <c r="R801" s="67"/>
      <c r="S801" s="67"/>
      <c r="T801" s="67">
        <v>93</v>
      </c>
      <c r="U801" s="67"/>
      <c r="V801" s="99"/>
      <c r="W801" s="100"/>
      <c r="X801" s="100"/>
      <c r="Y801" s="187"/>
      <c r="Z801" s="187"/>
      <c r="AA801" s="187"/>
      <c r="AB801" s="187"/>
      <c r="AC801" s="187"/>
      <c r="AD801" s="187"/>
      <c r="AE801" s="64"/>
    </row>
    <row r="802" spans="1:31" s="22" customFormat="1" ht="60" hidden="1" customHeight="1" x14ac:dyDescent="0.25">
      <c r="A802" s="430"/>
      <c r="B802" s="430">
        <v>1248</v>
      </c>
      <c r="C802" s="570"/>
      <c r="D802" s="576"/>
      <c r="E802" s="570"/>
      <c r="F802" s="578"/>
      <c r="G802" s="603"/>
      <c r="H802" s="428"/>
      <c r="I802" s="159" t="s">
        <v>945</v>
      </c>
      <c r="J802" s="430"/>
      <c r="K802" s="81"/>
      <c r="L802" s="430">
        <v>15</v>
      </c>
      <c r="M802" s="81"/>
      <c r="N802" s="67"/>
      <c r="O802" s="67"/>
      <c r="P802" s="67">
        <v>10</v>
      </c>
      <c r="Q802" s="67"/>
      <c r="R802" s="67"/>
      <c r="S802" s="67"/>
      <c r="T802" s="67">
        <v>18</v>
      </c>
      <c r="U802" s="67"/>
      <c r="V802" s="99"/>
      <c r="W802" s="187"/>
      <c r="X802" s="187"/>
      <c r="Y802" s="187"/>
      <c r="Z802" s="187"/>
      <c r="AA802" s="187"/>
      <c r="AB802" s="187"/>
      <c r="AC802" s="187"/>
      <c r="AD802" s="187"/>
      <c r="AE802" s="64"/>
    </row>
    <row r="803" spans="1:31" s="22" customFormat="1" ht="45" hidden="1" customHeight="1" x14ac:dyDescent="0.25">
      <c r="A803" s="430"/>
      <c r="B803" s="430">
        <v>1498</v>
      </c>
      <c r="C803" s="570"/>
      <c r="D803" s="576"/>
      <c r="E803" s="570"/>
      <c r="F803" s="578"/>
      <c r="G803" s="603"/>
      <c r="H803" s="428"/>
      <c r="I803" s="159" t="s">
        <v>946</v>
      </c>
      <c r="J803" s="430"/>
      <c r="K803" s="81"/>
      <c r="L803" s="430">
        <v>7</v>
      </c>
      <c r="M803" s="81"/>
      <c r="N803" s="67"/>
      <c r="O803" s="67"/>
      <c r="P803" s="67">
        <v>6</v>
      </c>
      <c r="Q803" s="67"/>
      <c r="R803" s="67"/>
      <c r="S803" s="67"/>
      <c r="T803" s="67">
        <v>17</v>
      </c>
      <c r="U803" s="67"/>
      <c r="V803" s="99"/>
      <c r="W803" s="187"/>
      <c r="X803" s="187"/>
      <c r="Y803" s="187"/>
      <c r="Z803" s="187"/>
      <c r="AA803" s="187"/>
      <c r="AB803" s="187"/>
      <c r="AC803" s="187"/>
      <c r="AD803" s="187"/>
      <c r="AE803" s="64"/>
    </row>
    <row r="804" spans="1:31" s="22" customFormat="1" ht="45" hidden="1" customHeight="1" x14ac:dyDescent="0.25">
      <c r="A804" s="430"/>
      <c r="B804" s="430">
        <v>3177</v>
      </c>
      <c r="C804" s="570"/>
      <c r="D804" s="576"/>
      <c r="E804" s="570"/>
      <c r="F804" s="578"/>
      <c r="G804" s="603"/>
      <c r="H804" s="428"/>
      <c r="I804" s="159" t="s">
        <v>947</v>
      </c>
      <c r="J804" s="430"/>
      <c r="K804" s="81"/>
      <c r="L804" s="430">
        <v>12</v>
      </c>
      <c r="M804" s="81"/>
      <c r="N804" s="67"/>
      <c r="O804" s="67"/>
      <c r="P804" s="67">
        <v>15</v>
      </c>
      <c r="Q804" s="67"/>
      <c r="R804" s="67"/>
      <c r="S804" s="67"/>
      <c r="T804" s="67">
        <v>71</v>
      </c>
      <c r="U804" s="67"/>
      <c r="V804" s="99"/>
      <c r="W804" s="187"/>
      <c r="X804" s="187"/>
      <c r="Y804" s="187"/>
      <c r="Z804" s="187"/>
      <c r="AA804" s="187"/>
      <c r="AB804" s="187"/>
      <c r="AC804" s="187"/>
      <c r="AD804" s="187"/>
      <c r="AE804" s="64"/>
    </row>
    <row r="805" spans="1:31" s="22" customFormat="1" ht="45" hidden="1" customHeight="1" x14ac:dyDescent="0.25">
      <c r="A805" s="430"/>
      <c r="B805" s="430">
        <v>3189</v>
      </c>
      <c r="C805" s="570"/>
      <c r="D805" s="576"/>
      <c r="E805" s="570"/>
      <c r="F805" s="578"/>
      <c r="G805" s="603"/>
      <c r="H805" s="428"/>
      <c r="I805" s="159" t="s">
        <v>1716</v>
      </c>
      <c r="J805" s="430"/>
      <c r="K805" s="81"/>
      <c r="L805" s="430">
        <v>11</v>
      </c>
      <c r="M805" s="81"/>
      <c r="N805" s="67"/>
      <c r="O805" s="67"/>
      <c r="P805" s="67">
        <v>15</v>
      </c>
      <c r="Q805" s="67"/>
      <c r="R805" s="67"/>
      <c r="S805" s="67"/>
      <c r="T805" s="67">
        <v>36</v>
      </c>
      <c r="U805" s="67"/>
      <c r="V805" s="99"/>
      <c r="W805" s="187"/>
      <c r="X805" s="187"/>
      <c r="Y805" s="187"/>
      <c r="Z805" s="187"/>
      <c r="AA805" s="187"/>
      <c r="AB805" s="187"/>
      <c r="AC805" s="187"/>
      <c r="AD805" s="187"/>
      <c r="AE805" s="64"/>
    </row>
    <row r="806" spans="1:31" s="22" customFormat="1" ht="75" hidden="1" customHeight="1" x14ac:dyDescent="0.25">
      <c r="A806" s="430"/>
      <c r="B806" s="66" t="s">
        <v>1474</v>
      </c>
      <c r="C806" s="570"/>
      <c r="D806" s="576"/>
      <c r="E806" s="570"/>
      <c r="F806" s="578"/>
      <c r="G806" s="603"/>
      <c r="H806" s="428"/>
      <c r="I806" s="159" t="s">
        <v>948</v>
      </c>
      <c r="J806" s="430"/>
      <c r="K806" s="81"/>
      <c r="L806" s="430">
        <v>42</v>
      </c>
      <c r="M806" s="81"/>
      <c r="N806" s="67"/>
      <c r="O806" s="67"/>
      <c r="P806" s="67">
        <v>15</v>
      </c>
      <c r="Q806" s="67"/>
      <c r="R806" s="67"/>
      <c r="S806" s="67"/>
      <c r="T806" s="67">
        <v>77</v>
      </c>
      <c r="U806" s="67"/>
      <c r="V806" s="99"/>
      <c r="W806" s="100"/>
      <c r="X806" s="100"/>
      <c r="Y806" s="187"/>
      <c r="Z806" s="187"/>
      <c r="AA806" s="187"/>
      <c r="AB806" s="187"/>
      <c r="AC806" s="187"/>
      <c r="AD806" s="187"/>
      <c r="AE806" s="64"/>
    </row>
    <row r="807" spans="1:31" s="22" customFormat="1" ht="60" hidden="1" customHeight="1" x14ac:dyDescent="0.25">
      <c r="A807" s="430"/>
      <c r="B807" s="430">
        <v>1129</v>
      </c>
      <c r="C807" s="570"/>
      <c r="D807" s="576"/>
      <c r="E807" s="570"/>
      <c r="F807" s="578"/>
      <c r="G807" s="603"/>
      <c r="H807" s="428"/>
      <c r="I807" s="159" t="s">
        <v>949</v>
      </c>
      <c r="J807" s="430"/>
      <c r="K807" s="81"/>
      <c r="L807" s="430">
        <v>11</v>
      </c>
      <c r="M807" s="81"/>
      <c r="N807" s="67"/>
      <c r="O807" s="67"/>
      <c r="P807" s="67">
        <v>5</v>
      </c>
      <c r="Q807" s="67"/>
      <c r="R807" s="67"/>
      <c r="S807" s="67"/>
      <c r="T807" s="67">
        <v>38</v>
      </c>
      <c r="U807" s="67"/>
      <c r="V807" s="99"/>
      <c r="W807" s="187"/>
      <c r="X807" s="187"/>
      <c r="Y807" s="187"/>
      <c r="Z807" s="187"/>
      <c r="AA807" s="187"/>
      <c r="AB807" s="187"/>
      <c r="AC807" s="187"/>
      <c r="AD807" s="187"/>
      <c r="AE807" s="64"/>
    </row>
    <row r="808" spans="1:31" s="22" customFormat="1" ht="45" hidden="1" customHeight="1" x14ac:dyDescent="0.25">
      <c r="A808" s="430"/>
      <c r="B808" s="430">
        <v>2906</v>
      </c>
      <c r="C808" s="570"/>
      <c r="D808" s="576"/>
      <c r="E808" s="570"/>
      <c r="F808" s="578"/>
      <c r="G808" s="603"/>
      <c r="H808" s="428"/>
      <c r="I808" s="159" t="s">
        <v>950</v>
      </c>
      <c r="J808" s="430"/>
      <c r="K808" s="81"/>
      <c r="L808" s="430">
        <v>9</v>
      </c>
      <c r="M808" s="81"/>
      <c r="N808" s="67"/>
      <c r="O808" s="67"/>
      <c r="P808" s="67">
        <v>15</v>
      </c>
      <c r="Q808" s="67"/>
      <c r="R808" s="67"/>
      <c r="S808" s="67"/>
      <c r="T808" s="67">
        <v>36</v>
      </c>
      <c r="U808" s="67"/>
      <c r="V808" s="99"/>
      <c r="W808" s="187"/>
      <c r="X808" s="187"/>
      <c r="Y808" s="187"/>
      <c r="Z808" s="187"/>
      <c r="AA808" s="187"/>
      <c r="AB808" s="187"/>
      <c r="AC808" s="187"/>
      <c r="AD808" s="187"/>
      <c r="AE808" s="64"/>
    </row>
    <row r="809" spans="1:31" s="22" customFormat="1" ht="45" hidden="1" customHeight="1" x14ac:dyDescent="0.25">
      <c r="A809" s="430"/>
      <c r="B809" s="430">
        <v>2390</v>
      </c>
      <c r="C809" s="570"/>
      <c r="D809" s="576"/>
      <c r="E809" s="570"/>
      <c r="F809" s="578"/>
      <c r="G809" s="603"/>
      <c r="H809" s="428"/>
      <c r="I809" s="159" t="s">
        <v>951</v>
      </c>
      <c r="J809" s="430"/>
      <c r="K809" s="81"/>
      <c r="L809" s="430">
        <v>9</v>
      </c>
      <c r="M809" s="81"/>
      <c r="N809" s="67"/>
      <c r="O809" s="67"/>
      <c r="P809" s="67">
        <v>15</v>
      </c>
      <c r="Q809" s="67"/>
      <c r="R809" s="67"/>
      <c r="S809" s="67"/>
      <c r="T809" s="67">
        <v>46</v>
      </c>
      <c r="U809" s="67"/>
      <c r="V809" s="99"/>
      <c r="W809" s="187"/>
      <c r="X809" s="187"/>
      <c r="Y809" s="187"/>
      <c r="Z809" s="187"/>
      <c r="AA809" s="187"/>
      <c r="AB809" s="187"/>
      <c r="AC809" s="187"/>
      <c r="AD809" s="187"/>
      <c r="AE809" s="64"/>
    </row>
    <row r="810" spans="1:31" s="22" customFormat="1" ht="45" hidden="1" customHeight="1" x14ac:dyDescent="0.25">
      <c r="A810" s="430"/>
      <c r="B810" s="430">
        <v>2593</v>
      </c>
      <c r="C810" s="570"/>
      <c r="D810" s="576"/>
      <c r="E810" s="570"/>
      <c r="F810" s="578"/>
      <c r="G810" s="603"/>
      <c r="H810" s="428"/>
      <c r="I810" s="159" t="s">
        <v>952</v>
      </c>
      <c r="J810" s="430"/>
      <c r="K810" s="81"/>
      <c r="L810" s="430">
        <v>9</v>
      </c>
      <c r="M810" s="81"/>
      <c r="N810" s="67"/>
      <c r="O810" s="67"/>
      <c r="P810" s="67">
        <v>15</v>
      </c>
      <c r="Q810" s="67"/>
      <c r="R810" s="67"/>
      <c r="S810" s="67"/>
      <c r="T810" s="67">
        <v>38</v>
      </c>
      <c r="U810" s="67"/>
      <c r="V810" s="99"/>
      <c r="W810" s="187"/>
      <c r="X810" s="187"/>
      <c r="Y810" s="187"/>
      <c r="Z810" s="187"/>
      <c r="AA810" s="187"/>
      <c r="AB810" s="187"/>
      <c r="AC810" s="187"/>
      <c r="AD810" s="187"/>
      <c r="AE810" s="64"/>
    </row>
    <row r="811" spans="1:31" s="22" customFormat="1" ht="60" hidden="1" customHeight="1" x14ac:dyDescent="0.25">
      <c r="A811" s="430"/>
      <c r="B811" s="430">
        <v>2905</v>
      </c>
      <c r="C811" s="570"/>
      <c r="D811" s="576"/>
      <c r="E811" s="570"/>
      <c r="F811" s="578"/>
      <c r="G811" s="603"/>
      <c r="H811" s="428"/>
      <c r="I811" s="159" t="s">
        <v>953</v>
      </c>
      <c r="J811" s="430"/>
      <c r="K811" s="81"/>
      <c r="L811" s="430">
        <v>15</v>
      </c>
      <c r="M811" s="81"/>
      <c r="N811" s="67"/>
      <c r="O811" s="67"/>
      <c r="P811" s="67">
        <v>7.58</v>
      </c>
      <c r="Q811" s="67"/>
      <c r="R811" s="67"/>
      <c r="S811" s="67"/>
      <c r="T811" s="67">
        <v>35</v>
      </c>
      <c r="U811" s="67"/>
      <c r="V811" s="99"/>
      <c r="W811" s="187"/>
      <c r="X811" s="187"/>
      <c r="Y811" s="187"/>
      <c r="Z811" s="187"/>
      <c r="AA811" s="187"/>
      <c r="AB811" s="187"/>
      <c r="AC811" s="187"/>
      <c r="AD811" s="187"/>
      <c r="AE811" s="64"/>
    </row>
    <row r="812" spans="1:31" s="22" customFormat="1" ht="105" hidden="1" customHeight="1" x14ac:dyDescent="0.25">
      <c r="A812" s="430"/>
      <c r="B812" s="430">
        <v>1302</v>
      </c>
      <c r="C812" s="570"/>
      <c r="D812" s="576"/>
      <c r="E812" s="570"/>
      <c r="F812" s="578"/>
      <c r="G812" s="603"/>
      <c r="H812" s="428"/>
      <c r="I812" s="159" t="s">
        <v>954</v>
      </c>
      <c r="J812" s="430"/>
      <c r="K812" s="81"/>
      <c r="L812" s="430">
        <v>48</v>
      </c>
      <c r="M812" s="81"/>
      <c r="N812" s="67"/>
      <c r="O812" s="67"/>
      <c r="P812" s="67">
        <v>15</v>
      </c>
      <c r="Q812" s="67"/>
      <c r="R812" s="67"/>
      <c r="S812" s="67"/>
      <c r="T812" s="67">
        <v>108</v>
      </c>
      <c r="U812" s="67"/>
      <c r="V812" s="99"/>
      <c r="W812" s="187"/>
      <c r="X812" s="187"/>
      <c r="Y812" s="187"/>
      <c r="Z812" s="187"/>
      <c r="AA812" s="187"/>
      <c r="AB812" s="187"/>
      <c r="AC812" s="187"/>
      <c r="AD812" s="187"/>
      <c r="AE812" s="64"/>
    </row>
    <row r="813" spans="1:31" s="22" customFormat="1" ht="75" hidden="1" customHeight="1" x14ac:dyDescent="0.25">
      <c r="A813" s="430"/>
      <c r="B813" s="430">
        <v>1552</v>
      </c>
      <c r="C813" s="570"/>
      <c r="D813" s="576"/>
      <c r="E813" s="570"/>
      <c r="F813" s="578"/>
      <c r="G813" s="603"/>
      <c r="H813" s="428"/>
      <c r="I813" s="159" t="s">
        <v>955</v>
      </c>
      <c r="J813" s="430"/>
      <c r="K813" s="81"/>
      <c r="L813" s="430">
        <v>24</v>
      </c>
      <c r="M813" s="81"/>
      <c r="N813" s="67"/>
      <c r="O813" s="67"/>
      <c r="P813" s="67">
        <v>15</v>
      </c>
      <c r="Q813" s="67"/>
      <c r="R813" s="67"/>
      <c r="S813" s="67"/>
      <c r="T813" s="67">
        <v>83</v>
      </c>
      <c r="U813" s="67"/>
      <c r="V813" s="99"/>
      <c r="W813" s="187"/>
      <c r="X813" s="187"/>
      <c r="Y813" s="187"/>
      <c r="Z813" s="187"/>
      <c r="AA813" s="187"/>
      <c r="AB813" s="187"/>
      <c r="AC813" s="187"/>
      <c r="AD813" s="187"/>
      <c r="AE813" s="64"/>
    </row>
    <row r="814" spans="1:31" s="22" customFormat="1" ht="75" hidden="1" customHeight="1" x14ac:dyDescent="0.25">
      <c r="A814" s="430"/>
      <c r="B814" s="66" t="s">
        <v>1470</v>
      </c>
      <c r="C814" s="570"/>
      <c r="D814" s="576"/>
      <c r="E814" s="570"/>
      <c r="F814" s="578"/>
      <c r="G814" s="603"/>
      <c r="H814" s="428"/>
      <c r="I814" s="159" t="s">
        <v>956</v>
      </c>
      <c r="J814" s="430"/>
      <c r="K814" s="81"/>
      <c r="L814" s="430">
        <v>257</v>
      </c>
      <c r="M814" s="81"/>
      <c r="N814" s="67"/>
      <c r="O814" s="67"/>
      <c r="P814" s="67">
        <v>15</v>
      </c>
      <c r="Q814" s="67"/>
      <c r="R814" s="67"/>
      <c r="S814" s="67"/>
      <c r="T814" s="67">
        <v>342</v>
      </c>
      <c r="U814" s="67"/>
      <c r="V814" s="99"/>
      <c r="W814" s="100"/>
      <c r="X814" s="100"/>
      <c r="Y814" s="187"/>
      <c r="Z814" s="187"/>
      <c r="AA814" s="187"/>
      <c r="AB814" s="187"/>
      <c r="AC814" s="187"/>
      <c r="AD814" s="187"/>
      <c r="AE814" s="64"/>
    </row>
    <row r="815" spans="1:31" s="22" customFormat="1" ht="75" hidden="1" customHeight="1" x14ac:dyDescent="0.25">
      <c r="A815" s="430"/>
      <c r="B815" s="430">
        <v>1301</v>
      </c>
      <c r="C815" s="570"/>
      <c r="D815" s="576"/>
      <c r="E815" s="570"/>
      <c r="F815" s="578"/>
      <c r="G815" s="603"/>
      <c r="H815" s="428"/>
      <c r="I815" s="159" t="s">
        <v>957</v>
      </c>
      <c r="J815" s="430"/>
      <c r="K815" s="81"/>
      <c r="L815" s="430">
        <v>92</v>
      </c>
      <c r="M815" s="81"/>
      <c r="N815" s="67"/>
      <c r="O815" s="67"/>
      <c r="P815" s="67">
        <v>15</v>
      </c>
      <c r="Q815" s="67"/>
      <c r="R815" s="67"/>
      <c r="S815" s="67"/>
      <c r="T815" s="67">
        <v>129</v>
      </c>
      <c r="U815" s="67"/>
      <c r="V815" s="99"/>
      <c r="W815" s="187"/>
      <c r="X815" s="187"/>
      <c r="Y815" s="187"/>
      <c r="Z815" s="187"/>
      <c r="AA815" s="187"/>
      <c r="AB815" s="187"/>
      <c r="AC815" s="187"/>
      <c r="AD815" s="187"/>
      <c r="AE815" s="64"/>
    </row>
    <row r="816" spans="1:31" s="22" customFormat="1" ht="75" hidden="1" customHeight="1" x14ac:dyDescent="0.25">
      <c r="A816" s="430"/>
      <c r="B816" s="430">
        <v>1674</v>
      </c>
      <c r="C816" s="570"/>
      <c r="D816" s="576"/>
      <c r="E816" s="570"/>
      <c r="F816" s="578"/>
      <c r="G816" s="603"/>
      <c r="H816" s="428"/>
      <c r="I816" s="159" t="s">
        <v>958</v>
      </c>
      <c r="J816" s="430"/>
      <c r="K816" s="81"/>
      <c r="L816" s="430">
        <v>57</v>
      </c>
      <c r="M816" s="81"/>
      <c r="N816" s="67"/>
      <c r="O816" s="67"/>
      <c r="P816" s="67">
        <v>7</v>
      </c>
      <c r="Q816" s="67"/>
      <c r="R816" s="67"/>
      <c r="S816" s="67"/>
      <c r="T816" s="67">
        <v>115</v>
      </c>
      <c r="U816" s="67"/>
      <c r="V816" s="99"/>
      <c r="W816" s="187"/>
      <c r="X816" s="187"/>
      <c r="Y816" s="187"/>
      <c r="Z816" s="187"/>
      <c r="AA816" s="187"/>
      <c r="AB816" s="187"/>
      <c r="AC816" s="187"/>
      <c r="AD816" s="187"/>
      <c r="AE816" s="64"/>
    </row>
    <row r="817" spans="1:31" s="22" customFormat="1" ht="45" hidden="1" customHeight="1" x14ac:dyDescent="0.25">
      <c r="A817" s="430"/>
      <c r="B817" s="430">
        <v>2774</v>
      </c>
      <c r="C817" s="570"/>
      <c r="D817" s="576"/>
      <c r="E817" s="570"/>
      <c r="F817" s="578"/>
      <c r="G817" s="603"/>
      <c r="H817" s="428"/>
      <c r="I817" s="257" t="s">
        <v>959</v>
      </c>
      <c r="J817" s="430"/>
      <c r="K817" s="81"/>
      <c r="L817" s="430">
        <v>7</v>
      </c>
      <c r="M817" s="81"/>
      <c r="N817" s="67"/>
      <c r="O817" s="67"/>
      <c r="P817" s="67">
        <v>15</v>
      </c>
      <c r="Q817" s="67"/>
      <c r="R817" s="67"/>
      <c r="S817" s="67"/>
      <c r="T817" s="67">
        <v>36</v>
      </c>
      <c r="U817" s="67"/>
      <c r="V817" s="99"/>
      <c r="W817" s="187"/>
      <c r="X817" s="187"/>
      <c r="Y817" s="187"/>
      <c r="Z817" s="187"/>
      <c r="AA817" s="187"/>
      <c r="AB817" s="187"/>
      <c r="AC817" s="187"/>
      <c r="AD817" s="187"/>
      <c r="AE817" s="64"/>
    </row>
    <row r="818" spans="1:31" s="22" customFormat="1" ht="60" hidden="1" customHeight="1" x14ac:dyDescent="0.25">
      <c r="A818" s="430"/>
      <c r="B818" s="430">
        <v>2572</v>
      </c>
      <c r="C818" s="570"/>
      <c r="D818" s="576"/>
      <c r="E818" s="570"/>
      <c r="F818" s="578"/>
      <c r="G818" s="603"/>
      <c r="H818" s="428"/>
      <c r="I818" s="159" t="s">
        <v>960</v>
      </c>
      <c r="J818" s="430"/>
      <c r="K818" s="81"/>
      <c r="L818" s="430">
        <v>7</v>
      </c>
      <c r="M818" s="81"/>
      <c r="N818" s="67"/>
      <c r="O818" s="67"/>
      <c r="P818" s="67">
        <v>10</v>
      </c>
      <c r="Q818" s="67"/>
      <c r="R818" s="67"/>
      <c r="S818" s="67"/>
      <c r="T818" s="67">
        <v>34</v>
      </c>
      <c r="U818" s="67"/>
      <c r="V818" s="99"/>
      <c r="W818" s="187"/>
      <c r="X818" s="187"/>
      <c r="Y818" s="187"/>
      <c r="Z818" s="187"/>
      <c r="AA818" s="187"/>
      <c r="AB818" s="187"/>
      <c r="AC818" s="187"/>
      <c r="AD818" s="187"/>
      <c r="AE818" s="64"/>
    </row>
    <row r="819" spans="1:31" s="22" customFormat="1" ht="45" hidden="1" customHeight="1" x14ac:dyDescent="0.25">
      <c r="A819" s="430"/>
      <c r="B819" s="430">
        <v>3086</v>
      </c>
      <c r="C819" s="570"/>
      <c r="D819" s="576"/>
      <c r="E819" s="570"/>
      <c r="F819" s="578"/>
      <c r="G819" s="603"/>
      <c r="H819" s="428"/>
      <c r="I819" s="159" t="s">
        <v>961</v>
      </c>
      <c r="J819" s="430"/>
      <c r="K819" s="81"/>
      <c r="L819" s="430">
        <v>16</v>
      </c>
      <c r="M819" s="81"/>
      <c r="N819" s="67"/>
      <c r="O819" s="67"/>
      <c r="P819" s="67">
        <v>10</v>
      </c>
      <c r="Q819" s="67"/>
      <c r="R819" s="67"/>
      <c r="S819" s="67"/>
      <c r="T819" s="67">
        <v>41</v>
      </c>
      <c r="U819" s="67"/>
      <c r="V819" s="99"/>
      <c r="W819" s="187"/>
      <c r="X819" s="187"/>
      <c r="Y819" s="187"/>
      <c r="Z819" s="187"/>
      <c r="AA819" s="187"/>
      <c r="AB819" s="187"/>
      <c r="AC819" s="187"/>
      <c r="AD819" s="187"/>
      <c r="AE819" s="64"/>
    </row>
    <row r="820" spans="1:31" s="22" customFormat="1" ht="75" hidden="1" customHeight="1" x14ac:dyDescent="0.25">
      <c r="A820" s="430"/>
      <c r="B820" s="430">
        <v>1182</v>
      </c>
      <c r="C820" s="570"/>
      <c r="D820" s="576"/>
      <c r="E820" s="570"/>
      <c r="F820" s="578"/>
      <c r="G820" s="603"/>
      <c r="H820" s="428"/>
      <c r="I820" s="159" t="s">
        <v>962</v>
      </c>
      <c r="J820" s="430"/>
      <c r="K820" s="81"/>
      <c r="L820" s="430">
        <v>213</v>
      </c>
      <c r="M820" s="81"/>
      <c r="N820" s="67"/>
      <c r="O820" s="67"/>
      <c r="P820" s="67">
        <v>12</v>
      </c>
      <c r="Q820" s="67"/>
      <c r="R820" s="67"/>
      <c r="S820" s="67"/>
      <c r="T820" s="67">
        <v>115</v>
      </c>
      <c r="U820" s="67"/>
      <c r="V820" s="99"/>
      <c r="W820" s="187"/>
      <c r="X820" s="187"/>
      <c r="Y820" s="187"/>
      <c r="Z820" s="187"/>
      <c r="AA820" s="187"/>
      <c r="AB820" s="187"/>
      <c r="AC820" s="187"/>
      <c r="AD820" s="187"/>
      <c r="AE820" s="64"/>
    </row>
    <row r="821" spans="1:31" s="22" customFormat="1" ht="75" hidden="1" customHeight="1" x14ac:dyDescent="0.25">
      <c r="A821" s="430"/>
      <c r="B821" s="430">
        <v>1437</v>
      </c>
      <c r="C821" s="570"/>
      <c r="D821" s="576"/>
      <c r="E821" s="570"/>
      <c r="F821" s="578"/>
      <c r="G821" s="603"/>
      <c r="H821" s="428"/>
      <c r="I821" s="257" t="s">
        <v>1717</v>
      </c>
      <c r="J821" s="430"/>
      <c r="K821" s="81"/>
      <c r="L821" s="430">
        <v>105</v>
      </c>
      <c r="M821" s="81"/>
      <c r="N821" s="67"/>
      <c r="O821" s="67"/>
      <c r="P821" s="67">
        <v>10</v>
      </c>
      <c r="Q821" s="67"/>
      <c r="R821" s="67"/>
      <c r="S821" s="67"/>
      <c r="T821" s="67">
        <v>167</v>
      </c>
      <c r="U821" s="67"/>
      <c r="V821" s="99"/>
      <c r="W821" s="187"/>
      <c r="X821" s="187"/>
      <c r="Y821" s="187"/>
      <c r="Z821" s="187"/>
      <c r="AA821" s="187"/>
      <c r="AB821" s="187"/>
      <c r="AC821" s="187"/>
      <c r="AD821" s="187"/>
      <c r="AE821" s="64"/>
    </row>
    <row r="822" spans="1:31" s="22" customFormat="1" ht="75" hidden="1" customHeight="1" x14ac:dyDescent="0.25">
      <c r="A822" s="430"/>
      <c r="B822" s="430">
        <v>2476</v>
      </c>
      <c r="C822" s="570"/>
      <c r="D822" s="576"/>
      <c r="E822" s="570"/>
      <c r="F822" s="578"/>
      <c r="G822" s="603"/>
      <c r="H822" s="428"/>
      <c r="I822" s="159" t="s">
        <v>963</v>
      </c>
      <c r="J822" s="430"/>
      <c r="K822" s="81"/>
      <c r="L822" s="430">
        <v>27</v>
      </c>
      <c r="M822" s="81"/>
      <c r="N822" s="67"/>
      <c r="O822" s="67"/>
      <c r="P822" s="67">
        <v>5</v>
      </c>
      <c r="Q822" s="67"/>
      <c r="R822" s="67"/>
      <c r="S822" s="67"/>
      <c r="T822" s="67">
        <v>95</v>
      </c>
      <c r="U822" s="67"/>
      <c r="V822" s="99"/>
      <c r="W822" s="187"/>
      <c r="X822" s="187"/>
      <c r="Y822" s="187"/>
      <c r="Z822" s="187"/>
      <c r="AA822" s="187"/>
      <c r="AB822" s="187"/>
      <c r="AC822" s="187"/>
      <c r="AD822" s="187"/>
      <c r="AE822" s="64"/>
    </row>
    <row r="823" spans="1:31" s="22" customFormat="1" ht="75" hidden="1" customHeight="1" x14ac:dyDescent="0.25">
      <c r="A823" s="430"/>
      <c r="B823" s="430">
        <v>3341</v>
      </c>
      <c r="C823" s="570"/>
      <c r="D823" s="576"/>
      <c r="E823" s="570"/>
      <c r="F823" s="578"/>
      <c r="G823" s="603"/>
      <c r="H823" s="428"/>
      <c r="I823" s="159" t="s">
        <v>964</v>
      </c>
      <c r="J823" s="430"/>
      <c r="K823" s="81"/>
      <c r="L823" s="430">
        <v>359</v>
      </c>
      <c r="M823" s="81"/>
      <c r="N823" s="67"/>
      <c r="O823" s="67"/>
      <c r="P823" s="67">
        <v>15</v>
      </c>
      <c r="Q823" s="67"/>
      <c r="R823" s="67"/>
      <c r="S823" s="67"/>
      <c r="T823" s="67">
        <v>369</v>
      </c>
      <c r="U823" s="67"/>
      <c r="V823" s="99"/>
      <c r="W823" s="187"/>
      <c r="X823" s="187"/>
      <c r="Y823" s="187"/>
      <c r="Z823" s="187"/>
      <c r="AA823" s="187"/>
      <c r="AB823" s="187"/>
      <c r="AC823" s="187"/>
      <c r="AD823" s="187"/>
      <c r="AE823" s="64"/>
    </row>
    <row r="824" spans="1:31" s="22" customFormat="1" ht="75" hidden="1" customHeight="1" x14ac:dyDescent="0.25">
      <c r="A824" s="430"/>
      <c r="B824" s="430">
        <v>1411</v>
      </c>
      <c r="C824" s="570"/>
      <c r="D824" s="576"/>
      <c r="E824" s="570"/>
      <c r="F824" s="578"/>
      <c r="G824" s="603"/>
      <c r="H824" s="428"/>
      <c r="I824" s="159" t="s">
        <v>1718</v>
      </c>
      <c r="J824" s="430"/>
      <c r="K824" s="81"/>
      <c r="L824" s="430">
        <v>34</v>
      </c>
      <c r="M824" s="81"/>
      <c r="N824" s="67"/>
      <c r="O824" s="67"/>
      <c r="P824" s="67">
        <v>15</v>
      </c>
      <c r="Q824" s="67"/>
      <c r="R824" s="67"/>
      <c r="S824" s="67"/>
      <c r="T824" s="67">
        <v>74</v>
      </c>
      <c r="U824" s="67"/>
      <c r="V824" s="99"/>
      <c r="W824" s="187"/>
      <c r="X824" s="187"/>
      <c r="Y824" s="187"/>
      <c r="Z824" s="187"/>
      <c r="AA824" s="187"/>
      <c r="AB824" s="187"/>
      <c r="AC824" s="187"/>
      <c r="AD824" s="187"/>
      <c r="AE824" s="64"/>
    </row>
    <row r="825" spans="1:31" s="22" customFormat="1" ht="75" hidden="1" customHeight="1" x14ac:dyDescent="0.25">
      <c r="A825" s="430"/>
      <c r="B825" s="430">
        <v>969</v>
      </c>
      <c r="C825" s="570"/>
      <c r="D825" s="576"/>
      <c r="E825" s="570"/>
      <c r="F825" s="578"/>
      <c r="G825" s="603"/>
      <c r="H825" s="428"/>
      <c r="I825" s="159" t="s">
        <v>965</v>
      </c>
      <c r="J825" s="430"/>
      <c r="K825" s="81"/>
      <c r="L825" s="430">
        <v>64</v>
      </c>
      <c r="M825" s="81"/>
      <c r="N825" s="67"/>
      <c r="O825" s="67"/>
      <c r="P825" s="67">
        <v>15</v>
      </c>
      <c r="Q825" s="67"/>
      <c r="R825" s="67"/>
      <c r="S825" s="67"/>
      <c r="T825" s="67">
        <v>98</v>
      </c>
      <c r="U825" s="67"/>
      <c r="V825" s="99"/>
      <c r="W825" s="187"/>
      <c r="X825" s="187"/>
      <c r="Y825" s="187"/>
      <c r="Z825" s="187"/>
      <c r="AA825" s="187"/>
      <c r="AB825" s="187"/>
      <c r="AC825" s="187"/>
      <c r="AD825" s="187"/>
      <c r="AE825" s="64"/>
    </row>
    <row r="826" spans="1:31" s="22" customFormat="1" ht="75" hidden="1" customHeight="1" x14ac:dyDescent="0.25">
      <c r="A826" s="430"/>
      <c r="B826" s="430">
        <v>1179</v>
      </c>
      <c r="C826" s="570"/>
      <c r="D826" s="576"/>
      <c r="E826" s="570"/>
      <c r="F826" s="578"/>
      <c r="G826" s="603"/>
      <c r="H826" s="428"/>
      <c r="I826" s="159" t="s">
        <v>966</v>
      </c>
      <c r="J826" s="430"/>
      <c r="K826" s="81"/>
      <c r="L826" s="430">
        <v>119</v>
      </c>
      <c r="M826" s="81"/>
      <c r="N826" s="67"/>
      <c r="O826" s="67"/>
      <c r="P826" s="67">
        <v>12</v>
      </c>
      <c r="Q826" s="67"/>
      <c r="R826" s="67"/>
      <c r="S826" s="67"/>
      <c r="T826" s="67">
        <v>179</v>
      </c>
      <c r="U826" s="67"/>
      <c r="V826" s="99"/>
      <c r="W826" s="187"/>
      <c r="X826" s="187"/>
      <c r="Y826" s="187"/>
      <c r="Z826" s="187"/>
      <c r="AA826" s="187"/>
      <c r="AB826" s="187"/>
      <c r="AC826" s="187"/>
      <c r="AD826" s="187"/>
      <c r="AE826" s="64"/>
    </row>
    <row r="827" spans="1:31" s="22" customFormat="1" ht="60" hidden="1" customHeight="1" x14ac:dyDescent="0.25">
      <c r="A827" s="430"/>
      <c r="B827" s="430">
        <v>1373</v>
      </c>
      <c r="C827" s="570"/>
      <c r="D827" s="576"/>
      <c r="E827" s="570"/>
      <c r="F827" s="578"/>
      <c r="G827" s="603"/>
      <c r="H827" s="428"/>
      <c r="I827" s="159" t="s">
        <v>967</v>
      </c>
      <c r="J827" s="430"/>
      <c r="K827" s="81"/>
      <c r="L827" s="430">
        <v>12</v>
      </c>
      <c r="M827" s="81"/>
      <c r="N827" s="67"/>
      <c r="O827" s="67"/>
      <c r="P827" s="67">
        <v>6</v>
      </c>
      <c r="Q827" s="67"/>
      <c r="R827" s="67"/>
      <c r="S827" s="67"/>
      <c r="T827" s="67">
        <v>90</v>
      </c>
      <c r="U827" s="67"/>
      <c r="V827" s="99"/>
      <c r="W827" s="187"/>
      <c r="X827" s="187"/>
      <c r="Y827" s="187"/>
      <c r="Z827" s="187"/>
      <c r="AA827" s="187"/>
      <c r="AB827" s="187"/>
      <c r="AC827" s="187"/>
      <c r="AD827" s="187"/>
      <c r="AE827" s="64"/>
    </row>
    <row r="828" spans="1:31" s="22" customFormat="1" ht="60" hidden="1" customHeight="1" x14ac:dyDescent="0.25">
      <c r="A828" s="430"/>
      <c r="B828" s="66" t="s">
        <v>1459</v>
      </c>
      <c r="C828" s="570"/>
      <c r="D828" s="576"/>
      <c r="E828" s="570"/>
      <c r="F828" s="578"/>
      <c r="G828" s="603"/>
      <c r="H828" s="428"/>
      <c r="I828" s="159" t="s">
        <v>968</v>
      </c>
      <c r="J828" s="430"/>
      <c r="K828" s="81"/>
      <c r="L828" s="430">
        <v>48</v>
      </c>
      <c r="M828" s="81"/>
      <c r="N828" s="67"/>
      <c r="O828" s="67"/>
      <c r="P828" s="67">
        <v>15</v>
      </c>
      <c r="Q828" s="67"/>
      <c r="R828" s="67"/>
      <c r="S828" s="67"/>
      <c r="T828" s="67">
        <v>74</v>
      </c>
      <c r="U828" s="67"/>
      <c r="V828" s="99"/>
      <c r="W828" s="100"/>
      <c r="X828" s="100"/>
      <c r="Y828" s="187"/>
      <c r="Z828" s="187"/>
      <c r="AA828" s="187"/>
      <c r="AB828" s="187"/>
      <c r="AC828" s="187"/>
      <c r="AD828" s="187"/>
      <c r="AE828" s="64"/>
    </row>
    <row r="829" spans="1:31" s="22" customFormat="1" ht="75" hidden="1" customHeight="1" x14ac:dyDescent="0.25">
      <c r="A829" s="430"/>
      <c r="B829" s="430">
        <v>2576</v>
      </c>
      <c r="C829" s="570"/>
      <c r="D829" s="576"/>
      <c r="E829" s="570"/>
      <c r="F829" s="578"/>
      <c r="G829" s="603"/>
      <c r="H829" s="428"/>
      <c r="I829" s="159" t="s">
        <v>969</v>
      </c>
      <c r="J829" s="430"/>
      <c r="K829" s="81"/>
      <c r="L829" s="430">
        <v>37</v>
      </c>
      <c r="M829" s="81"/>
      <c r="N829" s="67"/>
      <c r="O829" s="67"/>
      <c r="P829" s="67">
        <v>15</v>
      </c>
      <c r="Q829" s="67"/>
      <c r="R829" s="67"/>
      <c r="S829" s="67"/>
      <c r="T829" s="67">
        <v>35</v>
      </c>
      <c r="U829" s="67"/>
      <c r="V829" s="99"/>
      <c r="W829" s="187"/>
      <c r="X829" s="187"/>
      <c r="Y829" s="187"/>
      <c r="Z829" s="187"/>
      <c r="AA829" s="187"/>
      <c r="AB829" s="187"/>
      <c r="AC829" s="187"/>
      <c r="AD829" s="187"/>
      <c r="AE829" s="64"/>
    </row>
    <row r="830" spans="1:31" s="22" customFormat="1" ht="60" hidden="1" customHeight="1" x14ac:dyDescent="0.25">
      <c r="A830" s="430"/>
      <c r="B830" s="430">
        <v>3844</v>
      </c>
      <c r="C830" s="570"/>
      <c r="D830" s="576"/>
      <c r="E830" s="570"/>
      <c r="F830" s="578"/>
      <c r="G830" s="603"/>
      <c r="H830" s="428"/>
      <c r="I830" s="257" t="s">
        <v>1719</v>
      </c>
      <c r="J830" s="430"/>
      <c r="K830" s="81"/>
      <c r="L830" s="430">
        <v>12</v>
      </c>
      <c r="M830" s="81"/>
      <c r="N830" s="67"/>
      <c r="O830" s="67"/>
      <c r="P830" s="67">
        <v>15</v>
      </c>
      <c r="Q830" s="67"/>
      <c r="R830" s="67"/>
      <c r="S830" s="67"/>
      <c r="T830" s="67">
        <v>28</v>
      </c>
      <c r="U830" s="67"/>
      <c r="V830" s="99"/>
      <c r="W830" s="187"/>
      <c r="X830" s="187"/>
      <c r="Y830" s="187"/>
      <c r="Z830" s="187"/>
      <c r="AA830" s="187"/>
      <c r="AB830" s="187"/>
      <c r="AC830" s="187"/>
      <c r="AD830" s="187"/>
      <c r="AE830" s="64"/>
    </row>
    <row r="831" spans="1:31" s="22" customFormat="1" ht="60" hidden="1" customHeight="1" x14ac:dyDescent="0.25">
      <c r="A831" s="430"/>
      <c r="B831" s="430">
        <v>1555</v>
      </c>
      <c r="C831" s="570"/>
      <c r="D831" s="576"/>
      <c r="E831" s="570"/>
      <c r="F831" s="578"/>
      <c r="G831" s="603"/>
      <c r="H831" s="428"/>
      <c r="I831" s="257" t="s">
        <v>970</v>
      </c>
      <c r="J831" s="430"/>
      <c r="K831" s="81"/>
      <c r="L831" s="430">
        <v>22</v>
      </c>
      <c r="M831" s="81"/>
      <c r="N831" s="67"/>
      <c r="O831" s="67"/>
      <c r="P831" s="67">
        <v>10</v>
      </c>
      <c r="Q831" s="67"/>
      <c r="R831" s="67"/>
      <c r="S831" s="67"/>
      <c r="T831" s="67">
        <v>33</v>
      </c>
      <c r="U831" s="67"/>
      <c r="V831" s="99"/>
      <c r="W831" s="187"/>
      <c r="X831" s="187"/>
      <c r="Y831" s="187"/>
      <c r="Z831" s="187"/>
      <c r="AA831" s="187"/>
      <c r="AB831" s="187"/>
      <c r="AC831" s="187"/>
      <c r="AD831" s="187"/>
      <c r="AE831" s="64"/>
    </row>
    <row r="832" spans="1:31" s="22" customFormat="1" ht="45" hidden="1" customHeight="1" x14ac:dyDescent="0.25">
      <c r="A832" s="430"/>
      <c r="B832" s="430">
        <v>1770</v>
      </c>
      <c r="C832" s="570"/>
      <c r="D832" s="576"/>
      <c r="E832" s="570"/>
      <c r="F832" s="578"/>
      <c r="G832" s="603"/>
      <c r="H832" s="428"/>
      <c r="I832" s="257" t="s">
        <v>1720</v>
      </c>
      <c r="J832" s="430"/>
      <c r="K832" s="81"/>
      <c r="L832" s="430">
        <v>20</v>
      </c>
      <c r="M832" s="81"/>
      <c r="N832" s="67"/>
      <c r="O832" s="67"/>
      <c r="P832" s="67">
        <v>5</v>
      </c>
      <c r="Q832" s="67"/>
      <c r="R832" s="67"/>
      <c r="S832" s="67"/>
      <c r="T832" s="67">
        <v>43</v>
      </c>
      <c r="U832" s="67"/>
      <c r="V832" s="99"/>
      <c r="W832" s="187"/>
      <c r="X832" s="187"/>
      <c r="Y832" s="187"/>
      <c r="Z832" s="187"/>
      <c r="AA832" s="187"/>
      <c r="AB832" s="187"/>
      <c r="AC832" s="187"/>
      <c r="AD832" s="187"/>
      <c r="AE832" s="64"/>
    </row>
    <row r="833" spans="1:31" s="22" customFormat="1" ht="45" hidden="1" customHeight="1" x14ac:dyDescent="0.25">
      <c r="A833" s="430"/>
      <c r="B833" s="430">
        <v>3199</v>
      </c>
      <c r="C833" s="570"/>
      <c r="D833" s="576"/>
      <c r="E833" s="570"/>
      <c r="F833" s="578"/>
      <c r="G833" s="603"/>
      <c r="H833" s="428"/>
      <c r="I833" s="257" t="s">
        <v>971</v>
      </c>
      <c r="J833" s="430"/>
      <c r="K833" s="81"/>
      <c r="L833" s="430">
        <v>17</v>
      </c>
      <c r="M833" s="81"/>
      <c r="N833" s="67"/>
      <c r="O833" s="67"/>
      <c r="P833" s="67">
        <v>15</v>
      </c>
      <c r="Q833" s="67"/>
      <c r="R833" s="67"/>
      <c r="S833" s="67"/>
      <c r="T833" s="67">
        <v>55</v>
      </c>
      <c r="U833" s="67"/>
      <c r="V833" s="99"/>
      <c r="W833" s="187"/>
      <c r="X833" s="187"/>
      <c r="Y833" s="187"/>
      <c r="Z833" s="187"/>
      <c r="AA833" s="187"/>
      <c r="AB833" s="187"/>
      <c r="AC833" s="187"/>
      <c r="AD833" s="187"/>
      <c r="AE833" s="64"/>
    </row>
    <row r="834" spans="1:31" s="22" customFormat="1" ht="48.75" hidden="1" customHeight="1" x14ac:dyDescent="0.25">
      <c r="A834" s="430"/>
      <c r="B834" s="430">
        <v>3162</v>
      </c>
      <c r="C834" s="570"/>
      <c r="D834" s="576"/>
      <c r="E834" s="570"/>
      <c r="F834" s="578"/>
      <c r="G834" s="603"/>
      <c r="H834" s="428"/>
      <c r="I834" s="257" t="s">
        <v>972</v>
      </c>
      <c r="J834" s="430"/>
      <c r="K834" s="81"/>
      <c r="L834" s="430">
        <v>11</v>
      </c>
      <c r="M834" s="81"/>
      <c r="N834" s="67"/>
      <c r="O834" s="67"/>
      <c r="P834" s="67">
        <v>15</v>
      </c>
      <c r="Q834" s="67"/>
      <c r="R834" s="67"/>
      <c r="S834" s="67"/>
      <c r="T834" s="67">
        <v>12</v>
      </c>
      <c r="U834" s="67"/>
      <c r="V834" s="99"/>
      <c r="W834" s="187"/>
      <c r="X834" s="187"/>
      <c r="Y834" s="187"/>
      <c r="Z834" s="187"/>
      <c r="AA834" s="187"/>
      <c r="AB834" s="187"/>
      <c r="AC834" s="187"/>
      <c r="AD834" s="187"/>
      <c r="AE834" s="64"/>
    </row>
    <row r="835" spans="1:31" s="22" customFormat="1" ht="60" hidden="1" customHeight="1" x14ac:dyDescent="0.25">
      <c r="A835" s="430"/>
      <c r="B835" s="66" t="s">
        <v>1472</v>
      </c>
      <c r="C835" s="570"/>
      <c r="D835" s="576"/>
      <c r="E835" s="570"/>
      <c r="F835" s="578"/>
      <c r="G835" s="603"/>
      <c r="H835" s="428"/>
      <c r="I835" s="257" t="s">
        <v>973</v>
      </c>
      <c r="J835" s="430"/>
      <c r="K835" s="81"/>
      <c r="L835" s="430">
        <v>15</v>
      </c>
      <c r="M835" s="81"/>
      <c r="N835" s="67"/>
      <c r="O835" s="67"/>
      <c r="P835" s="67">
        <v>5</v>
      </c>
      <c r="Q835" s="67"/>
      <c r="R835" s="67"/>
      <c r="S835" s="67"/>
      <c r="T835" s="67">
        <v>32</v>
      </c>
      <c r="U835" s="67"/>
      <c r="V835" s="99"/>
      <c r="W835" s="100"/>
      <c r="X835" s="100"/>
      <c r="Y835" s="187"/>
      <c r="Z835" s="187"/>
      <c r="AA835" s="187"/>
      <c r="AB835" s="187"/>
      <c r="AC835" s="187"/>
      <c r="AD835" s="187"/>
      <c r="AE835" s="64"/>
    </row>
    <row r="836" spans="1:31" s="22" customFormat="1" ht="60" hidden="1" customHeight="1" x14ac:dyDescent="0.25">
      <c r="A836" s="430"/>
      <c r="B836" s="66" t="s">
        <v>1458</v>
      </c>
      <c r="C836" s="570"/>
      <c r="D836" s="576"/>
      <c r="E836" s="570"/>
      <c r="F836" s="578"/>
      <c r="G836" s="603"/>
      <c r="H836" s="428"/>
      <c r="I836" s="257" t="s">
        <v>974</v>
      </c>
      <c r="J836" s="430"/>
      <c r="K836" s="81"/>
      <c r="L836" s="430">
        <v>17</v>
      </c>
      <c r="M836" s="81"/>
      <c r="N836" s="67"/>
      <c r="O836" s="67"/>
      <c r="P836" s="67">
        <v>10</v>
      </c>
      <c r="Q836" s="67"/>
      <c r="R836" s="67"/>
      <c r="S836" s="67"/>
      <c r="T836" s="67">
        <v>72</v>
      </c>
      <c r="U836" s="67"/>
      <c r="V836" s="99"/>
      <c r="W836" s="100"/>
      <c r="X836" s="100"/>
      <c r="Y836" s="187"/>
      <c r="Z836" s="187"/>
      <c r="AA836" s="187"/>
      <c r="AB836" s="187"/>
      <c r="AC836" s="187"/>
      <c r="AD836" s="187"/>
      <c r="AE836" s="64"/>
    </row>
    <row r="837" spans="1:31" s="22" customFormat="1" ht="75" hidden="1" customHeight="1" x14ac:dyDescent="0.25">
      <c r="A837" s="430"/>
      <c r="B837" s="430">
        <v>1721</v>
      </c>
      <c r="C837" s="570"/>
      <c r="D837" s="576"/>
      <c r="E837" s="570"/>
      <c r="F837" s="578"/>
      <c r="G837" s="603"/>
      <c r="H837" s="428"/>
      <c r="I837" s="257" t="s">
        <v>975</v>
      </c>
      <c r="J837" s="430"/>
      <c r="K837" s="81"/>
      <c r="L837" s="430">
        <v>111</v>
      </c>
      <c r="M837" s="81"/>
      <c r="N837" s="67"/>
      <c r="O837" s="67"/>
      <c r="P837" s="67">
        <v>5</v>
      </c>
      <c r="Q837" s="67"/>
      <c r="R837" s="67"/>
      <c r="S837" s="67"/>
      <c r="T837" s="67">
        <v>221</v>
      </c>
      <c r="U837" s="67"/>
      <c r="V837" s="99"/>
      <c r="W837" s="187"/>
      <c r="X837" s="187"/>
      <c r="Y837" s="187"/>
      <c r="Z837" s="187"/>
      <c r="AA837" s="187"/>
      <c r="AB837" s="187"/>
      <c r="AC837" s="187"/>
      <c r="AD837" s="187"/>
      <c r="AE837" s="64"/>
    </row>
    <row r="838" spans="1:31" s="22" customFormat="1" ht="75" hidden="1" customHeight="1" x14ac:dyDescent="0.25">
      <c r="A838" s="430"/>
      <c r="B838" s="430">
        <v>2057</v>
      </c>
      <c r="C838" s="570"/>
      <c r="D838" s="576"/>
      <c r="E838" s="570"/>
      <c r="F838" s="578"/>
      <c r="G838" s="603"/>
      <c r="H838" s="428"/>
      <c r="I838" s="159" t="s">
        <v>976</v>
      </c>
      <c r="J838" s="430"/>
      <c r="K838" s="81"/>
      <c r="L838" s="430">
        <v>39</v>
      </c>
      <c r="M838" s="81"/>
      <c r="N838" s="67"/>
      <c r="O838" s="67"/>
      <c r="P838" s="67">
        <v>10</v>
      </c>
      <c r="Q838" s="67"/>
      <c r="R838" s="67"/>
      <c r="S838" s="67"/>
      <c r="T838" s="67">
        <v>75</v>
      </c>
      <c r="U838" s="67"/>
      <c r="V838" s="99"/>
      <c r="W838" s="187"/>
      <c r="X838" s="187"/>
      <c r="Y838" s="187"/>
      <c r="Z838" s="187"/>
      <c r="AA838" s="187"/>
      <c r="AB838" s="187"/>
      <c r="AC838" s="187"/>
      <c r="AD838" s="187"/>
      <c r="AE838" s="64"/>
    </row>
    <row r="839" spans="1:31" s="22" customFormat="1" ht="60" hidden="1" customHeight="1" x14ac:dyDescent="0.25">
      <c r="A839" s="430"/>
      <c r="B839" s="66" t="s">
        <v>1447</v>
      </c>
      <c r="C839" s="570"/>
      <c r="D839" s="576"/>
      <c r="E839" s="570"/>
      <c r="F839" s="578"/>
      <c r="G839" s="603"/>
      <c r="H839" s="428"/>
      <c r="I839" s="159" t="s">
        <v>977</v>
      </c>
      <c r="J839" s="430"/>
      <c r="K839" s="81"/>
      <c r="L839" s="430">
        <v>15</v>
      </c>
      <c r="M839" s="81"/>
      <c r="N839" s="67"/>
      <c r="O839" s="67"/>
      <c r="P839" s="67">
        <v>10</v>
      </c>
      <c r="Q839" s="67"/>
      <c r="R839" s="67"/>
      <c r="S839" s="67"/>
      <c r="T839" s="67">
        <v>38</v>
      </c>
      <c r="U839" s="67"/>
      <c r="V839" s="99"/>
      <c r="W839" s="100"/>
      <c r="X839" s="100"/>
      <c r="Y839" s="187"/>
      <c r="Z839" s="187"/>
      <c r="AA839" s="187"/>
      <c r="AB839" s="187"/>
      <c r="AC839" s="187"/>
      <c r="AD839" s="187"/>
      <c r="AE839" s="64"/>
    </row>
    <row r="840" spans="1:31" s="22" customFormat="1" ht="45" hidden="1" customHeight="1" x14ac:dyDescent="0.25">
      <c r="A840" s="430"/>
      <c r="B840" s="430">
        <v>1334</v>
      </c>
      <c r="C840" s="570"/>
      <c r="D840" s="576"/>
      <c r="E840" s="570"/>
      <c r="F840" s="578"/>
      <c r="G840" s="603"/>
      <c r="H840" s="428"/>
      <c r="I840" s="159" t="s">
        <v>978</v>
      </c>
      <c r="J840" s="430"/>
      <c r="K840" s="81"/>
      <c r="L840" s="430">
        <v>5</v>
      </c>
      <c r="M840" s="81"/>
      <c r="N840" s="67"/>
      <c r="O840" s="67"/>
      <c r="P840" s="67">
        <v>5</v>
      </c>
      <c r="Q840" s="67"/>
      <c r="R840" s="67"/>
      <c r="S840" s="67"/>
      <c r="T840" s="67">
        <v>17</v>
      </c>
      <c r="U840" s="67"/>
      <c r="V840" s="99"/>
      <c r="W840" s="187"/>
      <c r="X840" s="187"/>
      <c r="Y840" s="187"/>
      <c r="Z840" s="187"/>
      <c r="AA840" s="187"/>
      <c r="AB840" s="187"/>
      <c r="AC840" s="187"/>
      <c r="AD840" s="187"/>
      <c r="AE840" s="64"/>
    </row>
    <row r="841" spans="1:31" s="22" customFormat="1" ht="75" hidden="1" customHeight="1" x14ac:dyDescent="0.25">
      <c r="A841" s="430"/>
      <c r="B841" s="189" t="s">
        <v>1465</v>
      </c>
      <c r="C841" s="570"/>
      <c r="D841" s="576"/>
      <c r="E841" s="570"/>
      <c r="F841" s="578"/>
      <c r="G841" s="603"/>
      <c r="H841" s="428"/>
      <c r="I841" s="257" t="s">
        <v>979</v>
      </c>
      <c r="J841" s="430"/>
      <c r="K841" s="81"/>
      <c r="L841" s="430">
        <v>30</v>
      </c>
      <c r="M841" s="81"/>
      <c r="N841" s="67"/>
      <c r="O841" s="67"/>
      <c r="P841" s="67">
        <v>15</v>
      </c>
      <c r="Q841" s="67"/>
      <c r="R841" s="67"/>
      <c r="S841" s="67"/>
      <c r="T841" s="67">
        <v>54</v>
      </c>
      <c r="U841" s="67"/>
      <c r="V841" s="99"/>
      <c r="W841" s="100"/>
      <c r="X841" s="100"/>
      <c r="Y841" s="187"/>
      <c r="Z841" s="187"/>
      <c r="AA841" s="187"/>
      <c r="AB841" s="187"/>
      <c r="AC841" s="187"/>
      <c r="AD841" s="187"/>
      <c r="AE841" s="64"/>
    </row>
    <row r="842" spans="1:31" s="22" customFormat="1" ht="75" hidden="1" customHeight="1" x14ac:dyDescent="0.25">
      <c r="A842" s="430"/>
      <c r="B842" s="430">
        <v>2397</v>
      </c>
      <c r="C842" s="570"/>
      <c r="D842" s="576"/>
      <c r="E842" s="570"/>
      <c r="F842" s="578"/>
      <c r="G842" s="603"/>
      <c r="H842" s="428"/>
      <c r="I842" s="257" t="s">
        <v>1721</v>
      </c>
      <c r="J842" s="430"/>
      <c r="K842" s="81"/>
      <c r="L842" s="430">
        <v>27</v>
      </c>
      <c r="M842" s="81"/>
      <c r="N842" s="67"/>
      <c r="O842" s="67"/>
      <c r="P842" s="67">
        <v>15</v>
      </c>
      <c r="Q842" s="67"/>
      <c r="R842" s="67"/>
      <c r="S842" s="67"/>
      <c r="T842" s="67">
        <v>44</v>
      </c>
      <c r="U842" s="67"/>
      <c r="V842" s="99"/>
      <c r="W842" s="187"/>
      <c r="X842" s="187"/>
      <c r="Y842" s="187"/>
      <c r="Z842" s="187"/>
      <c r="AA842" s="187"/>
      <c r="AB842" s="187"/>
      <c r="AC842" s="187"/>
      <c r="AD842" s="187"/>
      <c r="AE842" s="64"/>
    </row>
    <row r="843" spans="1:31" s="22" customFormat="1" ht="75" hidden="1" customHeight="1" x14ac:dyDescent="0.25">
      <c r="A843" s="430"/>
      <c r="B843" s="189" t="s">
        <v>1468</v>
      </c>
      <c r="C843" s="570"/>
      <c r="D843" s="576"/>
      <c r="E843" s="570"/>
      <c r="F843" s="578"/>
      <c r="G843" s="603"/>
      <c r="H843" s="428"/>
      <c r="I843" s="159" t="s">
        <v>980</v>
      </c>
      <c r="J843" s="430"/>
      <c r="K843" s="81"/>
      <c r="L843" s="430">
        <v>33</v>
      </c>
      <c r="M843" s="81"/>
      <c r="N843" s="67"/>
      <c r="O843" s="67"/>
      <c r="P843" s="67">
        <v>6</v>
      </c>
      <c r="Q843" s="67"/>
      <c r="R843" s="67"/>
      <c r="S843" s="67"/>
      <c r="T843" s="67">
        <v>89</v>
      </c>
      <c r="U843" s="67"/>
      <c r="V843" s="99"/>
      <c r="W843" s="100"/>
      <c r="X843" s="100"/>
      <c r="Y843" s="187"/>
      <c r="Z843" s="187"/>
      <c r="AA843" s="187"/>
      <c r="AB843" s="187"/>
      <c r="AC843" s="187"/>
      <c r="AD843" s="187"/>
      <c r="AE843" s="64"/>
    </row>
    <row r="844" spans="1:31" s="22" customFormat="1" ht="75" hidden="1" customHeight="1" x14ac:dyDescent="0.25">
      <c r="A844" s="430"/>
      <c r="B844" s="430">
        <v>2362</v>
      </c>
      <c r="C844" s="570"/>
      <c r="D844" s="576"/>
      <c r="E844" s="570"/>
      <c r="F844" s="578"/>
      <c r="G844" s="603"/>
      <c r="H844" s="428"/>
      <c r="I844" s="159" t="s">
        <v>981</v>
      </c>
      <c r="J844" s="430"/>
      <c r="K844" s="81"/>
      <c r="L844" s="430">
        <v>52</v>
      </c>
      <c r="M844" s="81"/>
      <c r="N844" s="67"/>
      <c r="O844" s="67"/>
      <c r="P844" s="67">
        <v>15</v>
      </c>
      <c r="Q844" s="67"/>
      <c r="R844" s="67"/>
      <c r="S844" s="67"/>
      <c r="T844" s="67">
        <v>201</v>
      </c>
      <c r="U844" s="67"/>
      <c r="V844" s="99"/>
      <c r="W844" s="187"/>
      <c r="X844" s="187"/>
      <c r="Y844" s="187"/>
      <c r="Z844" s="187"/>
      <c r="AA844" s="187"/>
      <c r="AB844" s="187"/>
      <c r="AC844" s="187"/>
      <c r="AD844" s="187"/>
      <c r="AE844" s="64"/>
    </row>
    <row r="845" spans="1:31" s="22" customFormat="1" ht="90" hidden="1" customHeight="1" x14ac:dyDescent="0.25">
      <c r="A845" s="430"/>
      <c r="B845" s="430">
        <v>3596</v>
      </c>
      <c r="C845" s="570"/>
      <c r="D845" s="576"/>
      <c r="E845" s="570"/>
      <c r="F845" s="578"/>
      <c r="G845" s="603"/>
      <c r="H845" s="428"/>
      <c r="I845" s="257" t="s">
        <v>982</v>
      </c>
      <c r="J845" s="430"/>
      <c r="K845" s="81"/>
      <c r="L845" s="430">
        <v>158</v>
      </c>
      <c r="M845" s="81"/>
      <c r="N845" s="67"/>
      <c r="O845" s="67"/>
      <c r="P845" s="67">
        <v>10</v>
      </c>
      <c r="Q845" s="67"/>
      <c r="R845" s="67"/>
      <c r="S845" s="67"/>
      <c r="T845" s="67">
        <v>219</v>
      </c>
      <c r="U845" s="67"/>
      <c r="V845" s="99"/>
      <c r="W845" s="187"/>
      <c r="X845" s="187"/>
      <c r="Y845" s="187"/>
      <c r="Z845" s="187"/>
      <c r="AA845" s="187"/>
      <c r="AB845" s="187"/>
      <c r="AC845" s="187"/>
      <c r="AD845" s="187"/>
      <c r="AE845" s="64"/>
    </row>
    <row r="846" spans="1:31" s="22" customFormat="1" ht="60" hidden="1" customHeight="1" x14ac:dyDescent="0.25">
      <c r="A846" s="430"/>
      <c r="B846" s="66" t="s">
        <v>1484</v>
      </c>
      <c r="C846" s="570"/>
      <c r="D846" s="576"/>
      <c r="E846" s="570"/>
      <c r="F846" s="578"/>
      <c r="G846" s="603"/>
      <c r="H846" s="428"/>
      <c r="I846" s="257" t="s">
        <v>983</v>
      </c>
      <c r="J846" s="430"/>
      <c r="K846" s="81"/>
      <c r="L846" s="430">
        <v>20</v>
      </c>
      <c r="M846" s="81"/>
      <c r="N846" s="67"/>
      <c r="O846" s="67"/>
      <c r="P846" s="67">
        <v>15</v>
      </c>
      <c r="Q846" s="67"/>
      <c r="R846" s="67"/>
      <c r="S846" s="67"/>
      <c r="T846" s="67">
        <v>91</v>
      </c>
      <c r="U846" s="67"/>
      <c r="V846" s="99"/>
      <c r="W846" s="100"/>
      <c r="X846" s="100"/>
      <c r="Y846" s="187"/>
      <c r="Z846" s="187"/>
      <c r="AA846" s="187"/>
      <c r="AB846" s="187"/>
      <c r="AC846" s="187"/>
      <c r="AD846" s="187"/>
      <c r="AE846" s="64"/>
    </row>
    <row r="847" spans="1:31" s="22" customFormat="1" ht="45" hidden="1" customHeight="1" x14ac:dyDescent="0.25">
      <c r="A847" s="430"/>
      <c r="B847" s="430">
        <v>1841</v>
      </c>
      <c r="C847" s="570"/>
      <c r="D847" s="576"/>
      <c r="E847" s="570"/>
      <c r="F847" s="578"/>
      <c r="G847" s="603"/>
      <c r="H847" s="428"/>
      <c r="I847" s="257" t="s">
        <v>984</v>
      </c>
      <c r="J847" s="430"/>
      <c r="K847" s="81"/>
      <c r="L847" s="430">
        <v>10</v>
      </c>
      <c r="M847" s="81"/>
      <c r="N847" s="67"/>
      <c r="O847" s="67"/>
      <c r="P847" s="67">
        <v>5</v>
      </c>
      <c r="Q847" s="67"/>
      <c r="R847" s="67"/>
      <c r="S847" s="67"/>
      <c r="T847" s="67">
        <v>9</v>
      </c>
      <c r="U847" s="67"/>
      <c r="V847" s="99"/>
      <c r="W847" s="187"/>
      <c r="X847" s="187"/>
      <c r="Y847" s="187"/>
      <c r="Z847" s="187"/>
      <c r="AA847" s="187"/>
      <c r="AB847" s="187"/>
      <c r="AC847" s="187"/>
      <c r="AD847" s="187"/>
      <c r="AE847" s="64"/>
    </row>
    <row r="848" spans="1:31" s="22" customFormat="1" ht="45" hidden="1" customHeight="1" x14ac:dyDescent="0.25">
      <c r="A848" s="430"/>
      <c r="B848" s="430">
        <v>3887</v>
      </c>
      <c r="C848" s="570"/>
      <c r="D848" s="576"/>
      <c r="E848" s="570"/>
      <c r="F848" s="578"/>
      <c r="G848" s="603"/>
      <c r="H848" s="428"/>
      <c r="I848" s="257" t="s">
        <v>985</v>
      </c>
      <c r="J848" s="430"/>
      <c r="K848" s="81"/>
      <c r="L848" s="430">
        <v>15</v>
      </c>
      <c r="M848" s="81"/>
      <c r="N848" s="67"/>
      <c r="O848" s="67"/>
      <c r="P848" s="67">
        <v>15</v>
      </c>
      <c r="Q848" s="67"/>
      <c r="R848" s="67"/>
      <c r="S848" s="67"/>
      <c r="T848" s="67">
        <v>42</v>
      </c>
      <c r="U848" s="67"/>
      <c r="V848" s="99"/>
      <c r="W848" s="187"/>
      <c r="X848" s="187"/>
      <c r="Y848" s="187"/>
      <c r="Z848" s="187"/>
      <c r="AA848" s="187"/>
      <c r="AB848" s="187"/>
      <c r="AC848" s="187"/>
      <c r="AD848" s="187"/>
      <c r="AE848" s="64"/>
    </row>
    <row r="849" spans="1:31" s="22" customFormat="1" ht="60" hidden="1" customHeight="1" x14ac:dyDescent="0.25">
      <c r="A849" s="430"/>
      <c r="B849" s="430">
        <v>3186</v>
      </c>
      <c r="C849" s="570"/>
      <c r="D849" s="576"/>
      <c r="E849" s="570"/>
      <c r="F849" s="578"/>
      <c r="G849" s="603"/>
      <c r="H849" s="428"/>
      <c r="I849" s="257" t="s">
        <v>986</v>
      </c>
      <c r="J849" s="430"/>
      <c r="K849" s="81"/>
      <c r="L849" s="430">
        <v>22</v>
      </c>
      <c r="M849" s="81"/>
      <c r="N849" s="67"/>
      <c r="O849" s="67"/>
      <c r="P849" s="67">
        <v>10</v>
      </c>
      <c r="Q849" s="67"/>
      <c r="R849" s="67"/>
      <c r="S849" s="67"/>
      <c r="T849" s="67">
        <v>48</v>
      </c>
      <c r="U849" s="67"/>
      <c r="V849" s="99"/>
      <c r="W849" s="187"/>
      <c r="X849" s="187"/>
      <c r="Y849" s="187"/>
      <c r="Z849" s="187"/>
      <c r="AA849" s="187"/>
      <c r="AB849" s="187"/>
      <c r="AC849" s="187"/>
      <c r="AD849" s="187"/>
      <c r="AE849" s="64"/>
    </row>
    <row r="850" spans="1:31" s="22" customFormat="1" ht="60" hidden="1" customHeight="1" x14ac:dyDescent="0.25">
      <c r="A850" s="430"/>
      <c r="B850" s="430">
        <v>1367</v>
      </c>
      <c r="C850" s="570"/>
      <c r="D850" s="576"/>
      <c r="E850" s="570"/>
      <c r="F850" s="578"/>
      <c r="G850" s="603"/>
      <c r="H850" s="428"/>
      <c r="I850" s="257" t="s">
        <v>987</v>
      </c>
      <c r="J850" s="430"/>
      <c r="K850" s="81"/>
      <c r="L850" s="430">
        <v>13</v>
      </c>
      <c r="M850" s="81"/>
      <c r="N850" s="67"/>
      <c r="O850" s="67"/>
      <c r="P850" s="67">
        <v>10</v>
      </c>
      <c r="Q850" s="67"/>
      <c r="R850" s="67"/>
      <c r="S850" s="67"/>
      <c r="T850" s="67">
        <v>41</v>
      </c>
      <c r="U850" s="67"/>
      <c r="V850" s="99"/>
      <c r="W850" s="187"/>
      <c r="X850" s="187"/>
      <c r="Y850" s="187"/>
      <c r="Z850" s="187"/>
      <c r="AA850" s="187"/>
      <c r="AB850" s="187"/>
      <c r="AC850" s="187"/>
      <c r="AD850" s="187"/>
      <c r="AE850" s="64"/>
    </row>
    <row r="851" spans="1:31" s="22" customFormat="1" ht="60" hidden="1" customHeight="1" x14ac:dyDescent="0.25">
      <c r="A851" s="430"/>
      <c r="B851" s="430">
        <v>3853</v>
      </c>
      <c r="C851" s="570"/>
      <c r="D851" s="576"/>
      <c r="E851" s="570"/>
      <c r="F851" s="578"/>
      <c r="G851" s="603"/>
      <c r="H851" s="428"/>
      <c r="I851" s="257" t="s">
        <v>1722</v>
      </c>
      <c r="J851" s="430"/>
      <c r="K851" s="81"/>
      <c r="L851" s="430">
        <v>20</v>
      </c>
      <c r="M851" s="81"/>
      <c r="N851" s="67"/>
      <c r="O851" s="67"/>
      <c r="P851" s="67">
        <v>7</v>
      </c>
      <c r="Q851" s="67"/>
      <c r="R851" s="67"/>
      <c r="S851" s="67"/>
      <c r="T851" s="67">
        <v>27</v>
      </c>
      <c r="U851" s="67"/>
      <c r="V851" s="99"/>
      <c r="W851" s="187"/>
      <c r="X851" s="187"/>
      <c r="Y851" s="187"/>
      <c r="Z851" s="187"/>
      <c r="AA851" s="187"/>
      <c r="AB851" s="187"/>
      <c r="AC851" s="187"/>
      <c r="AD851" s="187"/>
      <c r="AE851" s="64"/>
    </row>
    <row r="852" spans="1:31" s="22" customFormat="1" ht="120" hidden="1" customHeight="1" x14ac:dyDescent="0.25">
      <c r="A852" s="430"/>
      <c r="B852" s="189" t="s">
        <v>1477</v>
      </c>
      <c r="C852" s="570"/>
      <c r="D852" s="576"/>
      <c r="E852" s="570"/>
      <c r="F852" s="578"/>
      <c r="G852" s="603"/>
      <c r="H852" s="428"/>
      <c r="I852" s="257" t="s">
        <v>988</v>
      </c>
      <c r="J852" s="430"/>
      <c r="K852" s="81"/>
      <c r="L852" s="430">
        <v>21</v>
      </c>
      <c r="M852" s="81"/>
      <c r="N852" s="67"/>
      <c r="O852" s="67"/>
      <c r="P852" s="67">
        <v>15</v>
      </c>
      <c r="Q852" s="67"/>
      <c r="R852" s="67"/>
      <c r="S852" s="67"/>
      <c r="T852" s="67">
        <v>39</v>
      </c>
      <c r="U852" s="67"/>
      <c r="V852" s="99"/>
      <c r="W852" s="100"/>
      <c r="X852" s="100"/>
      <c r="Y852" s="187"/>
      <c r="Z852" s="187"/>
      <c r="AA852" s="187"/>
      <c r="AB852" s="187"/>
      <c r="AC852" s="187"/>
      <c r="AD852" s="187"/>
      <c r="AE852" s="64"/>
    </row>
    <row r="853" spans="1:31" s="22" customFormat="1" ht="80.25" hidden="1" customHeight="1" x14ac:dyDescent="0.25">
      <c r="A853" s="430"/>
      <c r="B853" s="430">
        <v>1213</v>
      </c>
      <c r="C853" s="570"/>
      <c r="D853" s="576"/>
      <c r="E853" s="570"/>
      <c r="F853" s="578"/>
      <c r="G853" s="603"/>
      <c r="H853" s="428"/>
      <c r="I853" s="257" t="s">
        <v>989</v>
      </c>
      <c r="J853" s="430"/>
      <c r="K853" s="81"/>
      <c r="L853" s="430">
        <v>125</v>
      </c>
      <c r="M853" s="81"/>
      <c r="N853" s="67"/>
      <c r="O853" s="67"/>
      <c r="P853" s="67">
        <v>15</v>
      </c>
      <c r="Q853" s="67"/>
      <c r="R853" s="67"/>
      <c r="S853" s="67"/>
      <c r="T853" s="67">
        <v>266</v>
      </c>
      <c r="U853" s="67"/>
      <c r="V853" s="99"/>
      <c r="W853" s="187"/>
      <c r="X853" s="187"/>
      <c r="Y853" s="187"/>
      <c r="Z853" s="187"/>
      <c r="AA853" s="187"/>
      <c r="AB853" s="187"/>
      <c r="AC853" s="187"/>
      <c r="AD853" s="187"/>
      <c r="AE853" s="64"/>
    </row>
    <row r="854" spans="1:31" s="22" customFormat="1" ht="75" hidden="1" customHeight="1" x14ac:dyDescent="0.25">
      <c r="A854" s="430"/>
      <c r="B854" s="430">
        <v>1896</v>
      </c>
      <c r="C854" s="570"/>
      <c r="D854" s="576"/>
      <c r="E854" s="570"/>
      <c r="F854" s="578"/>
      <c r="G854" s="603"/>
      <c r="H854" s="428"/>
      <c r="I854" s="257" t="s">
        <v>990</v>
      </c>
      <c r="J854" s="430"/>
      <c r="K854" s="81"/>
      <c r="L854" s="430">
        <v>14</v>
      </c>
      <c r="M854" s="81"/>
      <c r="N854" s="67"/>
      <c r="O854" s="67"/>
      <c r="P854" s="67">
        <v>5</v>
      </c>
      <c r="Q854" s="67"/>
      <c r="R854" s="67"/>
      <c r="S854" s="67"/>
      <c r="T854" s="67">
        <v>77</v>
      </c>
      <c r="U854" s="67"/>
      <c r="V854" s="99"/>
      <c r="W854" s="187"/>
      <c r="X854" s="187"/>
      <c r="Y854" s="187"/>
      <c r="Z854" s="187"/>
      <c r="AA854" s="187"/>
      <c r="AB854" s="187"/>
      <c r="AC854" s="187"/>
      <c r="AD854" s="187"/>
      <c r="AE854" s="64"/>
    </row>
    <row r="855" spans="1:31" s="22" customFormat="1" ht="90" hidden="1" customHeight="1" x14ac:dyDescent="0.25">
      <c r="A855" s="430"/>
      <c r="B855" s="189" t="s">
        <v>1475</v>
      </c>
      <c r="C855" s="570"/>
      <c r="D855" s="576"/>
      <c r="E855" s="570"/>
      <c r="F855" s="578"/>
      <c r="G855" s="603"/>
      <c r="H855" s="428"/>
      <c r="I855" s="257" t="s">
        <v>991</v>
      </c>
      <c r="J855" s="430"/>
      <c r="K855" s="81"/>
      <c r="L855" s="430">
        <v>110</v>
      </c>
      <c r="M855" s="81"/>
      <c r="N855" s="67"/>
      <c r="O855" s="67"/>
      <c r="P855" s="67">
        <v>15</v>
      </c>
      <c r="Q855" s="67"/>
      <c r="R855" s="67"/>
      <c r="S855" s="67"/>
      <c r="T855" s="67">
        <v>137</v>
      </c>
      <c r="U855" s="67"/>
      <c r="V855" s="99"/>
      <c r="W855" s="100"/>
      <c r="X855" s="100"/>
      <c r="Y855" s="187"/>
      <c r="Z855" s="187"/>
      <c r="AA855" s="187"/>
      <c r="AB855" s="187"/>
      <c r="AC855" s="187"/>
      <c r="AD855" s="187"/>
      <c r="AE855" s="64"/>
    </row>
    <row r="856" spans="1:31" s="22" customFormat="1" ht="90" hidden="1" customHeight="1" x14ac:dyDescent="0.25">
      <c r="A856" s="430"/>
      <c r="B856" s="189" t="s">
        <v>1473</v>
      </c>
      <c r="C856" s="570"/>
      <c r="D856" s="576"/>
      <c r="E856" s="570"/>
      <c r="F856" s="578"/>
      <c r="G856" s="603"/>
      <c r="H856" s="428"/>
      <c r="I856" s="257" t="s">
        <v>992</v>
      </c>
      <c r="J856" s="430"/>
      <c r="K856" s="81"/>
      <c r="L856" s="430">
        <v>135</v>
      </c>
      <c r="M856" s="81"/>
      <c r="N856" s="67"/>
      <c r="O856" s="67"/>
      <c r="P856" s="67">
        <v>15</v>
      </c>
      <c r="Q856" s="67"/>
      <c r="R856" s="67"/>
      <c r="S856" s="67"/>
      <c r="T856" s="67">
        <v>160</v>
      </c>
      <c r="U856" s="67"/>
      <c r="V856" s="99"/>
      <c r="W856" s="100"/>
      <c r="X856" s="100"/>
      <c r="Y856" s="187"/>
      <c r="Z856" s="187"/>
      <c r="AA856" s="187"/>
      <c r="AB856" s="187"/>
      <c r="AC856" s="187"/>
      <c r="AD856" s="187"/>
      <c r="AE856" s="64"/>
    </row>
    <row r="857" spans="1:31" s="22" customFormat="1" ht="45" hidden="1" customHeight="1" x14ac:dyDescent="0.25">
      <c r="A857" s="430"/>
      <c r="B857" s="430">
        <v>3794</v>
      </c>
      <c r="C857" s="570"/>
      <c r="D857" s="576"/>
      <c r="E857" s="570"/>
      <c r="F857" s="578"/>
      <c r="G857" s="603"/>
      <c r="H857" s="428"/>
      <c r="I857" s="257" t="s">
        <v>1723</v>
      </c>
      <c r="J857" s="430"/>
      <c r="K857" s="81"/>
      <c r="L857" s="430">
        <v>20</v>
      </c>
      <c r="M857" s="81"/>
      <c r="N857" s="67"/>
      <c r="O857" s="67"/>
      <c r="P857" s="67">
        <v>5</v>
      </c>
      <c r="Q857" s="67"/>
      <c r="R857" s="67"/>
      <c r="S857" s="67"/>
      <c r="T857" s="67">
        <v>39</v>
      </c>
      <c r="U857" s="67"/>
      <c r="V857" s="99"/>
      <c r="W857" s="187"/>
      <c r="X857" s="187"/>
      <c r="Y857" s="187"/>
      <c r="Z857" s="187"/>
      <c r="AA857" s="187"/>
      <c r="AB857" s="187"/>
      <c r="AC857" s="187"/>
      <c r="AD857" s="187"/>
      <c r="AE857" s="64"/>
    </row>
    <row r="858" spans="1:31" s="22" customFormat="1" ht="60" hidden="1" customHeight="1" x14ac:dyDescent="0.25">
      <c r="A858" s="430"/>
      <c r="B858" s="430">
        <v>2709</v>
      </c>
      <c r="C858" s="570"/>
      <c r="D858" s="576"/>
      <c r="E858" s="570"/>
      <c r="F858" s="578"/>
      <c r="G858" s="603"/>
      <c r="H858" s="428"/>
      <c r="I858" s="257" t="s">
        <v>993</v>
      </c>
      <c r="J858" s="430"/>
      <c r="K858" s="81"/>
      <c r="L858" s="430">
        <v>30</v>
      </c>
      <c r="M858" s="81"/>
      <c r="N858" s="67"/>
      <c r="O858" s="67"/>
      <c r="P858" s="67">
        <v>15</v>
      </c>
      <c r="Q858" s="67"/>
      <c r="R858" s="67"/>
      <c r="S858" s="67"/>
      <c r="T858" s="67">
        <v>35</v>
      </c>
      <c r="U858" s="67"/>
      <c r="V858" s="99"/>
      <c r="W858" s="187"/>
      <c r="X858" s="187"/>
      <c r="Y858" s="187"/>
      <c r="Z858" s="187"/>
      <c r="AA858" s="187"/>
      <c r="AB858" s="187"/>
      <c r="AC858" s="187"/>
      <c r="AD858" s="187"/>
      <c r="AE858" s="64"/>
    </row>
    <row r="859" spans="1:31" s="22" customFormat="1" ht="75" hidden="1" customHeight="1" x14ac:dyDescent="0.25">
      <c r="A859" s="430"/>
      <c r="B859" s="430">
        <v>1090</v>
      </c>
      <c r="C859" s="570"/>
      <c r="D859" s="576"/>
      <c r="E859" s="570"/>
      <c r="F859" s="578"/>
      <c r="G859" s="603"/>
      <c r="H859" s="428"/>
      <c r="I859" s="159" t="s">
        <v>994</v>
      </c>
      <c r="J859" s="430"/>
      <c r="K859" s="81"/>
      <c r="L859" s="430">
        <v>44</v>
      </c>
      <c r="M859" s="81"/>
      <c r="N859" s="67"/>
      <c r="O859" s="67"/>
      <c r="P859" s="67">
        <v>5</v>
      </c>
      <c r="Q859" s="67"/>
      <c r="R859" s="67"/>
      <c r="S859" s="67"/>
      <c r="T859" s="67">
        <v>107</v>
      </c>
      <c r="U859" s="67"/>
      <c r="V859" s="99"/>
      <c r="W859" s="187"/>
      <c r="X859" s="187"/>
      <c r="Y859" s="187"/>
      <c r="Z859" s="187"/>
      <c r="AA859" s="187"/>
      <c r="AB859" s="187"/>
      <c r="AC859" s="187"/>
      <c r="AD859" s="187"/>
      <c r="AE859" s="64"/>
    </row>
    <row r="860" spans="1:31" s="22" customFormat="1" ht="60" hidden="1" customHeight="1" x14ac:dyDescent="0.25">
      <c r="A860" s="430"/>
      <c r="B860" s="66" t="s">
        <v>1466</v>
      </c>
      <c r="C860" s="570"/>
      <c r="D860" s="576"/>
      <c r="E860" s="570"/>
      <c r="F860" s="578"/>
      <c r="G860" s="603"/>
      <c r="H860" s="428"/>
      <c r="I860" s="257" t="s">
        <v>995</v>
      </c>
      <c r="J860" s="430"/>
      <c r="K860" s="81"/>
      <c r="L860" s="430">
        <v>224</v>
      </c>
      <c r="M860" s="81"/>
      <c r="N860" s="67"/>
      <c r="O860" s="67"/>
      <c r="P860" s="67">
        <v>10</v>
      </c>
      <c r="Q860" s="67"/>
      <c r="R860" s="67"/>
      <c r="S860" s="67"/>
      <c r="T860" s="67">
        <v>258</v>
      </c>
      <c r="U860" s="67"/>
      <c r="V860" s="99"/>
      <c r="W860" s="100"/>
      <c r="X860" s="100"/>
      <c r="Y860" s="187"/>
      <c r="Z860" s="187"/>
      <c r="AA860" s="187"/>
      <c r="AB860" s="187"/>
      <c r="AC860" s="187"/>
      <c r="AD860" s="187"/>
      <c r="AE860" s="64"/>
    </row>
    <row r="861" spans="1:31" s="22" customFormat="1" ht="75" hidden="1" customHeight="1" x14ac:dyDescent="0.25">
      <c r="A861" s="430"/>
      <c r="B861" s="66" t="s">
        <v>1482</v>
      </c>
      <c r="C861" s="570"/>
      <c r="D861" s="576"/>
      <c r="E861" s="570"/>
      <c r="F861" s="578"/>
      <c r="G861" s="603"/>
      <c r="H861" s="428"/>
      <c r="I861" s="257" t="s">
        <v>996</v>
      </c>
      <c r="J861" s="430"/>
      <c r="K861" s="81"/>
      <c r="L861" s="430">
        <v>338</v>
      </c>
      <c r="M861" s="81"/>
      <c r="N861" s="67"/>
      <c r="O861" s="67"/>
      <c r="P861" s="67">
        <v>15</v>
      </c>
      <c r="Q861" s="67"/>
      <c r="R861" s="67"/>
      <c r="S861" s="67"/>
      <c r="T861" s="67">
        <v>277</v>
      </c>
      <c r="U861" s="67"/>
      <c r="V861" s="99"/>
      <c r="W861" s="100"/>
      <c r="X861" s="100"/>
      <c r="Y861" s="187"/>
      <c r="Z861" s="187"/>
      <c r="AA861" s="187"/>
      <c r="AB861" s="187"/>
      <c r="AC861" s="187"/>
      <c r="AD861" s="187"/>
      <c r="AE861" s="64"/>
    </row>
    <row r="862" spans="1:31" s="22" customFormat="1" ht="45" hidden="1" customHeight="1" x14ac:dyDescent="0.25">
      <c r="A862" s="430"/>
      <c r="B862" s="430">
        <v>3082</v>
      </c>
      <c r="C862" s="570"/>
      <c r="D862" s="576"/>
      <c r="E862" s="570"/>
      <c r="F862" s="578"/>
      <c r="G862" s="603"/>
      <c r="H862" s="428"/>
      <c r="I862" s="257" t="s">
        <v>997</v>
      </c>
      <c r="J862" s="430"/>
      <c r="K862" s="81"/>
      <c r="L862" s="430">
        <v>15</v>
      </c>
      <c r="M862" s="81"/>
      <c r="N862" s="67"/>
      <c r="O862" s="67"/>
      <c r="P862" s="67">
        <v>15</v>
      </c>
      <c r="Q862" s="67"/>
      <c r="R862" s="67"/>
      <c r="S862" s="67"/>
      <c r="T862" s="67">
        <v>88</v>
      </c>
      <c r="U862" s="67"/>
      <c r="V862" s="99"/>
      <c r="W862" s="187"/>
      <c r="X862" s="187"/>
      <c r="Y862" s="187"/>
      <c r="Z862" s="187"/>
      <c r="AA862" s="187"/>
      <c r="AB862" s="187"/>
      <c r="AC862" s="187"/>
      <c r="AD862" s="187"/>
      <c r="AE862" s="64"/>
    </row>
    <row r="863" spans="1:31" s="22" customFormat="1" ht="60" hidden="1" customHeight="1" x14ac:dyDescent="0.25">
      <c r="A863" s="430"/>
      <c r="B863" s="430">
        <v>3733</v>
      </c>
      <c r="C863" s="570"/>
      <c r="D863" s="576"/>
      <c r="E863" s="570"/>
      <c r="F863" s="578"/>
      <c r="G863" s="603"/>
      <c r="H863" s="428"/>
      <c r="I863" s="257" t="s">
        <v>998</v>
      </c>
      <c r="J863" s="430"/>
      <c r="K863" s="81"/>
      <c r="L863" s="430">
        <v>17</v>
      </c>
      <c r="M863" s="81"/>
      <c r="N863" s="67"/>
      <c r="O863" s="67"/>
      <c r="P863" s="67">
        <v>5</v>
      </c>
      <c r="Q863" s="67"/>
      <c r="R863" s="67"/>
      <c r="S863" s="67"/>
      <c r="T863" s="67">
        <v>47</v>
      </c>
      <c r="U863" s="67"/>
      <c r="V863" s="99"/>
      <c r="W863" s="187"/>
      <c r="X863" s="187"/>
      <c r="Y863" s="187"/>
      <c r="Z863" s="187"/>
      <c r="AA863" s="187"/>
      <c r="AB863" s="187"/>
      <c r="AC863" s="187"/>
      <c r="AD863" s="187"/>
      <c r="AE863" s="64"/>
    </row>
    <row r="864" spans="1:31" s="22" customFormat="1" ht="60" hidden="1" customHeight="1" x14ac:dyDescent="0.25">
      <c r="A864" s="430"/>
      <c r="B864" s="66" t="s">
        <v>1486</v>
      </c>
      <c r="C864" s="570"/>
      <c r="D864" s="576"/>
      <c r="E864" s="570"/>
      <c r="F864" s="578"/>
      <c r="G864" s="603"/>
      <c r="H864" s="428"/>
      <c r="I864" s="257" t="s">
        <v>999</v>
      </c>
      <c r="J864" s="430"/>
      <c r="K864" s="81"/>
      <c r="L864" s="430">
        <v>210</v>
      </c>
      <c r="M864" s="81"/>
      <c r="N864" s="67"/>
      <c r="O864" s="67"/>
      <c r="P864" s="67">
        <v>15</v>
      </c>
      <c r="Q864" s="67"/>
      <c r="R864" s="67"/>
      <c r="S864" s="67"/>
      <c r="T864" s="67">
        <v>219</v>
      </c>
      <c r="U864" s="67"/>
      <c r="V864" s="99"/>
      <c r="W864" s="100"/>
      <c r="X864" s="100"/>
      <c r="Y864" s="187"/>
      <c r="Z864" s="187"/>
      <c r="AA864" s="187"/>
      <c r="AB864" s="187"/>
      <c r="AC864" s="187"/>
      <c r="AD864" s="187"/>
      <c r="AE864" s="64"/>
    </row>
    <row r="865" spans="1:31" s="22" customFormat="1" ht="78.75" hidden="1" customHeight="1" x14ac:dyDescent="0.25">
      <c r="A865" s="430"/>
      <c r="B865" s="66" t="s">
        <v>1461</v>
      </c>
      <c r="C865" s="570"/>
      <c r="D865" s="576"/>
      <c r="E865" s="570"/>
      <c r="F865" s="578"/>
      <c r="G865" s="603"/>
      <c r="H865" s="428"/>
      <c r="I865" s="257" t="s">
        <v>1724</v>
      </c>
      <c r="J865" s="430"/>
      <c r="K865" s="81"/>
      <c r="L865" s="430">
        <v>70</v>
      </c>
      <c r="M865" s="81"/>
      <c r="N865" s="67"/>
      <c r="O865" s="67"/>
      <c r="P865" s="67">
        <v>15</v>
      </c>
      <c r="Q865" s="67"/>
      <c r="R865" s="67"/>
      <c r="S865" s="67"/>
      <c r="T865" s="67">
        <v>113</v>
      </c>
      <c r="U865" s="67"/>
      <c r="V865" s="99"/>
      <c r="W865" s="100"/>
      <c r="X865" s="100"/>
      <c r="Y865" s="187"/>
      <c r="Z865" s="187"/>
      <c r="AA865" s="187"/>
      <c r="AB865" s="187"/>
      <c r="AC865" s="187"/>
      <c r="AD865" s="187"/>
      <c r="AE865" s="64"/>
    </row>
    <row r="866" spans="1:31" s="22" customFormat="1" ht="60" hidden="1" customHeight="1" x14ac:dyDescent="0.25">
      <c r="A866" s="430"/>
      <c r="B866" s="66" t="s">
        <v>1485</v>
      </c>
      <c r="C866" s="570"/>
      <c r="D866" s="576"/>
      <c r="E866" s="570"/>
      <c r="F866" s="578"/>
      <c r="G866" s="603"/>
      <c r="H866" s="428"/>
      <c r="I866" s="257" t="s">
        <v>1000</v>
      </c>
      <c r="J866" s="430"/>
      <c r="K866" s="81"/>
      <c r="L866" s="430">
        <v>180</v>
      </c>
      <c r="M866" s="81"/>
      <c r="N866" s="67"/>
      <c r="O866" s="67"/>
      <c r="P866" s="67">
        <v>15</v>
      </c>
      <c r="Q866" s="67"/>
      <c r="R866" s="67"/>
      <c r="S866" s="67"/>
      <c r="T866" s="67">
        <v>163</v>
      </c>
      <c r="U866" s="67"/>
      <c r="V866" s="99"/>
      <c r="W866" s="100"/>
      <c r="X866" s="100"/>
      <c r="Y866" s="187"/>
      <c r="Z866" s="187"/>
      <c r="AA866" s="187"/>
      <c r="AB866" s="187"/>
      <c r="AC866" s="187"/>
      <c r="AD866" s="187"/>
      <c r="AE866" s="64"/>
    </row>
    <row r="867" spans="1:31" s="22" customFormat="1" ht="61.5" hidden="1" customHeight="1" x14ac:dyDescent="0.25">
      <c r="A867" s="430"/>
      <c r="B867" s="430">
        <v>3584</v>
      </c>
      <c r="C867" s="570"/>
      <c r="D867" s="576"/>
      <c r="E867" s="570"/>
      <c r="F867" s="578"/>
      <c r="G867" s="603"/>
      <c r="H867" s="428"/>
      <c r="I867" s="257" t="s">
        <v>1001</v>
      </c>
      <c r="J867" s="430"/>
      <c r="K867" s="81"/>
      <c r="L867" s="430">
        <v>65</v>
      </c>
      <c r="M867" s="81"/>
      <c r="N867" s="67"/>
      <c r="O867" s="67"/>
      <c r="P867" s="67">
        <v>5</v>
      </c>
      <c r="Q867" s="67"/>
      <c r="R867" s="67"/>
      <c r="S867" s="67"/>
      <c r="T867" s="67">
        <v>121</v>
      </c>
      <c r="U867" s="67"/>
      <c r="V867" s="99"/>
      <c r="W867" s="187"/>
      <c r="X867" s="187"/>
      <c r="Y867" s="187"/>
      <c r="Z867" s="187"/>
      <c r="AA867" s="187"/>
      <c r="AB867" s="187"/>
      <c r="AC867" s="187"/>
      <c r="AD867" s="187"/>
      <c r="AE867" s="64"/>
    </row>
    <row r="868" spans="1:31" s="22" customFormat="1" ht="60" hidden="1" customHeight="1" x14ac:dyDescent="0.25">
      <c r="A868" s="430"/>
      <c r="B868" s="430">
        <v>4781</v>
      </c>
      <c r="C868" s="570"/>
      <c r="D868" s="576"/>
      <c r="E868" s="570"/>
      <c r="F868" s="578"/>
      <c r="G868" s="603"/>
      <c r="H868" s="428"/>
      <c r="I868" s="257" t="s">
        <v>1725</v>
      </c>
      <c r="J868" s="430"/>
      <c r="K868" s="81"/>
      <c r="L868" s="430">
        <v>12</v>
      </c>
      <c r="M868" s="81"/>
      <c r="N868" s="67"/>
      <c r="O868" s="67"/>
      <c r="P868" s="67">
        <v>5</v>
      </c>
      <c r="Q868" s="67"/>
      <c r="R868" s="67"/>
      <c r="S868" s="67"/>
      <c r="T868" s="67">
        <v>90</v>
      </c>
      <c r="U868" s="67"/>
      <c r="V868" s="99"/>
      <c r="W868" s="187"/>
      <c r="X868" s="187"/>
      <c r="Y868" s="187"/>
      <c r="Z868" s="187"/>
      <c r="AA868" s="187"/>
      <c r="AB868" s="187"/>
      <c r="AC868" s="187"/>
      <c r="AD868" s="187"/>
      <c r="AE868" s="64"/>
    </row>
    <row r="869" spans="1:31" s="22" customFormat="1" ht="60" hidden="1" customHeight="1" x14ac:dyDescent="0.25">
      <c r="A869" s="430"/>
      <c r="B869" s="66" t="s">
        <v>1467</v>
      </c>
      <c r="C869" s="570"/>
      <c r="D869" s="576"/>
      <c r="E869" s="570"/>
      <c r="F869" s="578"/>
      <c r="G869" s="603"/>
      <c r="H869" s="428"/>
      <c r="I869" s="257" t="s">
        <v>1002</v>
      </c>
      <c r="J869" s="430"/>
      <c r="K869" s="81"/>
      <c r="L869" s="430">
        <v>30</v>
      </c>
      <c r="M869" s="81"/>
      <c r="N869" s="67"/>
      <c r="O869" s="67"/>
      <c r="P869" s="67">
        <v>5</v>
      </c>
      <c r="Q869" s="67"/>
      <c r="R869" s="67"/>
      <c r="S869" s="67"/>
      <c r="T869" s="67">
        <v>93</v>
      </c>
      <c r="U869" s="67"/>
      <c r="V869" s="99"/>
      <c r="W869" s="100"/>
      <c r="X869" s="100"/>
      <c r="Y869" s="187"/>
      <c r="Z869" s="187"/>
      <c r="AA869" s="187"/>
      <c r="AB869" s="187"/>
      <c r="AC869" s="187"/>
      <c r="AD869" s="187"/>
      <c r="AE869" s="64"/>
    </row>
    <row r="870" spans="1:31" s="22" customFormat="1" ht="60" hidden="1" customHeight="1" x14ac:dyDescent="0.25">
      <c r="A870" s="430"/>
      <c r="B870" s="430">
        <v>3688</v>
      </c>
      <c r="C870" s="570"/>
      <c r="D870" s="576"/>
      <c r="E870" s="570"/>
      <c r="F870" s="578"/>
      <c r="G870" s="603"/>
      <c r="H870" s="428"/>
      <c r="I870" s="257" t="s">
        <v>1003</v>
      </c>
      <c r="J870" s="430"/>
      <c r="K870" s="81"/>
      <c r="L870" s="430">
        <v>53</v>
      </c>
      <c r="M870" s="81"/>
      <c r="N870" s="67"/>
      <c r="O870" s="67"/>
      <c r="P870" s="67">
        <v>15</v>
      </c>
      <c r="Q870" s="67"/>
      <c r="R870" s="67"/>
      <c r="S870" s="67"/>
      <c r="T870" s="67">
        <v>72</v>
      </c>
      <c r="U870" s="67"/>
      <c r="V870" s="99"/>
      <c r="W870" s="187"/>
      <c r="X870" s="187"/>
      <c r="Y870" s="187"/>
      <c r="Z870" s="187"/>
      <c r="AA870" s="187"/>
      <c r="AB870" s="187"/>
      <c r="AC870" s="187"/>
      <c r="AD870" s="187"/>
      <c r="AE870" s="64"/>
    </row>
    <row r="871" spans="1:31" s="22" customFormat="1" ht="105" hidden="1" customHeight="1" x14ac:dyDescent="0.25">
      <c r="A871" s="430"/>
      <c r="B871" s="430">
        <v>3896</v>
      </c>
      <c r="C871" s="570"/>
      <c r="D871" s="576"/>
      <c r="E871" s="570"/>
      <c r="F871" s="578"/>
      <c r="G871" s="603"/>
      <c r="H871" s="428"/>
      <c r="I871" s="257" t="s">
        <v>1004</v>
      </c>
      <c r="J871" s="430"/>
      <c r="K871" s="81"/>
      <c r="L871" s="430">
        <v>47</v>
      </c>
      <c r="M871" s="81"/>
      <c r="N871" s="67"/>
      <c r="O871" s="67"/>
      <c r="P871" s="67">
        <v>15</v>
      </c>
      <c r="Q871" s="67"/>
      <c r="R871" s="67"/>
      <c r="S871" s="67"/>
      <c r="T871" s="67">
        <v>85</v>
      </c>
      <c r="U871" s="67"/>
      <c r="V871" s="99"/>
      <c r="W871" s="187"/>
      <c r="X871" s="187"/>
      <c r="Y871" s="187"/>
      <c r="Z871" s="187"/>
      <c r="AA871" s="187"/>
      <c r="AB871" s="187"/>
      <c r="AC871" s="187"/>
      <c r="AD871" s="187"/>
      <c r="AE871" s="64"/>
    </row>
    <row r="872" spans="1:31" s="22" customFormat="1" ht="79.5" hidden="1" customHeight="1" x14ac:dyDescent="0.25">
      <c r="A872" s="430"/>
      <c r="B872" s="66" t="s">
        <v>1452</v>
      </c>
      <c r="C872" s="570"/>
      <c r="D872" s="576"/>
      <c r="E872" s="570"/>
      <c r="F872" s="578"/>
      <c r="G872" s="603"/>
      <c r="H872" s="428"/>
      <c r="I872" s="257" t="s">
        <v>1005</v>
      </c>
      <c r="J872" s="430"/>
      <c r="K872" s="81"/>
      <c r="L872" s="430">
        <v>48</v>
      </c>
      <c r="M872" s="81"/>
      <c r="N872" s="67"/>
      <c r="O872" s="67"/>
      <c r="P872" s="67">
        <v>50</v>
      </c>
      <c r="Q872" s="67"/>
      <c r="R872" s="67"/>
      <c r="S872" s="67"/>
      <c r="T872" s="67">
        <v>100</v>
      </c>
      <c r="U872" s="67"/>
      <c r="V872" s="99"/>
      <c r="W872" s="100"/>
      <c r="X872" s="100"/>
      <c r="Y872" s="187"/>
      <c r="Z872" s="187"/>
      <c r="AA872" s="187"/>
      <c r="AB872" s="187"/>
      <c r="AC872" s="187"/>
      <c r="AD872" s="187"/>
      <c r="AE872" s="64"/>
    </row>
    <row r="873" spans="1:31" s="22" customFormat="1" ht="45" hidden="1" customHeight="1" x14ac:dyDescent="0.25">
      <c r="A873" s="430"/>
      <c r="B873" s="66" t="s">
        <v>1672</v>
      </c>
      <c r="C873" s="570"/>
      <c r="D873" s="576"/>
      <c r="E873" s="570"/>
      <c r="F873" s="578"/>
      <c r="G873" s="603"/>
      <c r="H873" s="428"/>
      <c r="I873" s="158" t="s">
        <v>1170</v>
      </c>
      <c r="J873" s="430"/>
      <c r="K873" s="430"/>
      <c r="L873" s="335">
        <v>249</v>
      </c>
      <c r="M873" s="430"/>
      <c r="N873" s="67"/>
      <c r="O873" s="67"/>
      <c r="P873" s="67">
        <v>15</v>
      </c>
      <c r="Q873" s="67"/>
      <c r="R873" s="67"/>
      <c r="S873" s="67"/>
      <c r="T873" s="67">
        <v>221.399</v>
      </c>
      <c r="U873" s="67"/>
      <c r="V873" s="99"/>
      <c r="W873" s="100"/>
      <c r="X873" s="100"/>
      <c r="Y873" s="187"/>
      <c r="Z873" s="187"/>
      <c r="AA873" s="187"/>
      <c r="AB873" s="187"/>
      <c r="AC873" s="187"/>
      <c r="AD873" s="187"/>
      <c r="AE873" s="64"/>
    </row>
    <row r="874" spans="1:31" s="22" customFormat="1" ht="30" hidden="1" customHeight="1" x14ac:dyDescent="0.25">
      <c r="A874" s="430"/>
      <c r="B874" s="430">
        <v>3394</v>
      </c>
      <c r="C874" s="570"/>
      <c r="D874" s="576"/>
      <c r="E874" s="570"/>
      <c r="F874" s="578"/>
      <c r="G874" s="603"/>
      <c r="H874" s="428"/>
      <c r="I874" s="158" t="s">
        <v>1171</v>
      </c>
      <c r="J874" s="430"/>
      <c r="K874" s="430"/>
      <c r="L874" s="335">
        <v>42</v>
      </c>
      <c r="M874" s="430"/>
      <c r="N874" s="67"/>
      <c r="O874" s="67"/>
      <c r="P874" s="67">
        <v>15</v>
      </c>
      <c r="Q874" s="67"/>
      <c r="R874" s="67"/>
      <c r="S874" s="67"/>
      <c r="T874" s="67">
        <v>105.712</v>
      </c>
      <c r="U874" s="67"/>
      <c r="V874" s="99"/>
      <c r="W874" s="187"/>
      <c r="X874" s="187"/>
      <c r="Y874" s="187"/>
      <c r="Z874" s="187"/>
      <c r="AA874" s="187"/>
      <c r="AB874" s="187"/>
      <c r="AC874" s="187"/>
      <c r="AD874" s="187"/>
      <c r="AE874" s="64"/>
    </row>
    <row r="875" spans="1:31" s="22" customFormat="1" ht="30" hidden="1" customHeight="1" x14ac:dyDescent="0.25">
      <c r="A875" s="430"/>
      <c r="B875" s="430">
        <v>936</v>
      </c>
      <c r="C875" s="570"/>
      <c r="D875" s="576"/>
      <c r="E875" s="570"/>
      <c r="F875" s="578"/>
      <c r="G875" s="603"/>
      <c r="H875" s="428"/>
      <c r="I875" s="158" t="s">
        <v>1172</v>
      </c>
      <c r="J875" s="430"/>
      <c r="K875" s="430"/>
      <c r="L875" s="335">
        <v>61</v>
      </c>
      <c r="M875" s="430"/>
      <c r="N875" s="67"/>
      <c r="O875" s="67"/>
      <c r="P875" s="67">
        <v>8</v>
      </c>
      <c r="Q875" s="67"/>
      <c r="R875" s="67"/>
      <c r="S875" s="67"/>
      <c r="T875" s="67">
        <v>93.231999999999999</v>
      </c>
      <c r="U875" s="67"/>
      <c r="V875" s="99"/>
      <c r="W875" s="187"/>
      <c r="X875" s="187"/>
      <c r="Y875" s="187"/>
      <c r="Z875" s="187"/>
      <c r="AA875" s="187"/>
      <c r="AB875" s="187"/>
      <c r="AC875" s="187"/>
      <c r="AD875" s="187"/>
      <c r="AE875" s="64"/>
    </row>
    <row r="876" spans="1:31" s="22" customFormat="1" ht="45" hidden="1" customHeight="1" x14ac:dyDescent="0.25">
      <c r="A876" s="430"/>
      <c r="B876" s="66" t="s">
        <v>1677</v>
      </c>
      <c r="C876" s="570"/>
      <c r="D876" s="576"/>
      <c r="E876" s="570"/>
      <c r="F876" s="578"/>
      <c r="G876" s="603"/>
      <c r="H876" s="428"/>
      <c r="I876" s="158" t="s">
        <v>1173</v>
      </c>
      <c r="J876" s="430"/>
      <c r="K876" s="430"/>
      <c r="L876" s="335">
        <v>77</v>
      </c>
      <c r="M876" s="430"/>
      <c r="N876" s="67"/>
      <c r="O876" s="67"/>
      <c r="P876" s="67">
        <v>7</v>
      </c>
      <c r="Q876" s="67"/>
      <c r="R876" s="67"/>
      <c r="S876" s="67"/>
      <c r="T876" s="67">
        <v>158.292</v>
      </c>
      <c r="U876" s="67"/>
      <c r="V876" s="99"/>
      <c r="W876" s="100"/>
      <c r="X876" s="100"/>
      <c r="Y876" s="187"/>
      <c r="Z876" s="187"/>
      <c r="AA876" s="187"/>
      <c r="AB876" s="187"/>
      <c r="AC876" s="187"/>
      <c r="AD876" s="187"/>
      <c r="AE876" s="64"/>
    </row>
    <row r="877" spans="1:31" s="22" customFormat="1" ht="60" hidden="1" customHeight="1" x14ac:dyDescent="0.25">
      <c r="A877" s="430"/>
      <c r="B877" s="430">
        <v>1932</v>
      </c>
      <c r="C877" s="570"/>
      <c r="D877" s="576"/>
      <c r="E877" s="570"/>
      <c r="F877" s="578"/>
      <c r="G877" s="603"/>
      <c r="H877" s="428"/>
      <c r="I877" s="158" t="s">
        <v>1174</v>
      </c>
      <c r="J877" s="430"/>
      <c r="K877" s="430"/>
      <c r="L877" s="335">
        <v>42</v>
      </c>
      <c r="M877" s="430"/>
      <c r="N877" s="67"/>
      <c r="O877" s="67"/>
      <c r="P877" s="67">
        <v>5</v>
      </c>
      <c r="Q877" s="67"/>
      <c r="R877" s="67"/>
      <c r="S877" s="67"/>
      <c r="T877" s="67">
        <v>96.427000000000007</v>
      </c>
      <c r="U877" s="67"/>
      <c r="V877" s="99"/>
      <c r="W877" s="187"/>
      <c r="X877" s="187"/>
      <c r="Y877" s="187"/>
      <c r="Z877" s="187"/>
      <c r="AA877" s="187"/>
      <c r="AB877" s="187"/>
      <c r="AC877" s="187"/>
      <c r="AD877" s="187"/>
      <c r="AE877" s="64"/>
    </row>
    <row r="878" spans="1:31" s="22" customFormat="1" ht="45" hidden="1" customHeight="1" x14ac:dyDescent="0.25">
      <c r="A878" s="430"/>
      <c r="B878" s="430">
        <v>2004</v>
      </c>
      <c r="C878" s="570"/>
      <c r="D878" s="576"/>
      <c r="E878" s="570"/>
      <c r="F878" s="578"/>
      <c r="G878" s="603"/>
      <c r="H878" s="428"/>
      <c r="I878" s="158" t="s">
        <v>1175</v>
      </c>
      <c r="J878" s="430"/>
      <c r="K878" s="430"/>
      <c r="L878" s="335">
        <v>50</v>
      </c>
      <c r="M878" s="430"/>
      <c r="N878" s="67"/>
      <c r="O878" s="67"/>
      <c r="P878" s="67">
        <v>12</v>
      </c>
      <c r="Q878" s="67"/>
      <c r="R878" s="67"/>
      <c r="S878" s="67"/>
      <c r="T878" s="67">
        <v>66.233999999999995</v>
      </c>
      <c r="U878" s="67"/>
      <c r="V878" s="99"/>
      <c r="W878" s="187"/>
      <c r="X878" s="187"/>
      <c r="Y878" s="187"/>
      <c r="Z878" s="187"/>
      <c r="AA878" s="187"/>
      <c r="AB878" s="187"/>
      <c r="AC878" s="187"/>
      <c r="AD878" s="187"/>
      <c r="AE878" s="64"/>
    </row>
    <row r="879" spans="1:31" s="22" customFormat="1" ht="45" hidden="1" customHeight="1" x14ac:dyDescent="0.25">
      <c r="A879" s="430"/>
      <c r="B879" s="430">
        <v>1181</v>
      </c>
      <c r="C879" s="570"/>
      <c r="D879" s="576"/>
      <c r="E879" s="570"/>
      <c r="F879" s="578"/>
      <c r="G879" s="603"/>
      <c r="H879" s="428"/>
      <c r="I879" s="158" t="s">
        <v>1176</v>
      </c>
      <c r="J879" s="430"/>
      <c r="K879" s="430"/>
      <c r="L879" s="335">
        <v>34</v>
      </c>
      <c r="M879" s="430"/>
      <c r="N879" s="67"/>
      <c r="O879" s="67"/>
      <c r="P879" s="67">
        <v>10</v>
      </c>
      <c r="Q879" s="67"/>
      <c r="R879" s="67"/>
      <c r="S879" s="67"/>
      <c r="T879" s="67">
        <v>117.31699999999999</v>
      </c>
      <c r="U879" s="67"/>
      <c r="V879" s="99"/>
      <c r="W879" s="187"/>
      <c r="X879" s="187"/>
      <c r="Y879" s="187"/>
      <c r="Z879" s="187"/>
      <c r="AA879" s="187"/>
      <c r="AB879" s="187"/>
      <c r="AC879" s="187"/>
      <c r="AD879" s="187"/>
      <c r="AE879" s="64"/>
    </row>
    <row r="880" spans="1:31" s="22" customFormat="1" ht="45" hidden="1" customHeight="1" x14ac:dyDescent="0.25">
      <c r="A880" s="430"/>
      <c r="B880" s="66" t="s">
        <v>1678</v>
      </c>
      <c r="C880" s="570"/>
      <c r="D880" s="576"/>
      <c r="E880" s="570"/>
      <c r="F880" s="578"/>
      <c r="G880" s="603"/>
      <c r="H880" s="428"/>
      <c r="I880" s="158" t="s">
        <v>1177</v>
      </c>
      <c r="J880" s="430"/>
      <c r="K880" s="430"/>
      <c r="L880" s="335">
        <v>192</v>
      </c>
      <c r="M880" s="430"/>
      <c r="N880" s="67"/>
      <c r="O880" s="67"/>
      <c r="P880" s="67">
        <v>15</v>
      </c>
      <c r="Q880" s="67"/>
      <c r="R880" s="67"/>
      <c r="S880" s="67"/>
      <c r="T880" s="67">
        <v>162.11199999999999</v>
      </c>
      <c r="U880" s="67"/>
      <c r="V880" s="99"/>
      <c r="W880" s="100"/>
      <c r="X880" s="100"/>
      <c r="Y880" s="187"/>
      <c r="Z880" s="187"/>
      <c r="AA880" s="187"/>
      <c r="AB880" s="187"/>
      <c r="AC880" s="187"/>
      <c r="AD880" s="187"/>
      <c r="AE880" s="64"/>
    </row>
    <row r="881" spans="1:31" s="22" customFormat="1" ht="45" hidden="1" customHeight="1" x14ac:dyDescent="0.25">
      <c r="A881" s="430"/>
      <c r="B881" s="430">
        <v>814</v>
      </c>
      <c r="C881" s="570"/>
      <c r="D881" s="576"/>
      <c r="E881" s="570"/>
      <c r="F881" s="578"/>
      <c r="G881" s="603"/>
      <c r="H881" s="428"/>
      <c r="I881" s="158" t="s">
        <v>1178</v>
      </c>
      <c r="J881" s="430"/>
      <c r="K881" s="430"/>
      <c r="L881" s="335">
        <v>68</v>
      </c>
      <c r="M881" s="430"/>
      <c r="N881" s="67"/>
      <c r="O881" s="67"/>
      <c r="P881" s="67">
        <v>10</v>
      </c>
      <c r="Q881" s="67"/>
      <c r="R881" s="67"/>
      <c r="S881" s="67"/>
      <c r="T881" s="67">
        <v>76.533000000000001</v>
      </c>
      <c r="U881" s="67"/>
      <c r="V881" s="99"/>
      <c r="W881" s="187"/>
      <c r="X881" s="187"/>
      <c r="Y881" s="187"/>
      <c r="Z881" s="187"/>
      <c r="AA881" s="187"/>
      <c r="AB881" s="187"/>
      <c r="AC881" s="187"/>
      <c r="AD881" s="187"/>
      <c r="AE881" s="64"/>
    </row>
    <row r="882" spans="1:31" s="22" customFormat="1" ht="45" hidden="1" customHeight="1" x14ac:dyDescent="0.25">
      <c r="A882" s="430"/>
      <c r="B882" s="66" t="s">
        <v>1684</v>
      </c>
      <c r="C882" s="570"/>
      <c r="D882" s="576"/>
      <c r="E882" s="570"/>
      <c r="F882" s="578"/>
      <c r="G882" s="603"/>
      <c r="H882" s="428"/>
      <c r="I882" s="158" t="s">
        <v>1179</v>
      </c>
      <c r="J882" s="430"/>
      <c r="K882" s="430"/>
      <c r="L882" s="335">
        <v>103</v>
      </c>
      <c r="M882" s="430"/>
      <c r="N882" s="67"/>
      <c r="O882" s="67"/>
      <c r="P882" s="67">
        <v>10</v>
      </c>
      <c r="Q882" s="67"/>
      <c r="R882" s="67"/>
      <c r="S882" s="67"/>
      <c r="T882" s="67">
        <v>102.83199999999999</v>
      </c>
      <c r="U882" s="67"/>
      <c r="V882" s="99"/>
      <c r="W882" s="100"/>
      <c r="X882" s="100"/>
      <c r="Y882" s="187"/>
      <c r="Z882" s="187"/>
      <c r="AA882" s="187"/>
      <c r="AB882" s="187"/>
      <c r="AC882" s="187"/>
      <c r="AD882" s="187"/>
      <c r="AE882" s="64"/>
    </row>
    <row r="883" spans="1:31" s="22" customFormat="1" ht="45" hidden="1" customHeight="1" x14ac:dyDescent="0.25">
      <c r="A883" s="430"/>
      <c r="B883" s="430">
        <v>1941</v>
      </c>
      <c r="C883" s="570"/>
      <c r="D883" s="576"/>
      <c r="E883" s="570"/>
      <c r="F883" s="578"/>
      <c r="G883" s="603"/>
      <c r="H883" s="428"/>
      <c r="I883" s="158" t="s">
        <v>1180</v>
      </c>
      <c r="J883" s="430"/>
      <c r="K883" s="430"/>
      <c r="L883" s="335">
        <v>60</v>
      </c>
      <c r="M883" s="430"/>
      <c r="N883" s="67"/>
      <c r="O883" s="67"/>
      <c r="P883" s="67">
        <v>10</v>
      </c>
      <c r="Q883" s="67"/>
      <c r="R883" s="67"/>
      <c r="S883" s="67"/>
      <c r="T883" s="67">
        <v>113.196</v>
      </c>
      <c r="U883" s="67"/>
      <c r="V883" s="99"/>
      <c r="W883" s="187"/>
      <c r="X883" s="187"/>
      <c r="Y883" s="187"/>
      <c r="Z883" s="187"/>
      <c r="AA883" s="187"/>
      <c r="AB883" s="187"/>
      <c r="AC883" s="187"/>
      <c r="AD883" s="187"/>
      <c r="AE883" s="64"/>
    </row>
    <row r="884" spans="1:31" s="22" customFormat="1" ht="45" hidden="1" customHeight="1" x14ac:dyDescent="0.25">
      <c r="A884" s="430"/>
      <c r="B884" s="430">
        <v>2011</v>
      </c>
      <c r="C884" s="570"/>
      <c r="D884" s="576"/>
      <c r="E884" s="570"/>
      <c r="F884" s="578"/>
      <c r="G884" s="603"/>
      <c r="H884" s="428"/>
      <c r="I884" s="158" t="s">
        <v>1181</v>
      </c>
      <c r="J884" s="430"/>
      <c r="K884" s="430"/>
      <c r="L884" s="335">
        <v>112</v>
      </c>
      <c r="M884" s="430"/>
      <c r="N884" s="67"/>
      <c r="O884" s="67"/>
      <c r="P884" s="67">
        <v>15</v>
      </c>
      <c r="Q884" s="67"/>
      <c r="R884" s="67"/>
      <c r="S884" s="67"/>
      <c r="T884" s="67">
        <v>134.09100000000001</v>
      </c>
      <c r="U884" s="67"/>
      <c r="V884" s="99"/>
      <c r="W884" s="187"/>
      <c r="X884" s="187"/>
      <c r="Y884" s="187"/>
      <c r="Z884" s="187"/>
      <c r="AA884" s="187"/>
      <c r="AB884" s="187"/>
      <c r="AC884" s="187"/>
      <c r="AD884" s="187"/>
      <c r="AE884" s="64"/>
    </row>
    <row r="885" spans="1:31" s="22" customFormat="1" ht="45" hidden="1" customHeight="1" x14ac:dyDescent="0.25">
      <c r="A885" s="430"/>
      <c r="B885" s="430">
        <v>1426</v>
      </c>
      <c r="C885" s="570"/>
      <c r="D885" s="576"/>
      <c r="E885" s="570"/>
      <c r="F885" s="578"/>
      <c r="G885" s="603"/>
      <c r="H885" s="428"/>
      <c r="I885" s="158" t="s">
        <v>1182</v>
      </c>
      <c r="J885" s="430"/>
      <c r="K885" s="430"/>
      <c r="L885" s="335">
        <v>157</v>
      </c>
      <c r="M885" s="430"/>
      <c r="N885" s="67"/>
      <c r="O885" s="67"/>
      <c r="P885" s="67">
        <v>15</v>
      </c>
      <c r="Q885" s="67"/>
      <c r="R885" s="67"/>
      <c r="S885" s="67"/>
      <c r="T885" s="67">
        <v>93.001000000000005</v>
      </c>
      <c r="U885" s="67"/>
      <c r="V885" s="99"/>
      <c r="W885" s="187"/>
      <c r="X885" s="187"/>
      <c r="Y885" s="187"/>
      <c r="Z885" s="187"/>
      <c r="AA885" s="187"/>
      <c r="AB885" s="187"/>
      <c r="AC885" s="187"/>
      <c r="AD885" s="187"/>
      <c r="AE885" s="64"/>
    </row>
    <row r="886" spans="1:31" s="22" customFormat="1" ht="45" hidden="1" customHeight="1" x14ac:dyDescent="0.25">
      <c r="A886" s="430"/>
      <c r="B886" s="66" t="s">
        <v>1676</v>
      </c>
      <c r="C886" s="570"/>
      <c r="D886" s="576"/>
      <c r="E886" s="570"/>
      <c r="F886" s="578"/>
      <c r="G886" s="603"/>
      <c r="H886" s="428"/>
      <c r="I886" s="158" t="s">
        <v>1183</v>
      </c>
      <c r="J886" s="430"/>
      <c r="K886" s="430"/>
      <c r="L886" s="335">
        <v>103</v>
      </c>
      <c r="M886" s="430"/>
      <c r="N886" s="67"/>
      <c r="O886" s="67"/>
      <c r="P886" s="67">
        <v>15</v>
      </c>
      <c r="Q886" s="67"/>
      <c r="R886" s="67"/>
      <c r="S886" s="67"/>
      <c r="T886" s="67">
        <v>100.825</v>
      </c>
      <c r="U886" s="67"/>
      <c r="V886" s="99"/>
      <c r="W886" s="100"/>
      <c r="X886" s="100"/>
      <c r="Y886" s="187"/>
      <c r="Z886" s="187"/>
      <c r="AA886" s="187"/>
      <c r="AB886" s="187"/>
      <c r="AC886" s="187"/>
      <c r="AD886" s="187"/>
      <c r="AE886" s="64"/>
    </row>
    <row r="887" spans="1:31" s="22" customFormat="1" ht="60" hidden="1" customHeight="1" x14ac:dyDescent="0.25">
      <c r="A887" s="430"/>
      <c r="B887" s="66" t="s">
        <v>1694</v>
      </c>
      <c r="C887" s="570"/>
      <c r="D887" s="576"/>
      <c r="E887" s="570"/>
      <c r="F887" s="578"/>
      <c r="G887" s="603"/>
      <c r="H887" s="428"/>
      <c r="I887" s="260" t="s">
        <v>1239</v>
      </c>
      <c r="J887" s="430"/>
      <c r="K887" s="81"/>
      <c r="L887" s="157">
        <v>83</v>
      </c>
      <c r="M887" s="81"/>
      <c r="N887" s="67"/>
      <c r="O887" s="67"/>
      <c r="P887" s="67">
        <v>5</v>
      </c>
      <c r="Q887" s="67"/>
      <c r="R887" s="67"/>
      <c r="S887" s="67"/>
      <c r="T887" s="67">
        <v>99</v>
      </c>
      <c r="U887" s="67"/>
      <c r="V887" s="99"/>
      <c r="W887" s="100"/>
      <c r="X887" s="100"/>
      <c r="Y887" s="187"/>
      <c r="Z887" s="187"/>
      <c r="AA887" s="187"/>
      <c r="AB887" s="187"/>
      <c r="AC887" s="187"/>
      <c r="AD887" s="187"/>
      <c r="AE887" s="64"/>
    </row>
    <row r="888" spans="1:31" s="22" customFormat="1" ht="60" hidden="1" customHeight="1" x14ac:dyDescent="0.25">
      <c r="A888" s="430"/>
      <c r="B888" s="430">
        <v>1215</v>
      </c>
      <c r="C888" s="570"/>
      <c r="D888" s="576"/>
      <c r="E888" s="570"/>
      <c r="F888" s="578"/>
      <c r="G888" s="603"/>
      <c r="H888" s="428"/>
      <c r="I888" s="260" t="s">
        <v>1240</v>
      </c>
      <c r="J888" s="430"/>
      <c r="K888" s="81"/>
      <c r="L888" s="157">
        <v>41</v>
      </c>
      <c r="M888" s="81"/>
      <c r="N888" s="67"/>
      <c r="O888" s="67"/>
      <c r="P888" s="67">
        <v>15</v>
      </c>
      <c r="Q888" s="67"/>
      <c r="R888" s="67"/>
      <c r="S888" s="67"/>
      <c r="T888" s="67">
        <v>116</v>
      </c>
      <c r="U888" s="67"/>
      <c r="V888" s="99"/>
      <c r="W888" s="187"/>
      <c r="X888" s="187"/>
      <c r="Y888" s="187"/>
      <c r="Z888" s="187"/>
      <c r="AA888" s="187"/>
      <c r="AB888" s="187"/>
      <c r="AC888" s="187"/>
      <c r="AD888" s="187"/>
      <c r="AE888" s="64"/>
    </row>
    <row r="889" spans="1:31" s="22" customFormat="1" ht="45" hidden="1" customHeight="1" x14ac:dyDescent="0.25">
      <c r="A889" s="430"/>
      <c r="B889" s="430">
        <v>1155</v>
      </c>
      <c r="C889" s="570"/>
      <c r="D889" s="576"/>
      <c r="E889" s="570"/>
      <c r="F889" s="578"/>
      <c r="G889" s="603"/>
      <c r="H889" s="428"/>
      <c r="I889" s="260" t="s">
        <v>1241</v>
      </c>
      <c r="J889" s="430"/>
      <c r="K889" s="81"/>
      <c r="L889" s="157">
        <v>53</v>
      </c>
      <c r="M889" s="81"/>
      <c r="N889" s="67"/>
      <c r="O889" s="67"/>
      <c r="P889" s="67">
        <v>4.5</v>
      </c>
      <c r="Q889" s="67"/>
      <c r="R889" s="67"/>
      <c r="S889" s="67"/>
      <c r="T889" s="67">
        <v>110</v>
      </c>
      <c r="U889" s="67"/>
      <c r="V889" s="99"/>
      <c r="W889" s="187"/>
      <c r="X889" s="187"/>
      <c r="Y889" s="187"/>
      <c r="Z889" s="187"/>
      <c r="AA889" s="187"/>
      <c r="AB889" s="187"/>
      <c r="AC889" s="187"/>
      <c r="AD889" s="187"/>
      <c r="AE889" s="64"/>
    </row>
    <row r="890" spans="1:31" s="22" customFormat="1" ht="60" hidden="1" customHeight="1" x14ac:dyDescent="0.25">
      <c r="A890" s="430"/>
      <c r="B890" s="66" t="s">
        <v>1696</v>
      </c>
      <c r="C890" s="570"/>
      <c r="D890" s="576"/>
      <c r="E890" s="570"/>
      <c r="F890" s="578"/>
      <c r="G890" s="603"/>
      <c r="H890" s="428"/>
      <c r="I890" s="260" t="s">
        <v>1242</v>
      </c>
      <c r="J890" s="430"/>
      <c r="K890" s="81"/>
      <c r="L890" s="157">
        <v>61</v>
      </c>
      <c r="M890" s="81"/>
      <c r="N890" s="67"/>
      <c r="O890" s="67"/>
      <c r="P890" s="67">
        <v>5</v>
      </c>
      <c r="Q890" s="67"/>
      <c r="R890" s="67"/>
      <c r="S890" s="67"/>
      <c r="T890" s="67">
        <v>110</v>
      </c>
      <c r="U890" s="67"/>
      <c r="V890" s="99"/>
      <c r="W890" s="100"/>
      <c r="X890" s="100"/>
      <c r="Y890" s="187"/>
      <c r="Z890" s="187"/>
      <c r="AA890" s="187"/>
      <c r="AB890" s="187"/>
      <c r="AC890" s="187"/>
      <c r="AD890" s="187"/>
      <c r="AE890" s="64"/>
    </row>
    <row r="891" spans="1:31" s="22" customFormat="1" ht="45" hidden="1" customHeight="1" x14ac:dyDescent="0.25">
      <c r="A891" s="430"/>
      <c r="B891" s="430">
        <v>1382</v>
      </c>
      <c r="C891" s="570"/>
      <c r="D891" s="576"/>
      <c r="E891" s="570"/>
      <c r="F891" s="578"/>
      <c r="G891" s="603"/>
      <c r="H891" s="428"/>
      <c r="I891" s="260" t="s">
        <v>1243</v>
      </c>
      <c r="J891" s="430"/>
      <c r="K891" s="81"/>
      <c r="L891" s="157">
        <v>236</v>
      </c>
      <c r="M891" s="81"/>
      <c r="N891" s="67"/>
      <c r="O891" s="67"/>
      <c r="P891" s="67">
        <v>10.7</v>
      </c>
      <c r="Q891" s="67"/>
      <c r="R891" s="67"/>
      <c r="S891" s="67"/>
      <c r="T891" s="67">
        <v>307</v>
      </c>
      <c r="U891" s="67"/>
      <c r="V891" s="99"/>
      <c r="W891" s="187"/>
      <c r="X891" s="187"/>
      <c r="Y891" s="187"/>
      <c r="Z891" s="187"/>
      <c r="AA891" s="187"/>
      <c r="AB891" s="187"/>
      <c r="AC891" s="187"/>
      <c r="AD891" s="187"/>
      <c r="AE891" s="64"/>
    </row>
    <row r="892" spans="1:31" s="22" customFormat="1" ht="45" hidden="1" customHeight="1" x14ac:dyDescent="0.25">
      <c r="A892" s="430"/>
      <c r="B892" s="430">
        <v>1488</v>
      </c>
      <c r="C892" s="570"/>
      <c r="D892" s="576"/>
      <c r="E892" s="570"/>
      <c r="F892" s="578"/>
      <c r="G892" s="603"/>
      <c r="H892" s="428"/>
      <c r="I892" s="260" t="s">
        <v>1244</v>
      </c>
      <c r="J892" s="430"/>
      <c r="K892" s="81"/>
      <c r="L892" s="157">
        <v>17</v>
      </c>
      <c r="M892" s="81"/>
      <c r="N892" s="67"/>
      <c r="O892" s="67"/>
      <c r="P892" s="67">
        <v>5</v>
      </c>
      <c r="Q892" s="67"/>
      <c r="R892" s="67"/>
      <c r="S892" s="67"/>
      <c r="T892" s="67">
        <v>81</v>
      </c>
      <c r="U892" s="67"/>
      <c r="V892" s="99"/>
      <c r="W892" s="187"/>
      <c r="X892" s="187"/>
      <c r="Y892" s="187"/>
      <c r="Z892" s="187"/>
      <c r="AA892" s="187"/>
      <c r="AB892" s="187"/>
      <c r="AC892" s="187"/>
      <c r="AD892" s="187"/>
      <c r="AE892" s="64"/>
    </row>
    <row r="893" spans="1:31" s="22" customFormat="1" ht="45" hidden="1" customHeight="1" x14ac:dyDescent="0.25">
      <c r="A893" s="430"/>
      <c r="B893" s="66" t="s">
        <v>1697</v>
      </c>
      <c r="C893" s="570"/>
      <c r="D893" s="576"/>
      <c r="E893" s="570"/>
      <c r="F893" s="578"/>
      <c r="G893" s="603"/>
      <c r="H893" s="428"/>
      <c r="I893" s="260" t="s">
        <v>1245</v>
      </c>
      <c r="J893" s="430"/>
      <c r="K893" s="81"/>
      <c r="L893" s="157">
        <v>471</v>
      </c>
      <c r="M893" s="81"/>
      <c r="N893" s="67"/>
      <c r="O893" s="67"/>
      <c r="P893" s="67">
        <v>13</v>
      </c>
      <c r="Q893" s="67"/>
      <c r="R893" s="67"/>
      <c r="S893" s="67"/>
      <c r="T893" s="67">
        <v>544</v>
      </c>
      <c r="U893" s="67"/>
      <c r="V893" s="99"/>
      <c r="W893" s="100"/>
      <c r="X893" s="100"/>
      <c r="Y893" s="187"/>
      <c r="Z893" s="187"/>
      <c r="AA893" s="187"/>
      <c r="AB893" s="187"/>
      <c r="AC893" s="187"/>
      <c r="AD893" s="187"/>
      <c r="AE893" s="64"/>
    </row>
    <row r="894" spans="1:31" s="22" customFormat="1" ht="45" hidden="1" customHeight="1" x14ac:dyDescent="0.25">
      <c r="A894" s="430"/>
      <c r="B894" s="430">
        <v>2030</v>
      </c>
      <c r="C894" s="570"/>
      <c r="D894" s="576"/>
      <c r="E894" s="570"/>
      <c r="F894" s="578"/>
      <c r="G894" s="603"/>
      <c r="H894" s="428"/>
      <c r="I894" s="260" t="s">
        <v>1246</v>
      </c>
      <c r="J894" s="430"/>
      <c r="K894" s="81"/>
      <c r="L894" s="157">
        <v>190</v>
      </c>
      <c r="M894" s="81"/>
      <c r="N894" s="67"/>
      <c r="O894" s="67"/>
      <c r="P894" s="67">
        <v>5</v>
      </c>
      <c r="Q894" s="67"/>
      <c r="R894" s="67"/>
      <c r="S894" s="67"/>
      <c r="T894" s="67">
        <v>203</v>
      </c>
      <c r="U894" s="67"/>
      <c r="V894" s="99"/>
      <c r="W894" s="187"/>
      <c r="X894" s="187"/>
      <c r="Y894" s="187"/>
      <c r="Z894" s="187"/>
      <c r="AA894" s="187"/>
      <c r="AB894" s="187"/>
      <c r="AC894" s="187"/>
      <c r="AD894" s="187"/>
      <c r="AE894" s="64"/>
    </row>
    <row r="895" spans="1:31" s="22" customFormat="1" ht="45" hidden="1" customHeight="1" x14ac:dyDescent="0.25">
      <c r="A895" s="430"/>
      <c r="B895" s="430">
        <v>2765</v>
      </c>
      <c r="C895" s="570"/>
      <c r="D895" s="576"/>
      <c r="E895" s="570"/>
      <c r="F895" s="578"/>
      <c r="G895" s="603"/>
      <c r="H895" s="428"/>
      <c r="I895" s="260" t="s">
        <v>1247</v>
      </c>
      <c r="J895" s="430"/>
      <c r="K895" s="81"/>
      <c r="L895" s="157">
        <v>18</v>
      </c>
      <c r="M895" s="81"/>
      <c r="N895" s="67"/>
      <c r="O895" s="67"/>
      <c r="P895" s="67">
        <v>5</v>
      </c>
      <c r="Q895" s="67"/>
      <c r="R895" s="67"/>
      <c r="S895" s="67"/>
      <c r="T895" s="67">
        <v>81</v>
      </c>
      <c r="U895" s="67"/>
      <c r="V895" s="99"/>
      <c r="W895" s="187"/>
      <c r="X895" s="187"/>
      <c r="Y895" s="187"/>
      <c r="Z895" s="187"/>
      <c r="AA895" s="187"/>
      <c r="AB895" s="187"/>
      <c r="AC895" s="187"/>
      <c r="AD895" s="187"/>
      <c r="AE895" s="64"/>
    </row>
    <row r="896" spans="1:31" s="22" customFormat="1" ht="60" hidden="1" customHeight="1" x14ac:dyDescent="0.25">
      <c r="A896" s="430"/>
      <c r="B896" s="430">
        <v>961</v>
      </c>
      <c r="C896" s="570"/>
      <c r="D896" s="576"/>
      <c r="E896" s="570"/>
      <c r="F896" s="578"/>
      <c r="G896" s="603"/>
      <c r="H896" s="428"/>
      <c r="I896" s="260" t="s">
        <v>1248</v>
      </c>
      <c r="J896" s="430"/>
      <c r="K896" s="81"/>
      <c r="L896" s="157">
        <v>39</v>
      </c>
      <c r="M896" s="81"/>
      <c r="N896" s="67"/>
      <c r="O896" s="67"/>
      <c r="P896" s="67">
        <v>5</v>
      </c>
      <c r="Q896" s="67"/>
      <c r="R896" s="67"/>
      <c r="S896" s="67"/>
      <c r="T896" s="67">
        <v>159</v>
      </c>
      <c r="U896" s="67"/>
      <c r="V896" s="99"/>
      <c r="W896" s="187"/>
      <c r="X896" s="187"/>
      <c r="Y896" s="187"/>
      <c r="Z896" s="187"/>
      <c r="AA896" s="187"/>
      <c r="AB896" s="187"/>
      <c r="AC896" s="187"/>
      <c r="AD896" s="187"/>
      <c r="AE896" s="64"/>
    </row>
    <row r="897" spans="1:31" s="22" customFormat="1" ht="45" hidden="1" customHeight="1" x14ac:dyDescent="0.25">
      <c r="A897" s="430"/>
      <c r="B897" s="430">
        <v>2805</v>
      </c>
      <c r="C897" s="570"/>
      <c r="D897" s="576"/>
      <c r="E897" s="570"/>
      <c r="F897" s="578"/>
      <c r="G897" s="603"/>
      <c r="H897" s="428"/>
      <c r="I897" s="260" t="s">
        <v>1249</v>
      </c>
      <c r="J897" s="430"/>
      <c r="K897" s="81"/>
      <c r="L897" s="157">
        <v>317</v>
      </c>
      <c r="M897" s="81"/>
      <c r="N897" s="67"/>
      <c r="O897" s="67"/>
      <c r="P897" s="67">
        <v>6.5</v>
      </c>
      <c r="Q897" s="67"/>
      <c r="R897" s="67"/>
      <c r="S897" s="67"/>
      <c r="T897" s="67">
        <v>437</v>
      </c>
      <c r="U897" s="67"/>
      <c r="V897" s="99"/>
      <c r="W897" s="187"/>
      <c r="X897" s="187"/>
      <c r="Y897" s="187"/>
      <c r="Z897" s="187"/>
      <c r="AA897" s="187"/>
      <c r="AB897" s="187"/>
      <c r="AC897" s="187"/>
      <c r="AD897" s="187"/>
      <c r="AE897" s="64"/>
    </row>
    <row r="898" spans="1:31" s="22" customFormat="1" ht="45" hidden="1" customHeight="1" x14ac:dyDescent="0.25">
      <c r="A898" s="430"/>
      <c r="B898" s="430">
        <v>3146</v>
      </c>
      <c r="C898" s="570"/>
      <c r="D898" s="576"/>
      <c r="E898" s="570"/>
      <c r="F898" s="578"/>
      <c r="G898" s="603"/>
      <c r="H898" s="428"/>
      <c r="I898" s="260" t="s">
        <v>1250</v>
      </c>
      <c r="J898" s="430"/>
      <c r="K898" s="81"/>
      <c r="L898" s="157">
        <v>144</v>
      </c>
      <c r="M898" s="81"/>
      <c r="N898" s="67"/>
      <c r="O898" s="67"/>
      <c r="P898" s="67">
        <v>9</v>
      </c>
      <c r="Q898" s="67"/>
      <c r="R898" s="67"/>
      <c r="S898" s="67"/>
      <c r="T898" s="67">
        <v>210</v>
      </c>
      <c r="U898" s="67"/>
      <c r="V898" s="99"/>
      <c r="W898" s="187"/>
      <c r="X898" s="187"/>
      <c r="Y898" s="187"/>
      <c r="Z898" s="187"/>
      <c r="AA898" s="187"/>
      <c r="AB898" s="187"/>
      <c r="AC898" s="187"/>
      <c r="AD898" s="187"/>
      <c r="AE898" s="64"/>
    </row>
    <row r="899" spans="1:31" s="22" customFormat="1" ht="45" hidden="1" customHeight="1" x14ac:dyDescent="0.25">
      <c r="A899" s="430"/>
      <c r="B899" s="430">
        <v>3289</v>
      </c>
      <c r="C899" s="570"/>
      <c r="D899" s="576"/>
      <c r="E899" s="570"/>
      <c r="F899" s="578"/>
      <c r="G899" s="603"/>
      <c r="H899" s="428"/>
      <c r="I899" s="260" t="s">
        <v>1251</v>
      </c>
      <c r="J899" s="430"/>
      <c r="K899" s="81"/>
      <c r="L899" s="157">
        <v>44</v>
      </c>
      <c r="M899" s="81"/>
      <c r="N899" s="67"/>
      <c r="O899" s="67"/>
      <c r="P899" s="67">
        <v>13.5</v>
      </c>
      <c r="Q899" s="67"/>
      <c r="R899" s="67"/>
      <c r="S899" s="67"/>
      <c r="T899" s="67">
        <v>139</v>
      </c>
      <c r="U899" s="67"/>
      <c r="V899" s="99"/>
      <c r="W899" s="187"/>
      <c r="X899" s="187"/>
      <c r="Y899" s="187"/>
      <c r="Z899" s="187"/>
      <c r="AA899" s="187"/>
      <c r="AB899" s="187"/>
      <c r="AC899" s="187"/>
      <c r="AD899" s="187"/>
      <c r="AE899" s="64"/>
    </row>
    <row r="900" spans="1:31" s="22" customFormat="1" ht="45" hidden="1" customHeight="1" x14ac:dyDescent="0.25">
      <c r="A900" s="430"/>
      <c r="B900" s="430">
        <v>2828</v>
      </c>
      <c r="C900" s="570"/>
      <c r="D900" s="576"/>
      <c r="E900" s="570"/>
      <c r="F900" s="578"/>
      <c r="G900" s="603"/>
      <c r="H900" s="428"/>
      <c r="I900" s="260" t="s">
        <v>1252</v>
      </c>
      <c r="J900" s="430"/>
      <c r="K900" s="81"/>
      <c r="L900" s="157">
        <v>11</v>
      </c>
      <c r="M900" s="81"/>
      <c r="N900" s="67"/>
      <c r="O900" s="67"/>
      <c r="P900" s="67">
        <v>5</v>
      </c>
      <c r="Q900" s="67"/>
      <c r="R900" s="67"/>
      <c r="S900" s="67"/>
      <c r="T900" s="67">
        <v>70</v>
      </c>
      <c r="U900" s="67"/>
      <c r="V900" s="99"/>
      <c r="W900" s="187"/>
      <c r="X900" s="187"/>
      <c r="Y900" s="187"/>
      <c r="Z900" s="187"/>
      <c r="AA900" s="187"/>
      <c r="AB900" s="187"/>
      <c r="AC900" s="187"/>
      <c r="AD900" s="187"/>
      <c r="AE900" s="64"/>
    </row>
    <row r="901" spans="1:31" s="22" customFormat="1" ht="60" hidden="1" customHeight="1" x14ac:dyDescent="0.25">
      <c r="A901" s="430"/>
      <c r="B901" s="430">
        <v>956</v>
      </c>
      <c r="C901" s="570"/>
      <c r="D901" s="576"/>
      <c r="E901" s="570"/>
      <c r="F901" s="578"/>
      <c r="G901" s="603"/>
      <c r="H901" s="428"/>
      <c r="I901" s="260" t="s">
        <v>1253</v>
      </c>
      <c r="J901" s="430"/>
      <c r="K901" s="81"/>
      <c r="L901" s="157">
        <v>117</v>
      </c>
      <c r="M901" s="81"/>
      <c r="N901" s="67"/>
      <c r="O901" s="67"/>
      <c r="P901" s="67">
        <v>10</v>
      </c>
      <c r="Q901" s="67"/>
      <c r="R901" s="67"/>
      <c r="S901" s="67"/>
      <c r="T901" s="67">
        <v>153</v>
      </c>
      <c r="U901" s="67"/>
      <c r="V901" s="99"/>
      <c r="W901" s="187"/>
      <c r="X901" s="187"/>
      <c r="Y901" s="187"/>
      <c r="Z901" s="187"/>
      <c r="AA901" s="187"/>
      <c r="AB901" s="187"/>
      <c r="AC901" s="187"/>
      <c r="AD901" s="187"/>
      <c r="AE901" s="64"/>
    </row>
    <row r="902" spans="1:31" s="22" customFormat="1" ht="45" hidden="1" customHeight="1" x14ac:dyDescent="0.25">
      <c r="A902" s="430"/>
      <c r="B902" s="430">
        <v>1104</v>
      </c>
      <c r="C902" s="570"/>
      <c r="D902" s="576"/>
      <c r="E902" s="570"/>
      <c r="F902" s="578"/>
      <c r="G902" s="603"/>
      <c r="H902" s="428"/>
      <c r="I902" s="260" t="s">
        <v>1254</v>
      </c>
      <c r="J902" s="430"/>
      <c r="K902" s="81"/>
      <c r="L902" s="157">
        <v>48</v>
      </c>
      <c r="M902" s="81"/>
      <c r="N902" s="67"/>
      <c r="O902" s="67"/>
      <c r="P902" s="67">
        <v>9</v>
      </c>
      <c r="Q902" s="67"/>
      <c r="R902" s="67"/>
      <c r="S902" s="67"/>
      <c r="T902" s="67">
        <v>148</v>
      </c>
      <c r="U902" s="67"/>
      <c r="V902" s="99"/>
      <c r="W902" s="187"/>
      <c r="X902" s="187"/>
      <c r="Y902" s="187"/>
      <c r="Z902" s="187"/>
      <c r="AA902" s="187"/>
      <c r="AB902" s="187"/>
      <c r="AC902" s="187"/>
      <c r="AD902" s="187"/>
      <c r="AE902" s="64"/>
    </row>
    <row r="903" spans="1:31" s="22" customFormat="1" ht="45" hidden="1" customHeight="1" x14ac:dyDescent="0.25">
      <c r="A903" s="430"/>
      <c r="B903" s="430">
        <v>13</v>
      </c>
      <c r="C903" s="570"/>
      <c r="D903" s="576"/>
      <c r="E903" s="570"/>
      <c r="F903" s="578"/>
      <c r="G903" s="603"/>
      <c r="H903" s="428"/>
      <c r="I903" s="260" t="s">
        <v>1255</v>
      </c>
      <c r="J903" s="430"/>
      <c r="K903" s="81"/>
      <c r="L903" s="157">
        <v>134</v>
      </c>
      <c r="M903" s="81"/>
      <c r="N903" s="67"/>
      <c r="O903" s="67"/>
      <c r="P903" s="67">
        <v>15</v>
      </c>
      <c r="Q903" s="67"/>
      <c r="R903" s="67"/>
      <c r="S903" s="67"/>
      <c r="T903" s="67">
        <v>167</v>
      </c>
      <c r="U903" s="67"/>
      <c r="V903" s="99"/>
      <c r="W903" s="187"/>
      <c r="X903" s="187"/>
      <c r="Y903" s="187"/>
      <c r="Z903" s="187"/>
      <c r="AA903" s="187"/>
      <c r="AB903" s="187"/>
      <c r="AC903" s="187"/>
      <c r="AD903" s="187"/>
      <c r="AE903" s="64"/>
    </row>
    <row r="904" spans="1:31" s="22" customFormat="1" ht="45" hidden="1" customHeight="1" x14ac:dyDescent="0.25">
      <c r="A904" s="430"/>
      <c r="B904" s="66" t="s">
        <v>1695</v>
      </c>
      <c r="C904" s="570"/>
      <c r="D904" s="576"/>
      <c r="E904" s="570"/>
      <c r="F904" s="578"/>
      <c r="G904" s="603"/>
      <c r="H904" s="428"/>
      <c r="I904" s="260" t="s">
        <v>1256</v>
      </c>
      <c r="J904" s="430"/>
      <c r="K904" s="81"/>
      <c r="L904" s="157">
        <v>172</v>
      </c>
      <c r="M904" s="81"/>
      <c r="N904" s="67"/>
      <c r="O904" s="67"/>
      <c r="P904" s="67">
        <v>15</v>
      </c>
      <c r="Q904" s="67"/>
      <c r="R904" s="67"/>
      <c r="S904" s="67"/>
      <c r="T904" s="67">
        <v>364</v>
      </c>
      <c r="U904" s="67"/>
      <c r="V904" s="99"/>
      <c r="W904" s="100"/>
      <c r="X904" s="100"/>
      <c r="Y904" s="187"/>
      <c r="Z904" s="187"/>
      <c r="AA904" s="187"/>
      <c r="AB904" s="187"/>
      <c r="AC904" s="187"/>
      <c r="AD904" s="187"/>
      <c r="AE904" s="64"/>
    </row>
    <row r="905" spans="1:31" s="22" customFormat="1" ht="45" hidden="1" customHeight="1" x14ac:dyDescent="0.25">
      <c r="A905" s="430"/>
      <c r="B905" s="430">
        <v>1096</v>
      </c>
      <c r="C905" s="570"/>
      <c r="D905" s="576"/>
      <c r="E905" s="570"/>
      <c r="F905" s="578"/>
      <c r="G905" s="603"/>
      <c r="H905" s="428"/>
      <c r="I905" s="260" t="s">
        <v>1257</v>
      </c>
      <c r="J905" s="430"/>
      <c r="K905" s="81"/>
      <c r="L905" s="157">
        <v>47</v>
      </c>
      <c r="M905" s="81"/>
      <c r="N905" s="67"/>
      <c r="O905" s="67"/>
      <c r="P905" s="67">
        <v>10</v>
      </c>
      <c r="Q905" s="67"/>
      <c r="R905" s="67"/>
      <c r="S905" s="67"/>
      <c r="T905" s="67">
        <v>167</v>
      </c>
      <c r="U905" s="67"/>
      <c r="V905" s="99"/>
      <c r="W905" s="187"/>
      <c r="X905" s="187"/>
      <c r="Y905" s="187"/>
      <c r="Z905" s="187"/>
      <c r="AA905" s="187"/>
      <c r="AB905" s="187"/>
      <c r="AC905" s="187"/>
      <c r="AD905" s="187"/>
      <c r="AE905" s="64"/>
    </row>
    <row r="906" spans="1:31" s="22" customFormat="1" ht="45" hidden="1" customHeight="1" x14ac:dyDescent="0.25">
      <c r="A906" s="430"/>
      <c r="B906" s="430">
        <v>1087</v>
      </c>
      <c r="C906" s="570"/>
      <c r="D906" s="576"/>
      <c r="E906" s="570"/>
      <c r="F906" s="578"/>
      <c r="G906" s="603"/>
      <c r="H906" s="428"/>
      <c r="I906" s="260" t="s">
        <v>1258</v>
      </c>
      <c r="J906" s="430"/>
      <c r="K906" s="81"/>
      <c r="L906" s="157">
        <v>108</v>
      </c>
      <c r="M906" s="81"/>
      <c r="N906" s="67"/>
      <c r="O906" s="67"/>
      <c r="P906" s="67">
        <v>15</v>
      </c>
      <c r="Q906" s="67"/>
      <c r="R906" s="67"/>
      <c r="S906" s="67"/>
      <c r="T906" s="67">
        <v>205</v>
      </c>
      <c r="U906" s="67"/>
      <c r="V906" s="99"/>
      <c r="W906" s="187"/>
      <c r="X906" s="187"/>
      <c r="Y906" s="187"/>
      <c r="Z906" s="187"/>
      <c r="AA906" s="187"/>
      <c r="AB906" s="187"/>
      <c r="AC906" s="187"/>
      <c r="AD906" s="187"/>
      <c r="AE906" s="64"/>
    </row>
    <row r="907" spans="1:31" s="22" customFormat="1" ht="45" hidden="1" customHeight="1" x14ac:dyDescent="0.25">
      <c r="A907" s="430"/>
      <c r="B907" s="430">
        <v>1037</v>
      </c>
      <c r="C907" s="570"/>
      <c r="D907" s="576"/>
      <c r="E907" s="570"/>
      <c r="F907" s="578"/>
      <c r="G907" s="603"/>
      <c r="H907" s="428"/>
      <c r="I907" s="260" t="s">
        <v>1259</v>
      </c>
      <c r="J907" s="430"/>
      <c r="K907" s="81"/>
      <c r="L907" s="157">
        <v>29</v>
      </c>
      <c r="M907" s="81"/>
      <c r="N907" s="67"/>
      <c r="O907" s="67"/>
      <c r="P907" s="67">
        <v>10</v>
      </c>
      <c r="Q907" s="67"/>
      <c r="R907" s="67"/>
      <c r="S907" s="67"/>
      <c r="T907" s="67">
        <v>134</v>
      </c>
      <c r="U907" s="67"/>
      <c r="V907" s="99"/>
      <c r="W907" s="187"/>
      <c r="X907" s="187"/>
      <c r="Y907" s="187"/>
      <c r="Z907" s="187"/>
      <c r="AA907" s="187"/>
      <c r="AB907" s="187"/>
      <c r="AC907" s="187"/>
      <c r="AD907" s="187"/>
      <c r="AE907" s="64"/>
    </row>
    <row r="908" spans="1:31" s="22" customFormat="1" ht="45" hidden="1" customHeight="1" x14ac:dyDescent="0.25">
      <c r="A908" s="430"/>
      <c r="B908" s="430">
        <v>1361</v>
      </c>
      <c r="C908" s="570"/>
      <c r="D908" s="576"/>
      <c r="E908" s="570"/>
      <c r="F908" s="578"/>
      <c r="G908" s="603"/>
      <c r="H908" s="428"/>
      <c r="I908" s="260" t="s">
        <v>1260</v>
      </c>
      <c r="J908" s="430"/>
      <c r="K908" s="81"/>
      <c r="L908" s="157">
        <v>78</v>
      </c>
      <c r="M908" s="81"/>
      <c r="N908" s="67"/>
      <c r="O908" s="67"/>
      <c r="P908" s="67">
        <v>10</v>
      </c>
      <c r="Q908" s="67"/>
      <c r="R908" s="67"/>
      <c r="S908" s="67"/>
      <c r="T908" s="67">
        <v>124</v>
      </c>
      <c r="U908" s="67"/>
      <c r="V908" s="99"/>
      <c r="W908" s="187"/>
      <c r="X908" s="187"/>
      <c r="Y908" s="187"/>
      <c r="Z908" s="187"/>
      <c r="AA908" s="187"/>
      <c r="AB908" s="187"/>
      <c r="AC908" s="187"/>
      <c r="AD908" s="187"/>
      <c r="AE908" s="64"/>
    </row>
    <row r="909" spans="1:31" s="22" customFormat="1" ht="45" hidden="1" customHeight="1" x14ac:dyDescent="0.25">
      <c r="A909" s="430"/>
      <c r="B909" s="430">
        <v>1416</v>
      </c>
      <c r="C909" s="570"/>
      <c r="D909" s="576"/>
      <c r="E909" s="570"/>
      <c r="F909" s="578"/>
      <c r="G909" s="603"/>
      <c r="H909" s="428"/>
      <c r="I909" s="260" t="s">
        <v>1261</v>
      </c>
      <c r="J909" s="430"/>
      <c r="K909" s="81"/>
      <c r="L909" s="157">
        <v>80</v>
      </c>
      <c r="M909" s="81"/>
      <c r="N909" s="67"/>
      <c r="O909" s="67"/>
      <c r="P909" s="67">
        <v>15</v>
      </c>
      <c r="Q909" s="67"/>
      <c r="R909" s="67"/>
      <c r="S909" s="67"/>
      <c r="T909" s="67">
        <v>215</v>
      </c>
      <c r="U909" s="67"/>
      <c r="V909" s="99"/>
      <c r="W909" s="187"/>
      <c r="X909" s="187"/>
      <c r="Y909" s="187"/>
      <c r="Z909" s="187"/>
      <c r="AA909" s="187"/>
      <c r="AB909" s="187"/>
      <c r="AC909" s="187"/>
      <c r="AD909" s="187"/>
      <c r="AE909" s="64"/>
    </row>
    <row r="910" spans="1:31" s="22" customFormat="1" ht="45" hidden="1" customHeight="1" x14ac:dyDescent="0.25">
      <c r="A910" s="430"/>
      <c r="B910" s="430">
        <v>1438</v>
      </c>
      <c r="C910" s="570"/>
      <c r="D910" s="576"/>
      <c r="E910" s="570"/>
      <c r="F910" s="578"/>
      <c r="G910" s="603"/>
      <c r="H910" s="428"/>
      <c r="I910" s="260" t="s">
        <v>1262</v>
      </c>
      <c r="J910" s="430"/>
      <c r="K910" s="81"/>
      <c r="L910" s="157">
        <v>334</v>
      </c>
      <c r="M910" s="81"/>
      <c r="N910" s="67"/>
      <c r="O910" s="67"/>
      <c r="P910" s="67">
        <v>15</v>
      </c>
      <c r="Q910" s="67"/>
      <c r="R910" s="67"/>
      <c r="S910" s="67"/>
      <c r="T910" s="67">
        <v>317</v>
      </c>
      <c r="U910" s="67"/>
      <c r="V910" s="99"/>
      <c r="W910" s="187"/>
      <c r="X910" s="187"/>
      <c r="Y910" s="187"/>
      <c r="Z910" s="187"/>
      <c r="AA910" s="187"/>
      <c r="AB910" s="187"/>
      <c r="AC910" s="187"/>
      <c r="AD910" s="187"/>
      <c r="AE910" s="64"/>
    </row>
    <row r="911" spans="1:31" s="22" customFormat="1" ht="45" hidden="1" customHeight="1" x14ac:dyDescent="0.25">
      <c r="A911" s="430"/>
      <c r="B911" s="430">
        <v>1518</v>
      </c>
      <c r="C911" s="570"/>
      <c r="D911" s="576"/>
      <c r="E911" s="570"/>
      <c r="F911" s="578"/>
      <c r="G911" s="603"/>
      <c r="H911" s="428"/>
      <c r="I911" s="260" t="s">
        <v>1263</v>
      </c>
      <c r="J911" s="430"/>
      <c r="K911" s="81"/>
      <c r="L911" s="157">
        <v>175</v>
      </c>
      <c r="M911" s="81"/>
      <c r="N911" s="67"/>
      <c r="O911" s="67"/>
      <c r="P911" s="67">
        <v>12</v>
      </c>
      <c r="Q911" s="67"/>
      <c r="R911" s="67"/>
      <c r="S911" s="67"/>
      <c r="T911" s="67">
        <v>285</v>
      </c>
      <c r="U911" s="67"/>
      <c r="V911" s="99"/>
      <c r="W911" s="187"/>
      <c r="X911" s="187"/>
      <c r="Y911" s="187"/>
      <c r="Z911" s="187"/>
      <c r="AA911" s="187"/>
      <c r="AB911" s="187"/>
      <c r="AC911" s="187"/>
      <c r="AD911" s="187"/>
      <c r="AE911" s="64"/>
    </row>
    <row r="912" spans="1:31" s="22" customFormat="1" ht="45" hidden="1" customHeight="1" x14ac:dyDescent="0.25">
      <c r="A912" s="430"/>
      <c r="B912" s="430">
        <v>1589</v>
      </c>
      <c r="C912" s="570"/>
      <c r="D912" s="576"/>
      <c r="E912" s="570"/>
      <c r="F912" s="578"/>
      <c r="G912" s="603"/>
      <c r="H912" s="428"/>
      <c r="I912" s="260" t="s">
        <v>1264</v>
      </c>
      <c r="J912" s="430"/>
      <c r="K912" s="81"/>
      <c r="L912" s="157">
        <v>163</v>
      </c>
      <c r="M912" s="81"/>
      <c r="N912" s="67"/>
      <c r="O912" s="67"/>
      <c r="P912" s="67">
        <v>15</v>
      </c>
      <c r="Q912" s="67"/>
      <c r="R912" s="67"/>
      <c r="S912" s="67"/>
      <c r="T912" s="67">
        <v>260</v>
      </c>
      <c r="U912" s="67"/>
      <c r="V912" s="99"/>
      <c r="W912" s="187"/>
      <c r="X912" s="187"/>
      <c r="Y912" s="187"/>
      <c r="Z912" s="187"/>
      <c r="AA912" s="187"/>
      <c r="AB912" s="187"/>
      <c r="AC912" s="187"/>
      <c r="AD912" s="187"/>
      <c r="AE912" s="64"/>
    </row>
    <row r="913" spans="1:31" s="22" customFormat="1" ht="45" hidden="1" customHeight="1" x14ac:dyDescent="0.25">
      <c r="A913" s="430"/>
      <c r="B913" s="430">
        <v>1798</v>
      </c>
      <c r="C913" s="570"/>
      <c r="D913" s="576"/>
      <c r="E913" s="570"/>
      <c r="F913" s="578"/>
      <c r="G913" s="603"/>
      <c r="H913" s="428"/>
      <c r="I913" s="260" t="s">
        <v>1265</v>
      </c>
      <c r="J913" s="430"/>
      <c r="K913" s="81"/>
      <c r="L913" s="157">
        <v>205</v>
      </c>
      <c r="M913" s="81"/>
      <c r="N913" s="67"/>
      <c r="O913" s="67"/>
      <c r="P913" s="67">
        <v>15</v>
      </c>
      <c r="Q913" s="67"/>
      <c r="R913" s="67"/>
      <c r="S913" s="67"/>
      <c r="T913" s="67">
        <v>303</v>
      </c>
      <c r="U913" s="67"/>
      <c r="V913" s="99"/>
      <c r="W913" s="187"/>
      <c r="X913" s="187"/>
      <c r="Y913" s="187"/>
      <c r="Z913" s="187"/>
      <c r="AA913" s="187"/>
      <c r="AB913" s="187"/>
      <c r="AC913" s="187"/>
      <c r="AD913" s="187"/>
      <c r="AE913" s="64"/>
    </row>
    <row r="914" spans="1:31" s="22" customFormat="1" ht="47.25" hidden="1" customHeight="1" x14ac:dyDescent="0.25">
      <c r="A914" s="430"/>
      <c r="B914" s="430">
        <v>1820</v>
      </c>
      <c r="C914" s="570"/>
      <c r="D914" s="576"/>
      <c r="E914" s="570"/>
      <c r="F914" s="578"/>
      <c r="G914" s="603"/>
      <c r="H914" s="428"/>
      <c r="I914" s="260" t="s">
        <v>1266</v>
      </c>
      <c r="J914" s="430"/>
      <c r="K914" s="81"/>
      <c r="L914" s="157">
        <v>152</v>
      </c>
      <c r="M914" s="81"/>
      <c r="N914" s="67"/>
      <c r="O914" s="67"/>
      <c r="P914" s="67">
        <v>15</v>
      </c>
      <c r="Q914" s="67"/>
      <c r="R914" s="67"/>
      <c r="S914" s="67"/>
      <c r="T914" s="67">
        <v>174</v>
      </c>
      <c r="U914" s="67"/>
      <c r="V914" s="99"/>
      <c r="W914" s="187"/>
      <c r="X914" s="187"/>
      <c r="Y914" s="187"/>
      <c r="Z914" s="187"/>
      <c r="AA914" s="187"/>
      <c r="AB914" s="187"/>
      <c r="AC914" s="187"/>
      <c r="AD914" s="187"/>
      <c r="AE914" s="64"/>
    </row>
    <row r="915" spans="1:31" s="22" customFormat="1" ht="45" hidden="1" customHeight="1" x14ac:dyDescent="0.25">
      <c r="A915" s="430"/>
      <c r="B915" s="66" t="s">
        <v>1688</v>
      </c>
      <c r="C915" s="570"/>
      <c r="D915" s="576"/>
      <c r="E915" s="570"/>
      <c r="F915" s="578"/>
      <c r="G915" s="603"/>
      <c r="H915" s="428"/>
      <c r="I915" s="260" t="s">
        <v>1267</v>
      </c>
      <c r="J915" s="430"/>
      <c r="K915" s="81"/>
      <c r="L915" s="157">
        <v>54</v>
      </c>
      <c r="M915" s="81"/>
      <c r="N915" s="67"/>
      <c r="O915" s="67"/>
      <c r="P915" s="67">
        <v>15</v>
      </c>
      <c r="Q915" s="67"/>
      <c r="R915" s="67"/>
      <c r="S915" s="67"/>
      <c r="T915" s="67">
        <v>95</v>
      </c>
      <c r="U915" s="67"/>
      <c r="V915" s="99"/>
      <c r="W915" s="100"/>
      <c r="X915" s="100"/>
      <c r="Y915" s="187"/>
      <c r="Z915" s="187"/>
      <c r="AA915" s="187"/>
      <c r="AB915" s="187"/>
      <c r="AC915" s="187"/>
      <c r="AD915" s="187"/>
      <c r="AE915" s="64"/>
    </row>
    <row r="916" spans="1:31" s="22" customFormat="1" ht="45" hidden="1" customHeight="1" x14ac:dyDescent="0.25">
      <c r="A916" s="430"/>
      <c r="B916" s="430">
        <v>927</v>
      </c>
      <c r="C916" s="570"/>
      <c r="D916" s="576"/>
      <c r="E916" s="570"/>
      <c r="F916" s="578"/>
      <c r="G916" s="603"/>
      <c r="H916" s="428"/>
      <c r="I916" s="260" t="s">
        <v>1268</v>
      </c>
      <c r="J916" s="430"/>
      <c r="K916" s="81"/>
      <c r="L916" s="157">
        <v>256</v>
      </c>
      <c r="M916" s="81"/>
      <c r="N916" s="67"/>
      <c r="O916" s="67"/>
      <c r="P916" s="67">
        <v>15</v>
      </c>
      <c r="Q916" s="67"/>
      <c r="R916" s="67"/>
      <c r="S916" s="67"/>
      <c r="T916" s="67">
        <v>273</v>
      </c>
      <c r="U916" s="67"/>
      <c r="V916" s="99"/>
      <c r="W916" s="187"/>
      <c r="X916" s="187"/>
      <c r="Y916" s="187"/>
      <c r="Z916" s="187"/>
      <c r="AA916" s="187"/>
      <c r="AB916" s="187"/>
      <c r="AC916" s="187"/>
      <c r="AD916" s="187"/>
      <c r="AE916" s="64"/>
    </row>
    <row r="917" spans="1:31" s="22" customFormat="1" ht="45" hidden="1" customHeight="1" x14ac:dyDescent="0.25">
      <c r="A917" s="430"/>
      <c r="B917" s="66" t="s">
        <v>1698</v>
      </c>
      <c r="C917" s="570"/>
      <c r="D917" s="576"/>
      <c r="E917" s="570"/>
      <c r="F917" s="578"/>
      <c r="G917" s="603"/>
      <c r="H917" s="428"/>
      <c r="I917" s="260" t="s">
        <v>1269</v>
      </c>
      <c r="J917" s="430"/>
      <c r="K917" s="81"/>
      <c r="L917" s="157">
        <v>264</v>
      </c>
      <c r="M917" s="81"/>
      <c r="N917" s="67"/>
      <c r="O917" s="67"/>
      <c r="P917" s="67">
        <v>15</v>
      </c>
      <c r="Q917" s="67"/>
      <c r="R917" s="67"/>
      <c r="S917" s="67"/>
      <c r="T917" s="67">
        <v>284</v>
      </c>
      <c r="U917" s="67"/>
      <c r="V917" s="99"/>
      <c r="W917" s="100"/>
      <c r="X917" s="100"/>
      <c r="Y917" s="187"/>
      <c r="Z917" s="187"/>
      <c r="AA917" s="187"/>
      <c r="AB917" s="187"/>
      <c r="AC917" s="187"/>
      <c r="AD917" s="187"/>
      <c r="AE917" s="64"/>
    </row>
    <row r="918" spans="1:31" s="22" customFormat="1" ht="45" hidden="1" customHeight="1" x14ac:dyDescent="0.25">
      <c r="A918" s="430"/>
      <c r="B918" s="430">
        <v>774</v>
      </c>
      <c r="C918" s="570"/>
      <c r="D918" s="576"/>
      <c r="E918" s="570"/>
      <c r="F918" s="578"/>
      <c r="G918" s="603"/>
      <c r="H918" s="428"/>
      <c r="I918" s="260" t="s">
        <v>1270</v>
      </c>
      <c r="J918" s="430"/>
      <c r="K918" s="81"/>
      <c r="L918" s="157">
        <v>854</v>
      </c>
      <c r="M918" s="81"/>
      <c r="N918" s="67"/>
      <c r="O918" s="67"/>
      <c r="P918" s="67">
        <v>30</v>
      </c>
      <c r="Q918" s="67"/>
      <c r="R918" s="67"/>
      <c r="S918" s="67"/>
      <c r="T918" s="67">
        <v>837</v>
      </c>
      <c r="U918" s="67"/>
      <c r="V918" s="99"/>
      <c r="W918" s="187"/>
      <c r="X918" s="187"/>
      <c r="Y918" s="187"/>
      <c r="Z918" s="187"/>
      <c r="AA918" s="187"/>
      <c r="AB918" s="187"/>
      <c r="AC918" s="187"/>
      <c r="AD918" s="187"/>
      <c r="AE918" s="64"/>
    </row>
    <row r="919" spans="1:31" s="22" customFormat="1" ht="45" hidden="1" customHeight="1" x14ac:dyDescent="0.25">
      <c r="A919" s="430"/>
      <c r="B919" s="430">
        <v>3260</v>
      </c>
      <c r="C919" s="570"/>
      <c r="D919" s="576"/>
      <c r="E919" s="570"/>
      <c r="F919" s="578"/>
      <c r="G919" s="603"/>
      <c r="H919" s="428"/>
      <c r="I919" s="260" t="s">
        <v>1271</v>
      </c>
      <c r="J919" s="430"/>
      <c r="K919" s="81"/>
      <c r="L919" s="157">
        <v>72</v>
      </c>
      <c r="M919" s="81"/>
      <c r="N919" s="67"/>
      <c r="O919" s="67"/>
      <c r="P919" s="67">
        <v>15</v>
      </c>
      <c r="Q919" s="67"/>
      <c r="R919" s="67"/>
      <c r="S919" s="67"/>
      <c r="T919" s="67">
        <v>200</v>
      </c>
      <c r="U919" s="67"/>
      <c r="V919" s="99"/>
      <c r="W919" s="187"/>
      <c r="X919" s="187"/>
      <c r="Y919" s="187"/>
      <c r="Z919" s="187"/>
      <c r="AA919" s="187"/>
      <c r="AB919" s="187"/>
      <c r="AC919" s="187"/>
      <c r="AD919" s="187"/>
      <c r="AE919" s="64"/>
    </row>
    <row r="920" spans="1:31" s="22" customFormat="1" ht="45" hidden="1" customHeight="1" x14ac:dyDescent="0.25">
      <c r="A920" s="430"/>
      <c r="B920" s="430">
        <v>2656</v>
      </c>
      <c r="C920" s="570"/>
      <c r="D920" s="576"/>
      <c r="E920" s="570"/>
      <c r="F920" s="578"/>
      <c r="G920" s="603"/>
      <c r="H920" s="428"/>
      <c r="I920" s="260" t="s">
        <v>1272</v>
      </c>
      <c r="J920" s="430"/>
      <c r="K920" s="81"/>
      <c r="L920" s="157">
        <v>110</v>
      </c>
      <c r="M920" s="81"/>
      <c r="N920" s="67"/>
      <c r="O920" s="67"/>
      <c r="P920" s="67">
        <v>15</v>
      </c>
      <c r="Q920" s="67"/>
      <c r="R920" s="67"/>
      <c r="S920" s="67"/>
      <c r="T920" s="67">
        <v>207</v>
      </c>
      <c r="U920" s="67"/>
      <c r="V920" s="99"/>
      <c r="W920" s="187"/>
      <c r="X920" s="187"/>
      <c r="Y920" s="187"/>
      <c r="Z920" s="187"/>
      <c r="AA920" s="187"/>
      <c r="AB920" s="187"/>
      <c r="AC920" s="187"/>
      <c r="AD920" s="187"/>
      <c r="AE920" s="64"/>
    </row>
    <row r="921" spans="1:31" s="22" customFormat="1" ht="45" hidden="1" customHeight="1" x14ac:dyDescent="0.25">
      <c r="A921" s="430"/>
      <c r="B921" s="430">
        <v>3121</v>
      </c>
      <c r="C921" s="570"/>
      <c r="D921" s="576"/>
      <c r="E921" s="570"/>
      <c r="F921" s="578"/>
      <c r="G921" s="603"/>
      <c r="H921" s="428"/>
      <c r="I921" s="260" t="s">
        <v>1273</v>
      </c>
      <c r="J921" s="430"/>
      <c r="K921" s="81"/>
      <c r="L921" s="157">
        <v>38</v>
      </c>
      <c r="M921" s="81"/>
      <c r="N921" s="67"/>
      <c r="O921" s="67"/>
      <c r="P921" s="67">
        <v>15</v>
      </c>
      <c r="Q921" s="67"/>
      <c r="R921" s="67"/>
      <c r="S921" s="67"/>
      <c r="T921" s="67">
        <v>90</v>
      </c>
      <c r="U921" s="67"/>
      <c r="V921" s="99"/>
      <c r="W921" s="187"/>
      <c r="X921" s="187"/>
      <c r="Y921" s="187"/>
      <c r="Z921" s="187"/>
      <c r="AA921" s="187"/>
      <c r="AB921" s="187"/>
      <c r="AC921" s="187"/>
      <c r="AD921" s="187"/>
      <c r="AE921" s="64"/>
    </row>
    <row r="922" spans="1:31" s="22" customFormat="1" ht="45" hidden="1" customHeight="1" x14ac:dyDescent="0.25">
      <c r="A922" s="430"/>
      <c r="B922" s="430">
        <v>3145</v>
      </c>
      <c r="C922" s="570"/>
      <c r="D922" s="576"/>
      <c r="E922" s="570"/>
      <c r="F922" s="578"/>
      <c r="G922" s="603"/>
      <c r="H922" s="428"/>
      <c r="I922" s="260" t="s">
        <v>1274</v>
      </c>
      <c r="J922" s="430"/>
      <c r="K922" s="81"/>
      <c r="L922" s="157">
        <v>78</v>
      </c>
      <c r="M922" s="81"/>
      <c r="N922" s="67"/>
      <c r="O922" s="67"/>
      <c r="P922" s="67">
        <v>12</v>
      </c>
      <c r="Q922" s="67"/>
      <c r="R922" s="67"/>
      <c r="S922" s="67"/>
      <c r="T922" s="67">
        <v>153</v>
      </c>
      <c r="U922" s="67"/>
      <c r="V922" s="99"/>
      <c r="W922" s="187"/>
      <c r="X922" s="187"/>
      <c r="Y922" s="187"/>
      <c r="Z922" s="187"/>
      <c r="AA922" s="187"/>
      <c r="AB922" s="187"/>
      <c r="AC922" s="187"/>
      <c r="AD922" s="187"/>
      <c r="AE922" s="64"/>
    </row>
    <row r="923" spans="1:31" s="22" customFormat="1" ht="45" hidden="1" customHeight="1" x14ac:dyDescent="0.25">
      <c r="A923" s="430"/>
      <c r="B923" s="430">
        <v>2646</v>
      </c>
      <c r="C923" s="570"/>
      <c r="D923" s="576"/>
      <c r="E923" s="570"/>
      <c r="F923" s="578"/>
      <c r="G923" s="603"/>
      <c r="H923" s="428"/>
      <c r="I923" s="260" t="s">
        <v>1275</v>
      </c>
      <c r="J923" s="430"/>
      <c r="K923" s="81"/>
      <c r="L923" s="157">
        <v>139</v>
      </c>
      <c r="M923" s="81"/>
      <c r="N923" s="67"/>
      <c r="O923" s="67"/>
      <c r="P923" s="67">
        <v>15</v>
      </c>
      <c r="Q923" s="67"/>
      <c r="R923" s="67"/>
      <c r="S923" s="67"/>
      <c r="T923" s="67">
        <v>311</v>
      </c>
      <c r="U923" s="67"/>
      <c r="V923" s="99"/>
      <c r="W923" s="187"/>
      <c r="X923" s="187"/>
      <c r="Y923" s="187"/>
      <c r="Z923" s="187"/>
      <c r="AA923" s="187"/>
      <c r="AB923" s="187"/>
      <c r="AC923" s="187"/>
      <c r="AD923" s="187"/>
      <c r="AE923" s="64"/>
    </row>
    <row r="924" spans="1:31" s="22" customFormat="1" ht="45" hidden="1" customHeight="1" x14ac:dyDescent="0.25">
      <c r="A924" s="430"/>
      <c r="B924" s="430">
        <v>1852</v>
      </c>
      <c r="C924" s="570"/>
      <c r="D924" s="576"/>
      <c r="E924" s="570"/>
      <c r="F924" s="578"/>
      <c r="G924" s="603"/>
      <c r="H924" s="428"/>
      <c r="I924" s="260" t="s">
        <v>1276</v>
      </c>
      <c r="J924" s="430"/>
      <c r="K924" s="81"/>
      <c r="L924" s="157">
        <v>83</v>
      </c>
      <c r="M924" s="81"/>
      <c r="N924" s="67"/>
      <c r="O924" s="67"/>
      <c r="P924" s="67">
        <v>15</v>
      </c>
      <c r="Q924" s="67"/>
      <c r="R924" s="67"/>
      <c r="S924" s="67"/>
      <c r="T924" s="67">
        <v>207</v>
      </c>
      <c r="U924" s="67"/>
      <c r="V924" s="99"/>
      <c r="W924" s="187"/>
      <c r="X924" s="187"/>
      <c r="Y924" s="187"/>
      <c r="Z924" s="187"/>
      <c r="AA924" s="187"/>
      <c r="AB924" s="187"/>
      <c r="AC924" s="187"/>
      <c r="AD924" s="187"/>
      <c r="AE924" s="64"/>
    </row>
    <row r="925" spans="1:31" s="22" customFormat="1" ht="45" hidden="1" customHeight="1" x14ac:dyDescent="0.25">
      <c r="A925" s="430"/>
      <c r="B925" s="430">
        <v>2190</v>
      </c>
      <c r="C925" s="570"/>
      <c r="D925" s="576"/>
      <c r="E925" s="570"/>
      <c r="F925" s="578"/>
      <c r="G925" s="603"/>
      <c r="H925" s="428"/>
      <c r="I925" s="260" t="s">
        <v>1277</v>
      </c>
      <c r="J925" s="430"/>
      <c r="K925" s="81"/>
      <c r="L925" s="157">
        <v>7</v>
      </c>
      <c r="M925" s="81"/>
      <c r="N925" s="67"/>
      <c r="O925" s="67"/>
      <c r="P925" s="67">
        <v>15</v>
      </c>
      <c r="Q925" s="67"/>
      <c r="R925" s="67"/>
      <c r="S925" s="67"/>
      <c r="T925" s="67">
        <v>110</v>
      </c>
      <c r="U925" s="67"/>
      <c r="V925" s="99"/>
      <c r="W925" s="187"/>
      <c r="X925" s="187"/>
      <c r="Y925" s="187"/>
      <c r="Z925" s="187"/>
      <c r="AA925" s="187"/>
      <c r="AB925" s="187"/>
      <c r="AC925" s="187"/>
      <c r="AD925" s="187"/>
      <c r="AE925" s="64"/>
    </row>
    <row r="926" spans="1:31" s="22" customFormat="1" ht="45" hidden="1" customHeight="1" x14ac:dyDescent="0.25">
      <c r="A926" s="430"/>
      <c r="B926" s="430">
        <v>1813</v>
      </c>
      <c r="C926" s="570"/>
      <c r="D926" s="576"/>
      <c r="E926" s="570"/>
      <c r="F926" s="578"/>
      <c r="G926" s="603"/>
      <c r="H926" s="428"/>
      <c r="I926" s="260" t="s">
        <v>1278</v>
      </c>
      <c r="J926" s="430"/>
      <c r="K926" s="81"/>
      <c r="L926" s="157">
        <v>106</v>
      </c>
      <c r="M926" s="81"/>
      <c r="N926" s="67"/>
      <c r="O926" s="67"/>
      <c r="P926" s="67">
        <v>15</v>
      </c>
      <c r="Q926" s="67"/>
      <c r="R926" s="67"/>
      <c r="S926" s="67"/>
      <c r="T926" s="67">
        <v>201</v>
      </c>
      <c r="U926" s="67"/>
      <c r="V926" s="99"/>
      <c r="W926" s="187"/>
      <c r="X926" s="187"/>
      <c r="Y926" s="187"/>
      <c r="Z926" s="187"/>
      <c r="AA926" s="187"/>
      <c r="AB926" s="187"/>
      <c r="AC926" s="187"/>
      <c r="AD926" s="187"/>
      <c r="AE926" s="64"/>
    </row>
    <row r="927" spans="1:31" s="22" customFormat="1" ht="45" hidden="1" customHeight="1" x14ac:dyDescent="0.25">
      <c r="A927" s="430"/>
      <c r="B927" s="430">
        <v>1401</v>
      </c>
      <c r="C927" s="570"/>
      <c r="D927" s="576"/>
      <c r="E927" s="570"/>
      <c r="F927" s="578"/>
      <c r="G927" s="603"/>
      <c r="H927" s="428"/>
      <c r="I927" s="260" t="s">
        <v>1279</v>
      </c>
      <c r="J927" s="430"/>
      <c r="K927" s="81"/>
      <c r="L927" s="157">
        <v>400</v>
      </c>
      <c r="M927" s="81"/>
      <c r="N927" s="67"/>
      <c r="O927" s="67"/>
      <c r="P927" s="67">
        <v>15</v>
      </c>
      <c r="Q927" s="67"/>
      <c r="R927" s="67"/>
      <c r="S927" s="67"/>
      <c r="T927" s="67">
        <v>332</v>
      </c>
      <c r="U927" s="67"/>
      <c r="V927" s="99"/>
      <c r="W927" s="187"/>
      <c r="X927" s="187"/>
      <c r="Y927" s="187"/>
      <c r="Z927" s="187"/>
      <c r="AA927" s="187"/>
      <c r="AB927" s="187"/>
      <c r="AC927" s="187"/>
      <c r="AD927" s="187"/>
      <c r="AE927" s="64"/>
    </row>
    <row r="928" spans="1:31" s="22" customFormat="1" ht="45" hidden="1" customHeight="1" x14ac:dyDescent="0.25">
      <c r="A928" s="430"/>
      <c r="B928" s="430">
        <v>1293</v>
      </c>
      <c r="C928" s="570"/>
      <c r="D928" s="576"/>
      <c r="E928" s="570"/>
      <c r="F928" s="578"/>
      <c r="G928" s="603"/>
      <c r="H928" s="428"/>
      <c r="I928" s="260" t="s">
        <v>1280</v>
      </c>
      <c r="J928" s="430"/>
      <c r="K928" s="81"/>
      <c r="L928" s="157">
        <v>304</v>
      </c>
      <c r="M928" s="81"/>
      <c r="N928" s="67"/>
      <c r="O928" s="67"/>
      <c r="P928" s="67">
        <v>12</v>
      </c>
      <c r="Q928" s="67"/>
      <c r="R928" s="67"/>
      <c r="S928" s="67"/>
      <c r="T928" s="67">
        <v>309</v>
      </c>
      <c r="U928" s="67"/>
      <c r="V928" s="99"/>
      <c r="W928" s="187"/>
      <c r="X928" s="187"/>
      <c r="Y928" s="187"/>
      <c r="Z928" s="187"/>
      <c r="AA928" s="187"/>
      <c r="AB928" s="187"/>
      <c r="AC928" s="187"/>
      <c r="AD928" s="187"/>
      <c r="AE928" s="64"/>
    </row>
    <row r="929" spans="1:31" s="22" customFormat="1" ht="45" hidden="1" customHeight="1" x14ac:dyDescent="0.25">
      <c r="A929" s="430"/>
      <c r="B929" s="430">
        <v>3879</v>
      </c>
      <c r="C929" s="570"/>
      <c r="D929" s="576"/>
      <c r="E929" s="570"/>
      <c r="F929" s="578"/>
      <c r="G929" s="603"/>
      <c r="H929" s="428"/>
      <c r="I929" s="260" t="s">
        <v>1281</v>
      </c>
      <c r="J929" s="430"/>
      <c r="K929" s="81"/>
      <c r="L929" s="157">
        <v>101</v>
      </c>
      <c r="M929" s="81"/>
      <c r="N929" s="67"/>
      <c r="O929" s="67"/>
      <c r="P929" s="67">
        <v>15</v>
      </c>
      <c r="Q929" s="67"/>
      <c r="R929" s="67"/>
      <c r="S929" s="67"/>
      <c r="T929" s="67">
        <v>177</v>
      </c>
      <c r="U929" s="67"/>
      <c r="V929" s="99"/>
      <c r="W929" s="187"/>
      <c r="X929" s="187"/>
      <c r="Y929" s="187"/>
      <c r="Z929" s="187"/>
      <c r="AA929" s="187"/>
      <c r="AB929" s="187"/>
      <c r="AC929" s="187"/>
      <c r="AD929" s="187"/>
      <c r="AE929" s="64"/>
    </row>
    <row r="930" spans="1:31" s="22" customFormat="1" ht="45" hidden="1" customHeight="1" x14ac:dyDescent="0.25">
      <c r="A930" s="430"/>
      <c r="B930" s="430">
        <v>94</v>
      </c>
      <c r="C930" s="570"/>
      <c r="D930" s="576"/>
      <c r="E930" s="570"/>
      <c r="F930" s="578"/>
      <c r="G930" s="603"/>
      <c r="H930" s="428"/>
      <c r="I930" s="260" t="s">
        <v>1282</v>
      </c>
      <c r="J930" s="430"/>
      <c r="K930" s="81"/>
      <c r="L930" s="157">
        <v>102</v>
      </c>
      <c r="M930" s="81"/>
      <c r="N930" s="67"/>
      <c r="O930" s="67"/>
      <c r="P930" s="67">
        <v>15</v>
      </c>
      <c r="Q930" s="67"/>
      <c r="R930" s="67"/>
      <c r="S930" s="67"/>
      <c r="T930" s="67">
        <v>180</v>
      </c>
      <c r="U930" s="67"/>
      <c r="V930" s="99"/>
      <c r="W930" s="187"/>
      <c r="X930" s="187"/>
      <c r="Y930" s="187"/>
      <c r="Z930" s="187"/>
      <c r="AA930" s="187"/>
      <c r="AB930" s="187"/>
      <c r="AC930" s="187"/>
      <c r="AD930" s="187"/>
      <c r="AE930" s="64"/>
    </row>
    <row r="931" spans="1:31" s="22" customFormat="1" ht="45" hidden="1" customHeight="1" x14ac:dyDescent="0.25">
      <c r="A931" s="430"/>
      <c r="B931" s="430">
        <v>3743</v>
      </c>
      <c r="C931" s="570"/>
      <c r="D931" s="576"/>
      <c r="E931" s="570"/>
      <c r="F931" s="578"/>
      <c r="G931" s="603"/>
      <c r="H931" s="428"/>
      <c r="I931" s="260" t="s">
        <v>1283</v>
      </c>
      <c r="J931" s="430"/>
      <c r="K931" s="81"/>
      <c r="L931" s="157">
        <v>102</v>
      </c>
      <c r="M931" s="81"/>
      <c r="N931" s="67"/>
      <c r="O931" s="67"/>
      <c r="P931" s="67">
        <v>12</v>
      </c>
      <c r="Q931" s="67"/>
      <c r="R931" s="67"/>
      <c r="S931" s="67"/>
      <c r="T931" s="67">
        <v>142</v>
      </c>
      <c r="U931" s="67"/>
      <c r="V931" s="99"/>
      <c r="W931" s="187"/>
      <c r="X931" s="187"/>
      <c r="Y931" s="187"/>
      <c r="Z931" s="187"/>
      <c r="AA931" s="187"/>
      <c r="AB931" s="187"/>
      <c r="AC931" s="187"/>
      <c r="AD931" s="187"/>
      <c r="AE931" s="64"/>
    </row>
    <row r="932" spans="1:31" s="22" customFormat="1" ht="45" hidden="1" customHeight="1" x14ac:dyDescent="0.25">
      <c r="A932" s="430"/>
      <c r="B932" s="430">
        <v>3538</v>
      </c>
      <c r="C932" s="570"/>
      <c r="D932" s="576"/>
      <c r="E932" s="570"/>
      <c r="F932" s="578"/>
      <c r="G932" s="603"/>
      <c r="H932" s="428"/>
      <c r="I932" s="260" t="s">
        <v>1284</v>
      </c>
      <c r="J932" s="430"/>
      <c r="K932" s="81"/>
      <c r="L932" s="157">
        <v>29</v>
      </c>
      <c r="M932" s="81"/>
      <c r="N932" s="67"/>
      <c r="O932" s="67"/>
      <c r="P932" s="67">
        <v>15</v>
      </c>
      <c r="Q932" s="67"/>
      <c r="R932" s="67"/>
      <c r="S932" s="67"/>
      <c r="T932" s="67">
        <v>114</v>
      </c>
      <c r="U932" s="67"/>
      <c r="V932" s="99"/>
      <c r="W932" s="187"/>
      <c r="X932" s="187"/>
      <c r="Y932" s="187"/>
      <c r="Z932" s="187"/>
      <c r="AA932" s="187"/>
      <c r="AB932" s="187"/>
      <c r="AC932" s="187"/>
      <c r="AD932" s="187"/>
      <c r="AE932" s="64"/>
    </row>
    <row r="933" spans="1:31" s="22" customFormat="1" ht="60" hidden="1" customHeight="1" x14ac:dyDescent="0.25">
      <c r="A933" s="430"/>
      <c r="B933" s="430">
        <v>138</v>
      </c>
      <c r="C933" s="570"/>
      <c r="D933" s="576"/>
      <c r="E933" s="570"/>
      <c r="F933" s="578"/>
      <c r="G933" s="603"/>
      <c r="H933" s="428"/>
      <c r="I933" s="260" t="s">
        <v>1285</v>
      </c>
      <c r="J933" s="430"/>
      <c r="K933" s="81"/>
      <c r="L933" s="157">
        <v>17</v>
      </c>
      <c r="M933" s="81"/>
      <c r="N933" s="67"/>
      <c r="O933" s="67"/>
      <c r="P933" s="67">
        <v>3</v>
      </c>
      <c r="Q933" s="67"/>
      <c r="R933" s="67"/>
      <c r="S933" s="67"/>
      <c r="T933" s="67">
        <v>123</v>
      </c>
      <c r="U933" s="67"/>
      <c r="V933" s="99"/>
      <c r="W933" s="187"/>
      <c r="X933" s="187"/>
      <c r="Y933" s="187"/>
      <c r="Z933" s="187"/>
      <c r="AA933" s="187"/>
      <c r="AB933" s="187"/>
      <c r="AC933" s="187"/>
      <c r="AD933" s="187"/>
      <c r="AE933" s="64"/>
    </row>
    <row r="934" spans="1:31" s="22" customFormat="1" ht="45" hidden="1" customHeight="1" x14ac:dyDescent="0.25">
      <c r="A934" s="430"/>
      <c r="B934" s="430">
        <v>3606</v>
      </c>
      <c r="C934" s="570"/>
      <c r="D934" s="576"/>
      <c r="E934" s="570"/>
      <c r="F934" s="578"/>
      <c r="G934" s="603"/>
      <c r="H934" s="428"/>
      <c r="I934" s="260" t="s">
        <v>1286</v>
      </c>
      <c r="J934" s="430"/>
      <c r="K934" s="81"/>
      <c r="L934" s="157">
        <v>190</v>
      </c>
      <c r="M934" s="81"/>
      <c r="N934" s="67"/>
      <c r="O934" s="67"/>
      <c r="P934" s="67">
        <v>15</v>
      </c>
      <c r="Q934" s="67"/>
      <c r="R934" s="67"/>
      <c r="S934" s="67"/>
      <c r="T934" s="67">
        <v>405</v>
      </c>
      <c r="U934" s="67"/>
      <c r="V934" s="99"/>
      <c r="W934" s="187"/>
      <c r="X934" s="187"/>
      <c r="Y934" s="187"/>
      <c r="Z934" s="187"/>
      <c r="AA934" s="187"/>
      <c r="AB934" s="187"/>
      <c r="AC934" s="187"/>
      <c r="AD934" s="187"/>
      <c r="AE934" s="64"/>
    </row>
    <row r="935" spans="1:31" s="22" customFormat="1" ht="45" hidden="1" customHeight="1" x14ac:dyDescent="0.25">
      <c r="A935" s="430"/>
      <c r="B935" s="430">
        <v>3570</v>
      </c>
      <c r="C935" s="570"/>
      <c r="D935" s="576"/>
      <c r="E935" s="570"/>
      <c r="F935" s="578"/>
      <c r="G935" s="603"/>
      <c r="H935" s="428"/>
      <c r="I935" s="260" t="s">
        <v>1287</v>
      </c>
      <c r="J935" s="430"/>
      <c r="K935" s="81"/>
      <c r="L935" s="157">
        <v>55</v>
      </c>
      <c r="M935" s="81"/>
      <c r="N935" s="67"/>
      <c r="O935" s="67"/>
      <c r="P935" s="67">
        <v>15</v>
      </c>
      <c r="Q935" s="67"/>
      <c r="R935" s="67"/>
      <c r="S935" s="67"/>
      <c r="T935" s="67">
        <v>225</v>
      </c>
      <c r="U935" s="67"/>
      <c r="V935" s="99"/>
      <c r="W935" s="187"/>
      <c r="X935" s="187"/>
      <c r="Y935" s="187"/>
      <c r="Z935" s="187"/>
      <c r="AA935" s="187"/>
      <c r="AB935" s="187"/>
      <c r="AC935" s="187"/>
      <c r="AD935" s="187"/>
      <c r="AE935" s="64"/>
    </row>
    <row r="936" spans="1:31" s="22" customFormat="1" ht="60" hidden="1" customHeight="1" x14ac:dyDescent="0.25">
      <c r="A936" s="430"/>
      <c r="B936" s="430">
        <v>2042</v>
      </c>
      <c r="C936" s="570"/>
      <c r="D936" s="576"/>
      <c r="E936" s="570"/>
      <c r="F936" s="578"/>
      <c r="G936" s="603"/>
      <c r="H936" s="428"/>
      <c r="I936" s="260" t="s">
        <v>1288</v>
      </c>
      <c r="J936" s="430"/>
      <c r="K936" s="81"/>
      <c r="L936" s="157">
        <v>173</v>
      </c>
      <c r="M936" s="81"/>
      <c r="N936" s="67"/>
      <c r="O936" s="67"/>
      <c r="P936" s="67">
        <v>15</v>
      </c>
      <c r="Q936" s="67"/>
      <c r="R936" s="67"/>
      <c r="S936" s="67"/>
      <c r="T936" s="67">
        <v>394</v>
      </c>
      <c r="U936" s="67"/>
      <c r="V936" s="99"/>
      <c r="W936" s="187"/>
      <c r="X936" s="187"/>
      <c r="Y936" s="187"/>
      <c r="Z936" s="187"/>
      <c r="AA936" s="187"/>
      <c r="AB936" s="187"/>
      <c r="AC936" s="187"/>
      <c r="AD936" s="187"/>
      <c r="AE936" s="64"/>
    </row>
    <row r="937" spans="1:31" s="22" customFormat="1" ht="45" hidden="1" customHeight="1" x14ac:dyDescent="0.25">
      <c r="A937" s="430"/>
      <c r="B937" s="430">
        <v>3921</v>
      </c>
      <c r="C937" s="570"/>
      <c r="D937" s="576"/>
      <c r="E937" s="570"/>
      <c r="F937" s="578"/>
      <c r="G937" s="603"/>
      <c r="H937" s="428"/>
      <c r="I937" s="260" t="s">
        <v>1289</v>
      </c>
      <c r="J937" s="430"/>
      <c r="K937" s="81"/>
      <c r="L937" s="157">
        <v>365</v>
      </c>
      <c r="M937" s="81"/>
      <c r="N937" s="67"/>
      <c r="O937" s="67"/>
      <c r="P937" s="67">
        <v>15</v>
      </c>
      <c r="Q937" s="67"/>
      <c r="R937" s="67"/>
      <c r="S937" s="67"/>
      <c r="T937" s="67">
        <v>515</v>
      </c>
      <c r="U937" s="67"/>
      <c r="V937" s="99"/>
      <c r="W937" s="187"/>
      <c r="X937" s="187"/>
      <c r="Y937" s="187"/>
      <c r="Z937" s="187"/>
      <c r="AA937" s="187"/>
      <c r="AB937" s="187"/>
      <c r="AC937" s="187"/>
      <c r="AD937" s="187"/>
      <c r="AE937" s="64"/>
    </row>
    <row r="938" spans="1:31" s="22" customFormat="1" ht="45" hidden="1" customHeight="1" x14ac:dyDescent="0.25">
      <c r="A938" s="430"/>
      <c r="B938" s="430">
        <v>2532</v>
      </c>
      <c r="C938" s="570"/>
      <c r="D938" s="576"/>
      <c r="E938" s="570"/>
      <c r="F938" s="578"/>
      <c r="G938" s="603"/>
      <c r="H938" s="428"/>
      <c r="I938" s="260" t="s">
        <v>1290</v>
      </c>
      <c r="J938" s="430"/>
      <c r="K938" s="81"/>
      <c r="L938" s="157">
        <v>326</v>
      </c>
      <c r="M938" s="81"/>
      <c r="N938" s="67"/>
      <c r="O938" s="67"/>
      <c r="P938" s="67">
        <v>50</v>
      </c>
      <c r="Q938" s="67"/>
      <c r="R938" s="67"/>
      <c r="S938" s="67"/>
      <c r="T938" s="67">
        <v>291</v>
      </c>
      <c r="U938" s="67"/>
      <c r="V938" s="99"/>
      <c r="W938" s="187"/>
      <c r="X938" s="187"/>
      <c r="Y938" s="187"/>
      <c r="Z938" s="187"/>
      <c r="AA938" s="187"/>
      <c r="AB938" s="187"/>
      <c r="AC938" s="187"/>
      <c r="AD938" s="187"/>
      <c r="AE938" s="64"/>
    </row>
    <row r="939" spans="1:31" s="22" customFormat="1" ht="45" hidden="1" customHeight="1" x14ac:dyDescent="0.25">
      <c r="A939" s="430"/>
      <c r="B939" s="430">
        <v>1174</v>
      </c>
      <c r="C939" s="570"/>
      <c r="D939" s="576"/>
      <c r="E939" s="570"/>
      <c r="F939" s="578"/>
      <c r="G939" s="603"/>
      <c r="H939" s="428"/>
      <c r="I939" s="260" t="s">
        <v>1291</v>
      </c>
      <c r="J939" s="430"/>
      <c r="K939" s="81"/>
      <c r="L939" s="157">
        <v>185</v>
      </c>
      <c r="M939" s="81"/>
      <c r="N939" s="67"/>
      <c r="O939" s="67"/>
      <c r="P939" s="67">
        <v>10</v>
      </c>
      <c r="Q939" s="67"/>
      <c r="R939" s="67"/>
      <c r="S939" s="67"/>
      <c r="T939" s="67">
        <v>185</v>
      </c>
      <c r="U939" s="67"/>
      <c r="V939" s="99"/>
      <c r="W939" s="187"/>
      <c r="X939" s="187"/>
      <c r="Y939" s="187"/>
      <c r="Z939" s="187"/>
      <c r="AA939" s="187"/>
      <c r="AB939" s="187"/>
      <c r="AC939" s="187"/>
      <c r="AD939" s="187"/>
      <c r="AE939" s="64"/>
    </row>
    <row r="940" spans="1:31" s="22" customFormat="1" ht="45" hidden="1" customHeight="1" x14ac:dyDescent="0.25">
      <c r="A940" s="430"/>
      <c r="B940" s="430">
        <v>1757</v>
      </c>
      <c r="C940" s="570"/>
      <c r="D940" s="576"/>
      <c r="E940" s="570"/>
      <c r="F940" s="578"/>
      <c r="G940" s="603"/>
      <c r="H940" s="428"/>
      <c r="I940" s="260" t="s">
        <v>1292</v>
      </c>
      <c r="J940" s="430"/>
      <c r="K940" s="81"/>
      <c r="L940" s="157">
        <v>291</v>
      </c>
      <c r="M940" s="81"/>
      <c r="N940" s="67"/>
      <c r="O940" s="67"/>
      <c r="P940" s="67">
        <v>15</v>
      </c>
      <c r="Q940" s="67"/>
      <c r="R940" s="67"/>
      <c r="S940" s="67"/>
      <c r="T940" s="67">
        <v>52</v>
      </c>
      <c r="U940" s="67"/>
      <c r="V940" s="99"/>
      <c r="W940" s="187"/>
      <c r="X940" s="187"/>
      <c r="Y940" s="187"/>
      <c r="Z940" s="187"/>
      <c r="AA940" s="187"/>
      <c r="AB940" s="187"/>
      <c r="AC940" s="187"/>
      <c r="AD940" s="187"/>
      <c r="AE940" s="64"/>
    </row>
    <row r="941" spans="1:31" s="22" customFormat="1" ht="45" hidden="1" customHeight="1" x14ac:dyDescent="0.25">
      <c r="A941" s="430"/>
      <c r="B941" s="430">
        <v>1784</v>
      </c>
      <c r="C941" s="570"/>
      <c r="D941" s="576"/>
      <c r="E941" s="570"/>
      <c r="F941" s="578"/>
      <c r="G941" s="603"/>
      <c r="H941" s="428"/>
      <c r="I941" s="260" t="s">
        <v>1293</v>
      </c>
      <c r="J941" s="430"/>
      <c r="K941" s="81"/>
      <c r="L941" s="157">
        <v>255</v>
      </c>
      <c r="M941" s="81"/>
      <c r="N941" s="67"/>
      <c r="O941" s="67"/>
      <c r="P941" s="67">
        <v>15</v>
      </c>
      <c r="Q941" s="67"/>
      <c r="R941" s="67"/>
      <c r="S941" s="67"/>
      <c r="T941" s="67">
        <v>231</v>
      </c>
      <c r="U941" s="67"/>
      <c r="V941" s="99"/>
      <c r="W941" s="187"/>
      <c r="X941" s="187"/>
      <c r="Y941" s="187"/>
      <c r="Z941" s="187"/>
      <c r="AA941" s="187"/>
      <c r="AB941" s="187"/>
      <c r="AC941" s="187"/>
      <c r="AD941" s="187"/>
      <c r="AE941" s="64"/>
    </row>
    <row r="942" spans="1:31" s="22" customFormat="1" ht="45" hidden="1" customHeight="1" x14ac:dyDescent="0.25">
      <c r="A942" s="430"/>
      <c r="B942" s="430">
        <v>2755</v>
      </c>
      <c r="C942" s="570"/>
      <c r="D942" s="576"/>
      <c r="E942" s="570"/>
      <c r="F942" s="578"/>
      <c r="G942" s="603"/>
      <c r="H942" s="428"/>
      <c r="I942" s="260" t="s">
        <v>1294</v>
      </c>
      <c r="J942" s="430"/>
      <c r="K942" s="81"/>
      <c r="L942" s="157">
        <v>392</v>
      </c>
      <c r="M942" s="81"/>
      <c r="N942" s="67"/>
      <c r="O942" s="67"/>
      <c r="P942" s="67">
        <v>12</v>
      </c>
      <c r="Q942" s="67"/>
      <c r="R942" s="67"/>
      <c r="S942" s="67"/>
      <c r="T942" s="67">
        <v>240</v>
      </c>
      <c r="U942" s="67"/>
      <c r="V942" s="99"/>
      <c r="W942" s="187"/>
      <c r="X942" s="187"/>
      <c r="Y942" s="187"/>
      <c r="Z942" s="187"/>
      <c r="AA942" s="187"/>
      <c r="AB942" s="187"/>
      <c r="AC942" s="187"/>
      <c r="AD942" s="187"/>
      <c r="AE942" s="64"/>
    </row>
    <row r="943" spans="1:31" s="22" customFormat="1" ht="60" hidden="1" customHeight="1" x14ac:dyDescent="0.25">
      <c r="A943" s="430"/>
      <c r="B943" s="66" t="s">
        <v>1699</v>
      </c>
      <c r="C943" s="570"/>
      <c r="D943" s="576"/>
      <c r="E943" s="570"/>
      <c r="F943" s="578"/>
      <c r="G943" s="603"/>
      <c r="H943" s="428"/>
      <c r="I943" s="261" t="s">
        <v>1295</v>
      </c>
      <c r="J943" s="430"/>
      <c r="K943" s="81"/>
      <c r="L943" s="157">
        <v>332</v>
      </c>
      <c r="M943" s="81"/>
      <c r="N943" s="67"/>
      <c r="O943" s="67"/>
      <c r="P943" s="67">
        <v>15</v>
      </c>
      <c r="Q943" s="67"/>
      <c r="R943" s="67"/>
      <c r="S943" s="67"/>
      <c r="T943" s="67">
        <v>388</v>
      </c>
      <c r="U943" s="67"/>
      <c r="V943" s="99"/>
      <c r="W943" s="100"/>
      <c r="X943" s="100"/>
      <c r="Y943" s="187"/>
      <c r="Z943" s="187"/>
      <c r="AA943" s="187"/>
      <c r="AB943" s="187"/>
      <c r="AC943" s="187"/>
      <c r="AD943" s="187"/>
      <c r="AE943" s="64"/>
    </row>
    <row r="944" spans="1:31" s="22" customFormat="1" ht="60" hidden="1" customHeight="1" x14ac:dyDescent="0.25">
      <c r="A944" s="430"/>
      <c r="B944" s="430">
        <v>2504</v>
      </c>
      <c r="C944" s="570"/>
      <c r="D944" s="576"/>
      <c r="E944" s="570"/>
      <c r="F944" s="578"/>
      <c r="G944" s="603"/>
      <c r="H944" s="428"/>
      <c r="I944" s="261" t="s">
        <v>1296</v>
      </c>
      <c r="J944" s="430"/>
      <c r="K944" s="81"/>
      <c r="L944" s="157">
        <v>270</v>
      </c>
      <c r="M944" s="81"/>
      <c r="N944" s="67"/>
      <c r="O944" s="67"/>
      <c r="P944" s="67">
        <v>2.5</v>
      </c>
      <c r="Q944" s="67"/>
      <c r="R944" s="67"/>
      <c r="S944" s="67"/>
      <c r="T944" s="67">
        <v>318</v>
      </c>
      <c r="U944" s="67"/>
      <c r="V944" s="99"/>
      <c r="W944" s="187"/>
      <c r="X944" s="187"/>
      <c r="Y944" s="187"/>
      <c r="Z944" s="187"/>
      <c r="AA944" s="187"/>
      <c r="AB944" s="187"/>
      <c r="AC944" s="187"/>
      <c r="AD944" s="187"/>
      <c r="AE944" s="64"/>
    </row>
    <row r="945" spans="1:31" s="22" customFormat="1" ht="45" hidden="1" customHeight="1" x14ac:dyDescent="0.25">
      <c r="A945" s="430"/>
      <c r="B945" s="430">
        <v>2069</v>
      </c>
      <c r="C945" s="570"/>
      <c r="D945" s="576"/>
      <c r="E945" s="570"/>
      <c r="F945" s="578"/>
      <c r="G945" s="603"/>
      <c r="H945" s="428"/>
      <c r="I945" s="261" t="s">
        <v>1297</v>
      </c>
      <c r="J945" s="430"/>
      <c r="K945" s="81"/>
      <c r="L945" s="157">
        <v>130</v>
      </c>
      <c r="M945" s="81"/>
      <c r="N945" s="67"/>
      <c r="O945" s="67"/>
      <c r="P945" s="67">
        <v>15</v>
      </c>
      <c r="Q945" s="67"/>
      <c r="R945" s="67"/>
      <c r="S945" s="67"/>
      <c r="T945" s="67">
        <v>219</v>
      </c>
      <c r="U945" s="67"/>
      <c r="V945" s="99"/>
      <c r="W945" s="187"/>
      <c r="X945" s="187"/>
      <c r="Y945" s="187"/>
      <c r="Z945" s="187"/>
      <c r="AA945" s="187"/>
      <c r="AB945" s="187"/>
      <c r="AC945" s="187"/>
      <c r="AD945" s="187"/>
      <c r="AE945" s="64"/>
    </row>
    <row r="946" spans="1:31" s="22" customFormat="1" ht="49.5" hidden="1" customHeight="1" x14ac:dyDescent="0.25">
      <c r="A946" s="430"/>
      <c r="B946" s="430">
        <v>1311</v>
      </c>
      <c r="C946" s="570"/>
      <c r="D946" s="576"/>
      <c r="E946" s="570"/>
      <c r="F946" s="578"/>
      <c r="G946" s="603"/>
      <c r="H946" s="428"/>
      <c r="I946" s="159" t="s">
        <v>1310</v>
      </c>
      <c r="J946" s="430"/>
      <c r="K946" s="430"/>
      <c r="L946" s="430">
        <v>35</v>
      </c>
      <c r="M946" s="430"/>
      <c r="N946" s="67"/>
      <c r="O946" s="67"/>
      <c r="P946" s="67">
        <v>15</v>
      </c>
      <c r="Q946" s="67"/>
      <c r="R946" s="67"/>
      <c r="S946" s="67"/>
      <c r="T946" s="67">
        <v>46.19</v>
      </c>
      <c r="U946" s="67"/>
      <c r="V946" s="99"/>
      <c r="W946" s="187"/>
      <c r="X946" s="187"/>
      <c r="Y946" s="187"/>
      <c r="Z946" s="187"/>
      <c r="AA946" s="187"/>
      <c r="AB946" s="187"/>
      <c r="AC946" s="187"/>
      <c r="AD946" s="187"/>
      <c r="AE946" s="64"/>
    </row>
    <row r="947" spans="1:31" s="22" customFormat="1" ht="60" hidden="1" customHeight="1" x14ac:dyDescent="0.25">
      <c r="A947" s="430"/>
      <c r="B947" s="430"/>
      <c r="C947" s="570"/>
      <c r="D947" s="576"/>
      <c r="E947" s="570"/>
      <c r="F947" s="578"/>
      <c r="G947" s="603"/>
      <c r="H947" s="428"/>
      <c r="I947" s="158" t="s">
        <v>1414</v>
      </c>
      <c r="J947" s="430"/>
      <c r="K947" s="81"/>
      <c r="L947" s="430">
        <v>104</v>
      </c>
      <c r="M947" s="81"/>
      <c r="N947" s="67"/>
      <c r="O947" s="67"/>
      <c r="P947" s="67">
        <v>10</v>
      </c>
      <c r="Q947" s="67"/>
      <c r="R947" s="67"/>
      <c r="S947" s="67"/>
      <c r="T947" s="67">
        <v>120.47499999999999</v>
      </c>
      <c r="U947" s="67"/>
      <c r="V947" s="99"/>
      <c r="W947" s="187"/>
      <c r="X947" s="187"/>
      <c r="Y947" s="187"/>
      <c r="Z947" s="187"/>
      <c r="AA947" s="187"/>
      <c r="AB947" s="187"/>
      <c r="AC947" s="187"/>
      <c r="AD947" s="187"/>
      <c r="AE947" s="64"/>
    </row>
    <row r="948" spans="1:31" s="22" customFormat="1" ht="60" hidden="1" customHeight="1" x14ac:dyDescent="0.25">
      <c r="A948" s="430"/>
      <c r="B948" s="66" t="s">
        <v>1522</v>
      </c>
      <c r="C948" s="570"/>
      <c r="D948" s="576"/>
      <c r="E948" s="570"/>
      <c r="F948" s="578"/>
      <c r="G948" s="603"/>
      <c r="H948" s="428"/>
      <c r="I948" s="158" t="s">
        <v>1311</v>
      </c>
      <c r="J948" s="430"/>
      <c r="K948" s="430"/>
      <c r="L948" s="430">
        <v>201</v>
      </c>
      <c r="M948" s="430"/>
      <c r="N948" s="67"/>
      <c r="O948" s="67"/>
      <c r="P948" s="67">
        <v>15</v>
      </c>
      <c r="Q948" s="67"/>
      <c r="R948" s="67"/>
      <c r="S948" s="67"/>
      <c r="T948" s="67">
        <v>203.01</v>
      </c>
      <c r="U948" s="67"/>
      <c r="V948" s="99"/>
      <c r="W948" s="100"/>
      <c r="X948" s="100"/>
      <c r="Y948" s="187"/>
      <c r="Z948" s="187"/>
      <c r="AA948" s="187"/>
      <c r="AB948" s="187"/>
      <c r="AC948" s="187"/>
      <c r="AD948" s="187"/>
      <c r="AE948" s="64"/>
    </row>
    <row r="949" spans="1:31" s="22" customFormat="1" ht="45" hidden="1" customHeight="1" x14ac:dyDescent="0.25">
      <c r="A949" s="430"/>
      <c r="B949" s="66" t="s">
        <v>1526</v>
      </c>
      <c r="C949" s="570"/>
      <c r="D949" s="576"/>
      <c r="E949" s="570"/>
      <c r="F949" s="578"/>
      <c r="G949" s="603"/>
      <c r="H949" s="428"/>
      <c r="I949" s="158" t="s">
        <v>1312</v>
      </c>
      <c r="J949" s="430"/>
      <c r="K949" s="81"/>
      <c r="L949" s="430">
        <v>162</v>
      </c>
      <c r="M949" s="81"/>
      <c r="N949" s="67"/>
      <c r="O949" s="67"/>
      <c r="P949" s="67">
        <v>15</v>
      </c>
      <c r="Q949" s="67"/>
      <c r="R949" s="67"/>
      <c r="S949" s="67"/>
      <c r="T949" s="67">
        <v>169.5</v>
      </c>
      <c r="U949" s="67"/>
      <c r="V949" s="99"/>
      <c r="W949" s="100"/>
      <c r="X949" s="100"/>
      <c r="Y949" s="187"/>
      <c r="Z949" s="187"/>
      <c r="AA949" s="187"/>
      <c r="AB949" s="187"/>
      <c r="AC949" s="187"/>
      <c r="AD949" s="187"/>
      <c r="AE949" s="64"/>
    </row>
    <row r="950" spans="1:31" s="22" customFormat="1" ht="60" hidden="1" customHeight="1" x14ac:dyDescent="0.25">
      <c r="A950" s="430"/>
      <c r="B950" s="430">
        <v>3046</v>
      </c>
      <c r="C950" s="570"/>
      <c r="D950" s="576"/>
      <c r="E950" s="570"/>
      <c r="F950" s="578"/>
      <c r="G950" s="603"/>
      <c r="H950" s="428"/>
      <c r="I950" s="158" t="s">
        <v>1313</v>
      </c>
      <c r="J950" s="430"/>
      <c r="K950" s="81"/>
      <c r="L950" s="430">
        <v>422</v>
      </c>
      <c r="M950" s="81"/>
      <c r="N950" s="67"/>
      <c r="O950" s="67"/>
      <c r="P950" s="67">
        <v>15</v>
      </c>
      <c r="Q950" s="67"/>
      <c r="R950" s="67"/>
      <c r="S950" s="67"/>
      <c r="T950" s="67">
        <v>332.298</v>
      </c>
      <c r="U950" s="67"/>
      <c r="V950" s="99"/>
      <c r="W950" s="187"/>
      <c r="X950" s="187"/>
      <c r="Y950" s="187"/>
      <c r="Z950" s="187"/>
      <c r="AA950" s="187"/>
      <c r="AB950" s="187"/>
      <c r="AC950" s="187"/>
      <c r="AD950" s="187"/>
      <c r="AE950" s="64"/>
    </row>
    <row r="951" spans="1:31" s="22" customFormat="1" ht="60" hidden="1" customHeight="1" x14ac:dyDescent="0.25">
      <c r="A951" s="430"/>
      <c r="B951" s="430">
        <v>603</v>
      </c>
      <c r="C951" s="570"/>
      <c r="D951" s="576"/>
      <c r="E951" s="570"/>
      <c r="F951" s="578"/>
      <c r="G951" s="603"/>
      <c r="H951" s="428"/>
      <c r="I951" s="158" t="s">
        <v>1314</v>
      </c>
      <c r="J951" s="430"/>
      <c r="K951" s="81"/>
      <c r="L951" s="430">
        <v>133</v>
      </c>
      <c r="M951" s="81"/>
      <c r="N951" s="67"/>
      <c r="O951" s="67"/>
      <c r="P951" s="67">
        <v>15</v>
      </c>
      <c r="Q951" s="67"/>
      <c r="R951" s="67"/>
      <c r="S951" s="67"/>
      <c r="T951" s="67">
        <v>151.16</v>
      </c>
      <c r="U951" s="67"/>
      <c r="V951" s="99"/>
      <c r="W951" s="187"/>
      <c r="X951" s="187"/>
      <c r="Y951" s="187"/>
      <c r="Z951" s="187"/>
      <c r="AA951" s="187"/>
      <c r="AB951" s="187"/>
      <c r="AC951" s="187"/>
      <c r="AD951" s="187"/>
      <c r="AE951" s="64"/>
    </row>
    <row r="952" spans="1:31" s="22" customFormat="1" ht="60" hidden="1" customHeight="1" x14ac:dyDescent="0.25">
      <c r="A952" s="430"/>
      <c r="B952" s="430">
        <v>3037</v>
      </c>
      <c r="C952" s="570"/>
      <c r="D952" s="576"/>
      <c r="E952" s="570"/>
      <c r="F952" s="578"/>
      <c r="G952" s="603"/>
      <c r="H952" s="428"/>
      <c r="I952" s="158" t="s">
        <v>1315</v>
      </c>
      <c r="J952" s="430"/>
      <c r="K952" s="81"/>
      <c r="L952" s="430">
        <v>250</v>
      </c>
      <c r="M952" s="81"/>
      <c r="N952" s="67"/>
      <c r="O952" s="67"/>
      <c r="P952" s="67">
        <v>15</v>
      </c>
      <c r="Q952" s="67"/>
      <c r="R952" s="67"/>
      <c r="S952" s="67"/>
      <c r="T952" s="67">
        <v>210.47</v>
      </c>
      <c r="U952" s="67"/>
      <c r="V952" s="99"/>
      <c r="W952" s="187"/>
      <c r="X952" s="187"/>
      <c r="Y952" s="187"/>
      <c r="Z952" s="187"/>
      <c r="AA952" s="187"/>
      <c r="AB952" s="187"/>
      <c r="AC952" s="187"/>
      <c r="AD952" s="187"/>
      <c r="AE952" s="64"/>
    </row>
    <row r="953" spans="1:31" s="22" customFormat="1" ht="75" hidden="1" customHeight="1" x14ac:dyDescent="0.25">
      <c r="A953" s="430"/>
      <c r="B953" s="430">
        <v>3046</v>
      </c>
      <c r="C953" s="570"/>
      <c r="D953" s="576"/>
      <c r="E953" s="570"/>
      <c r="F953" s="578"/>
      <c r="G953" s="603"/>
      <c r="H953" s="428"/>
      <c r="I953" s="158" t="s">
        <v>1316</v>
      </c>
      <c r="J953" s="430"/>
      <c r="K953" s="81"/>
      <c r="L953" s="430">
        <v>75</v>
      </c>
      <c r="M953" s="81"/>
      <c r="N953" s="67"/>
      <c r="O953" s="67"/>
      <c r="P953" s="67">
        <v>15</v>
      </c>
      <c r="Q953" s="67"/>
      <c r="R953" s="67"/>
      <c r="S953" s="67"/>
      <c r="T953" s="67">
        <v>72.12</v>
      </c>
      <c r="U953" s="67"/>
      <c r="V953" s="99"/>
      <c r="W953" s="187"/>
      <c r="X953" s="187"/>
      <c r="Y953" s="187"/>
      <c r="Z953" s="187"/>
      <c r="AA953" s="187"/>
      <c r="AB953" s="187"/>
      <c r="AC953" s="187"/>
      <c r="AD953" s="187"/>
      <c r="AE953" s="64"/>
    </row>
    <row r="954" spans="1:31" s="22" customFormat="1" ht="75" hidden="1" customHeight="1" x14ac:dyDescent="0.25">
      <c r="A954" s="430"/>
      <c r="B954" s="430">
        <v>1887</v>
      </c>
      <c r="C954" s="570"/>
      <c r="D954" s="576"/>
      <c r="E954" s="570"/>
      <c r="F954" s="578"/>
      <c r="G954" s="603"/>
      <c r="H954" s="428"/>
      <c r="I954" s="158" t="s">
        <v>1317</v>
      </c>
      <c r="J954" s="430"/>
      <c r="K954" s="81"/>
      <c r="L954" s="430">
        <v>390</v>
      </c>
      <c r="M954" s="81"/>
      <c r="N954" s="67"/>
      <c r="O954" s="67"/>
      <c r="P954" s="67">
        <v>7.5</v>
      </c>
      <c r="Q954" s="67"/>
      <c r="R954" s="67"/>
      <c r="S954" s="67"/>
      <c r="T954" s="67">
        <v>326.95</v>
      </c>
      <c r="U954" s="67"/>
      <c r="V954" s="99"/>
      <c r="W954" s="187"/>
      <c r="X954" s="187"/>
      <c r="Y954" s="187"/>
      <c r="Z954" s="187"/>
      <c r="AA954" s="187"/>
      <c r="AB954" s="187"/>
      <c r="AC954" s="187"/>
      <c r="AD954" s="187"/>
      <c r="AE954" s="64"/>
    </row>
    <row r="955" spans="1:31" s="22" customFormat="1" ht="90" hidden="1" customHeight="1" x14ac:dyDescent="0.25">
      <c r="A955" s="430"/>
      <c r="B955" s="430">
        <v>2794</v>
      </c>
      <c r="C955" s="570"/>
      <c r="D955" s="576"/>
      <c r="E955" s="570"/>
      <c r="F955" s="578"/>
      <c r="G955" s="603"/>
      <c r="H955" s="428"/>
      <c r="I955" s="158" t="s">
        <v>1318</v>
      </c>
      <c r="J955" s="430"/>
      <c r="K955" s="81"/>
      <c r="L955" s="430">
        <v>340</v>
      </c>
      <c r="M955" s="81"/>
      <c r="N955" s="67"/>
      <c r="O955" s="67"/>
      <c r="P955" s="67">
        <v>15</v>
      </c>
      <c r="Q955" s="67"/>
      <c r="R955" s="67"/>
      <c r="S955" s="67"/>
      <c r="T955" s="67">
        <v>216.6</v>
      </c>
      <c r="U955" s="67"/>
      <c r="V955" s="99"/>
      <c r="W955" s="187"/>
      <c r="X955" s="187"/>
      <c r="Y955" s="187"/>
      <c r="Z955" s="187"/>
      <c r="AA955" s="187"/>
      <c r="AB955" s="187"/>
      <c r="AC955" s="187"/>
      <c r="AD955" s="187"/>
      <c r="AE955" s="64"/>
    </row>
    <row r="956" spans="1:31" s="22" customFormat="1" ht="90" hidden="1" customHeight="1" x14ac:dyDescent="0.25">
      <c r="A956" s="430"/>
      <c r="B956" s="430">
        <v>2754</v>
      </c>
      <c r="C956" s="570"/>
      <c r="D956" s="576"/>
      <c r="E956" s="570"/>
      <c r="F956" s="578"/>
      <c r="G956" s="603"/>
      <c r="H956" s="428"/>
      <c r="I956" s="158" t="s">
        <v>1319</v>
      </c>
      <c r="J956" s="430"/>
      <c r="K956" s="81"/>
      <c r="L956" s="430">
        <v>95</v>
      </c>
      <c r="M956" s="81"/>
      <c r="N956" s="67"/>
      <c r="O956" s="67"/>
      <c r="P956" s="67">
        <v>15</v>
      </c>
      <c r="Q956" s="67"/>
      <c r="R956" s="67"/>
      <c r="S956" s="67"/>
      <c r="T956" s="67">
        <v>154.62</v>
      </c>
      <c r="U956" s="67"/>
      <c r="V956" s="99"/>
      <c r="W956" s="187"/>
      <c r="X956" s="187"/>
      <c r="Y956" s="187"/>
      <c r="Z956" s="187"/>
      <c r="AA956" s="187"/>
      <c r="AB956" s="187"/>
      <c r="AC956" s="187"/>
      <c r="AD956" s="187"/>
      <c r="AE956" s="64"/>
    </row>
    <row r="957" spans="1:31" s="22" customFormat="1" ht="90" hidden="1" customHeight="1" x14ac:dyDescent="0.25">
      <c r="A957" s="430"/>
      <c r="B957" s="430">
        <v>5862</v>
      </c>
      <c r="C957" s="570"/>
      <c r="D957" s="576"/>
      <c r="E957" s="570"/>
      <c r="F957" s="578"/>
      <c r="G957" s="603"/>
      <c r="H957" s="428"/>
      <c r="I957" s="158" t="s">
        <v>1320</v>
      </c>
      <c r="J957" s="430"/>
      <c r="K957" s="81"/>
      <c r="L957" s="430">
        <v>150</v>
      </c>
      <c r="M957" s="81"/>
      <c r="N957" s="67"/>
      <c r="O957" s="67"/>
      <c r="P957" s="67">
        <v>52</v>
      </c>
      <c r="Q957" s="67"/>
      <c r="R957" s="67"/>
      <c r="S957" s="67"/>
      <c r="T957" s="67">
        <v>88.39</v>
      </c>
      <c r="U957" s="67"/>
      <c r="V957" s="99"/>
      <c r="W957" s="187"/>
      <c r="X957" s="187"/>
      <c r="Y957" s="187"/>
      <c r="Z957" s="187"/>
      <c r="AA957" s="187"/>
      <c r="AB957" s="187"/>
      <c r="AC957" s="187"/>
      <c r="AD957" s="187"/>
      <c r="AE957" s="64"/>
    </row>
    <row r="958" spans="1:31" s="22" customFormat="1" ht="60" hidden="1" customHeight="1" x14ac:dyDescent="0.25">
      <c r="A958" s="430"/>
      <c r="B958" s="66" t="s">
        <v>1587</v>
      </c>
      <c r="C958" s="570"/>
      <c r="D958" s="576"/>
      <c r="E958" s="570"/>
      <c r="F958" s="578"/>
      <c r="G958" s="603"/>
      <c r="H958" s="428"/>
      <c r="I958" s="158" t="s">
        <v>1392</v>
      </c>
      <c r="J958" s="430"/>
      <c r="K958" s="81"/>
      <c r="L958" s="430">
        <v>300</v>
      </c>
      <c r="M958" s="81"/>
      <c r="N958" s="67"/>
      <c r="O958" s="67"/>
      <c r="P958" s="67">
        <v>7.5</v>
      </c>
      <c r="Q958" s="67"/>
      <c r="R958" s="67"/>
      <c r="S958" s="67"/>
      <c r="T958" s="67">
        <v>219.91</v>
      </c>
      <c r="U958" s="67"/>
      <c r="V958" s="99"/>
      <c r="W958" s="100"/>
      <c r="X958" s="100"/>
      <c r="Y958" s="187"/>
      <c r="Z958" s="187"/>
      <c r="AA958" s="187"/>
      <c r="AB958" s="187"/>
      <c r="AC958" s="187"/>
      <c r="AD958" s="187"/>
      <c r="AE958" s="64"/>
    </row>
    <row r="959" spans="1:31" s="22" customFormat="1" ht="90" hidden="1" customHeight="1" x14ac:dyDescent="0.25">
      <c r="A959" s="430"/>
      <c r="B959" s="430">
        <v>3742</v>
      </c>
      <c r="C959" s="570"/>
      <c r="D959" s="576"/>
      <c r="E959" s="570"/>
      <c r="F959" s="578"/>
      <c r="G959" s="603"/>
      <c r="H959" s="428"/>
      <c r="I959" s="158" t="s">
        <v>1393</v>
      </c>
      <c r="J959" s="430"/>
      <c r="K959" s="81"/>
      <c r="L959" s="430">
        <v>53</v>
      </c>
      <c r="M959" s="81"/>
      <c r="N959" s="67"/>
      <c r="O959" s="67"/>
      <c r="P959" s="67">
        <v>15</v>
      </c>
      <c r="Q959" s="67"/>
      <c r="R959" s="67"/>
      <c r="S959" s="67"/>
      <c r="T959" s="67">
        <v>40.119999999999997</v>
      </c>
      <c r="U959" s="67"/>
      <c r="V959" s="99"/>
      <c r="W959" s="187"/>
      <c r="X959" s="187"/>
      <c r="Y959" s="187"/>
      <c r="Z959" s="187"/>
      <c r="AA959" s="187"/>
      <c r="AB959" s="187"/>
      <c r="AC959" s="187"/>
      <c r="AD959" s="187"/>
      <c r="AE959" s="64"/>
    </row>
    <row r="960" spans="1:31" s="22" customFormat="1" ht="75" hidden="1" customHeight="1" x14ac:dyDescent="0.25">
      <c r="A960" s="430"/>
      <c r="B960" s="430">
        <v>5835</v>
      </c>
      <c r="C960" s="570"/>
      <c r="D960" s="576"/>
      <c r="E960" s="570"/>
      <c r="F960" s="578"/>
      <c r="G960" s="603"/>
      <c r="H960" s="428"/>
      <c r="I960" s="158" t="s">
        <v>1394</v>
      </c>
      <c r="J960" s="430"/>
      <c r="K960" s="81"/>
      <c r="L960" s="430">
        <v>50</v>
      </c>
      <c r="M960" s="81"/>
      <c r="N960" s="67"/>
      <c r="O960" s="67"/>
      <c r="P960" s="67">
        <v>52</v>
      </c>
      <c r="Q960" s="67"/>
      <c r="R960" s="67"/>
      <c r="S960" s="67"/>
      <c r="T960" s="67">
        <v>92.85</v>
      </c>
      <c r="U960" s="67"/>
      <c r="V960" s="99"/>
      <c r="W960" s="187"/>
      <c r="X960" s="187"/>
      <c r="Y960" s="187"/>
      <c r="Z960" s="187"/>
      <c r="AA960" s="187"/>
      <c r="AB960" s="187"/>
      <c r="AC960" s="187"/>
      <c r="AD960" s="187"/>
      <c r="AE960" s="64"/>
    </row>
    <row r="961" spans="1:31" s="22" customFormat="1" ht="60" hidden="1" customHeight="1" x14ac:dyDescent="0.25">
      <c r="A961" s="430"/>
      <c r="B961" s="430">
        <v>2227</v>
      </c>
      <c r="C961" s="570"/>
      <c r="D961" s="576"/>
      <c r="E961" s="570"/>
      <c r="F961" s="578"/>
      <c r="G961" s="603"/>
      <c r="H961" s="428"/>
      <c r="I961" s="158" t="s">
        <v>1395</v>
      </c>
      <c r="J961" s="430"/>
      <c r="K961" s="81"/>
      <c r="L961" s="430">
        <v>100</v>
      </c>
      <c r="M961" s="81"/>
      <c r="N961" s="67"/>
      <c r="O961" s="67"/>
      <c r="P961" s="67">
        <v>15</v>
      </c>
      <c r="Q961" s="67"/>
      <c r="R961" s="67"/>
      <c r="S961" s="67"/>
      <c r="T961" s="67">
        <v>36.67</v>
      </c>
      <c r="U961" s="67"/>
      <c r="V961" s="99"/>
      <c r="W961" s="187"/>
      <c r="X961" s="187"/>
      <c r="Y961" s="187"/>
      <c r="Z961" s="187"/>
      <c r="AA961" s="187"/>
      <c r="AB961" s="187"/>
      <c r="AC961" s="187"/>
      <c r="AD961" s="187"/>
      <c r="AE961" s="64"/>
    </row>
    <row r="962" spans="1:31" s="22" customFormat="1" ht="60" hidden="1" customHeight="1" x14ac:dyDescent="0.25">
      <c r="A962" s="430"/>
      <c r="B962" s="66" t="s">
        <v>1596</v>
      </c>
      <c r="C962" s="570"/>
      <c r="D962" s="576"/>
      <c r="E962" s="570"/>
      <c r="F962" s="578"/>
      <c r="G962" s="603"/>
      <c r="H962" s="428"/>
      <c r="I962" s="158" t="s">
        <v>1396</v>
      </c>
      <c r="J962" s="430"/>
      <c r="K962" s="81"/>
      <c r="L962" s="430">
        <v>293</v>
      </c>
      <c r="M962" s="81"/>
      <c r="N962" s="67"/>
      <c r="O962" s="67"/>
      <c r="P962" s="67">
        <v>10</v>
      </c>
      <c r="Q962" s="67"/>
      <c r="R962" s="67"/>
      <c r="S962" s="67"/>
      <c r="T962" s="67">
        <v>190.55</v>
      </c>
      <c r="U962" s="67"/>
      <c r="V962" s="99"/>
      <c r="W962" s="100"/>
      <c r="X962" s="100"/>
      <c r="Y962" s="187"/>
      <c r="Z962" s="187"/>
      <c r="AA962" s="187"/>
      <c r="AB962" s="187"/>
      <c r="AC962" s="187"/>
      <c r="AD962" s="187"/>
      <c r="AE962" s="64"/>
    </row>
    <row r="963" spans="1:31" s="22" customFormat="1" ht="60" hidden="1" customHeight="1" x14ac:dyDescent="0.25">
      <c r="A963" s="430"/>
      <c r="B963" s="66" t="s">
        <v>1536</v>
      </c>
      <c r="C963" s="570"/>
      <c r="D963" s="576"/>
      <c r="E963" s="570"/>
      <c r="F963" s="578"/>
      <c r="G963" s="603"/>
      <c r="H963" s="428"/>
      <c r="I963" s="158" t="s">
        <v>1397</v>
      </c>
      <c r="J963" s="430"/>
      <c r="K963" s="81"/>
      <c r="L963" s="430">
        <v>60</v>
      </c>
      <c r="M963" s="81"/>
      <c r="N963" s="67"/>
      <c r="O963" s="67"/>
      <c r="P963" s="67">
        <v>15</v>
      </c>
      <c r="Q963" s="67"/>
      <c r="R963" s="67"/>
      <c r="S963" s="67"/>
      <c r="T963" s="67">
        <v>115.8</v>
      </c>
      <c r="U963" s="67"/>
      <c r="V963" s="99"/>
      <c r="W963" s="100"/>
      <c r="X963" s="100"/>
      <c r="Y963" s="187"/>
      <c r="Z963" s="187"/>
      <c r="AA963" s="187"/>
      <c r="AB963" s="187"/>
      <c r="AC963" s="187"/>
      <c r="AD963" s="187"/>
      <c r="AE963" s="64"/>
    </row>
    <row r="964" spans="1:31" s="22" customFormat="1" ht="60" hidden="1" customHeight="1" x14ac:dyDescent="0.25">
      <c r="A964" s="430"/>
      <c r="B964" s="66" t="s">
        <v>1547</v>
      </c>
      <c r="C964" s="570"/>
      <c r="D964" s="576"/>
      <c r="E964" s="570"/>
      <c r="F964" s="578"/>
      <c r="G964" s="603"/>
      <c r="H964" s="428"/>
      <c r="I964" s="158" t="s">
        <v>1398</v>
      </c>
      <c r="J964" s="430"/>
      <c r="K964" s="81"/>
      <c r="L964" s="430">
        <v>90</v>
      </c>
      <c r="M964" s="81"/>
      <c r="N964" s="67"/>
      <c r="O964" s="67"/>
      <c r="P964" s="67">
        <v>15</v>
      </c>
      <c r="Q964" s="67"/>
      <c r="R964" s="67"/>
      <c r="S964" s="67"/>
      <c r="T964" s="67">
        <v>162.33000000000001</v>
      </c>
      <c r="U964" s="67"/>
      <c r="V964" s="99"/>
      <c r="W964" s="100"/>
      <c r="X964" s="100"/>
      <c r="Y964" s="187"/>
      <c r="Z964" s="187"/>
      <c r="AA964" s="187"/>
      <c r="AB964" s="187"/>
      <c r="AC964" s="187"/>
      <c r="AD964" s="187"/>
      <c r="AE964" s="64"/>
    </row>
    <row r="965" spans="1:31" s="22" customFormat="1" ht="60" hidden="1" customHeight="1" x14ac:dyDescent="0.25">
      <c r="A965" s="430"/>
      <c r="B965" s="430">
        <v>1284</v>
      </c>
      <c r="C965" s="570"/>
      <c r="D965" s="576"/>
      <c r="E965" s="570"/>
      <c r="F965" s="578"/>
      <c r="G965" s="603"/>
      <c r="H965" s="428"/>
      <c r="I965" s="158" t="s">
        <v>1391</v>
      </c>
      <c r="J965" s="430"/>
      <c r="K965" s="81"/>
      <c r="L965" s="430">
        <v>120</v>
      </c>
      <c r="M965" s="81"/>
      <c r="N965" s="67"/>
      <c r="O965" s="67"/>
      <c r="P965" s="67">
        <v>7.5</v>
      </c>
      <c r="Q965" s="67"/>
      <c r="R965" s="67"/>
      <c r="S965" s="67"/>
      <c r="T965" s="67">
        <v>122.94</v>
      </c>
      <c r="U965" s="67"/>
      <c r="V965" s="99"/>
      <c r="W965" s="187"/>
      <c r="X965" s="187"/>
      <c r="Y965" s="187"/>
      <c r="Z965" s="187"/>
      <c r="AA965" s="187"/>
      <c r="AB965" s="187"/>
      <c r="AC965" s="187"/>
      <c r="AD965" s="187"/>
      <c r="AE965" s="64"/>
    </row>
    <row r="966" spans="1:31" s="22" customFormat="1" ht="75" hidden="1" customHeight="1" x14ac:dyDescent="0.25">
      <c r="A966" s="430"/>
      <c r="B966" s="66" t="s">
        <v>1572</v>
      </c>
      <c r="C966" s="570"/>
      <c r="D966" s="576"/>
      <c r="E966" s="570"/>
      <c r="F966" s="578"/>
      <c r="G966" s="603"/>
      <c r="H966" s="428"/>
      <c r="I966" s="158" t="s">
        <v>1399</v>
      </c>
      <c r="J966" s="430"/>
      <c r="K966" s="81"/>
      <c r="L966" s="430">
        <v>60</v>
      </c>
      <c r="M966" s="81"/>
      <c r="N966" s="67"/>
      <c r="O966" s="67"/>
      <c r="P966" s="67">
        <v>20</v>
      </c>
      <c r="Q966" s="67"/>
      <c r="R966" s="67"/>
      <c r="S966" s="67"/>
      <c r="T966" s="67">
        <v>73.680000000000007</v>
      </c>
      <c r="U966" s="67"/>
      <c r="V966" s="99"/>
      <c r="W966" s="100"/>
      <c r="X966" s="100"/>
      <c r="Y966" s="187"/>
      <c r="Z966" s="187"/>
      <c r="AA966" s="187"/>
      <c r="AB966" s="187"/>
      <c r="AC966" s="187"/>
      <c r="AD966" s="187"/>
      <c r="AE966" s="64"/>
    </row>
    <row r="967" spans="1:31" s="22" customFormat="1" ht="60" hidden="1" customHeight="1" x14ac:dyDescent="0.25">
      <c r="A967" s="430"/>
      <c r="B967" s="66" t="s">
        <v>1570</v>
      </c>
      <c r="C967" s="570"/>
      <c r="D967" s="576"/>
      <c r="E967" s="570"/>
      <c r="F967" s="578"/>
      <c r="G967" s="603"/>
      <c r="H967" s="428"/>
      <c r="I967" s="158" t="s">
        <v>1400</v>
      </c>
      <c r="J967" s="430"/>
      <c r="K967" s="81"/>
      <c r="L967" s="430">
        <v>382</v>
      </c>
      <c r="M967" s="81"/>
      <c r="N967" s="67"/>
      <c r="O967" s="67"/>
      <c r="P967" s="67">
        <v>15</v>
      </c>
      <c r="Q967" s="67"/>
      <c r="R967" s="67"/>
      <c r="S967" s="67"/>
      <c r="T967" s="67">
        <v>296.3</v>
      </c>
      <c r="U967" s="67"/>
      <c r="V967" s="99"/>
      <c r="W967" s="100"/>
      <c r="X967" s="100"/>
      <c r="Y967" s="187"/>
      <c r="Z967" s="187"/>
      <c r="AA967" s="187"/>
      <c r="AB967" s="187"/>
      <c r="AC967" s="187"/>
      <c r="AD967" s="187"/>
      <c r="AE967" s="64"/>
    </row>
    <row r="968" spans="1:31" s="22" customFormat="1" ht="60" hidden="1" customHeight="1" x14ac:dyDescent="0.25">
      <c r="A968" s="430"/>
      <c r="B968" s="66" t="s">
        <v>1571</v>
      </c>
      <c r="C968" s="570"/>
      <c r="D968" s="576"/>
      <c r="E968" s="570"/>
      <c r="F968" s="578"/>
      <c r="G968" s="603"/>
      <c r="H968" s="428"/>
      <c r="I968" s="158" t="s">
        <v>1401</v>
      </c>
      <c r="J968" s="430"/>
      <c r="K968" s="81"/>
      <c r="L968" s="430">
        <v>330</v>
      </c>
      <c r="M968" s="81"/>
      <c r="N968" s="67"/>
      <c r="O968" s="67"/>
      <c r="P968" s="67">
        <v>15</v>
      </c>
      <c r="Q968" s="67"/>
      <c r="R968" s="67"/>
      <c r="S968" s="67"/>
      <c r="T968" s="67">
        <v>354.62</v>
      </c>
      <c r="U968" s="67"/>
      <c r="V968" s="99"/>
      <c r="W968" s="100"/>
      <c r="X968" s="100"/>
      <c r="Y968" s="187"/>
      <c r="Z968" s="187"/>
      <c r="AA968" s="187"/>
      <c r="AB968" s="187"/>
      <c r="AC968" s="187"/>
      <c r="AD968" s="187"/>
      <c r="AE968" s="64"/>
    </row>
    <row r="969" spans="1:31" s="22" customFormat="1" ht="75" hidden="1" customHeight="1" x14ac:dyDescent="0.25">
      <c r="A969" s="430"/>
      <c r="B969" s="66" t="s">
        <v>1532</v>
      </c>
      <c r="C969" s="570"/>
      <c r="D969" s="576"/>
      <c r="E969" s="570"/>
      <c r="F969" s="578"/>
      <c r="G969" s="603"/>
      <c r="H969" s="428"/>
      <c r="I969" s="158" t="s">
        <v>1402</v>
      </c>
      <c r="J969" s="430"/>
      <c r="K969" s="81"/>
      <c r="L969" s="430">
        <v>300</v>
      </c>
      <c r="M969" s="81"/>
      <c r="N969" s="67"/>
      <c r="O969" s="67"/>
      <c r="P969" s="67">
        <v>15</v>
      </c>
      <c r="Q969" s="67"/>
      <c r="R969" s="67"/>
      <c r="S969" s="67"/>
      <c r="T969" s="67">
        <v>263.51</v>
      </c>
      <c r="U969" s="67"/>
      <c r="V969" s="99"/>
      <c r="W969" s="100"/>
      <c r="X969" s="100"/>
      <c r="Y969" s="187"/>
      <c r="Z969" s="187"/>
      <c r="AA969" s="187"/>
      <c r="AB969" s="187"/>
      <c r="AC969" s="187"/>
      <c r="AD969" s="187"/>
      <c r="AE969" s="64"/>
    </row>
    <row r="970" spans="1:31" s="22" customFormat="1" ht="75" hidden="1" customHeight="1" x14ac:dyDescent="0.25">
      <c r="A970" s="430"/>
      <c r="B970" s="66" t="s">
        <v>1530</v>
      </c>
      <c r="C970" s="570"/>
      <c r="D970" s="576"/>
      <c r="E970" s="570"/>
      <c r="F970" s="578"/>
      <c r="G970" s="603"/>
      <c r="H970" s="428"/>
      <c r="I970" s="158" t="s">
        <v>1403</v>
      </c>
      <c r="J970" s="430"/>
      <c r="K970" s="81"/>
      <c r="L970" s="430">
        <v>90</v>
      </c>
      <c r="M970" s="81"/>
      <c r="N970" s="67"/>
      <c r="O970" s="67"/>
      <c r="P970" s="67">
        <v>15</v>
      </c>
      <c r="Q970" s="67"/>
      <c r="R970" s="67"/>
      <c r="S970" s="67"/>
      <c r="T970" s="67">
        <v>170.54</v>
      </c>
      <c r="U970" s="67"/>
      <c r="V970" s="99"/>
      <c r="W970" s="100"/>
      <c r="X970" s="100"/>
      <c r="Y970" s="187"/>
      <c r="Z970" s="187"/>
      <c r="AA970" s="187"/>
      <c r="AB970" s="187"/>
      <c r="AC970" s="187"/>
      <c r="AD970" s="187"/>
      <c r="AE970" s="64"/>
    </row>
    <row r="971" spans="1:31" s="22" customFormat="1" ht="90" hidden="1" customHeight="1" x14ac:dyDescent="0.25">
      <c r="A971" s="430"/>
      <c r="B971" s="189" t="s">
        <v>1523</v>
      </c>
      <c r="C971" s="570"/>
      <c r="D971" s="576"/>
      <c r="E971" s="570"/>
      <c r="F971" s="578"/>
      <c r="G971" s="603"/>
      <c r="H971" s="428"/>
      <c r="I971" s="158" t="s">
        <v>1404</v>
      </c>
      <c r="J971" s="430"/>
      <c r="K971" s="81"/>
      <c r="L971" s="430">
        <v>100</v>
      </c>
      <c r="M971" s="81"/>
      <c r="N971" s="67"/>
      <c r="O971" s="67"/>
      <c r="P971" s="67">
        <v>15</v>
      </c>
      <c r="Q971" s="67"/>
      <c r="R971" s="67"/>
      <c r="S971" s="67"/>
      <c r="T971" s="67">
        <v>152.9</v>
      </c>
      <c r="U971" s="67"/>
      <c r="V971" s="99"/>
      <c r="W971" s="100"/>
      <c r="X971" s="100"/>
      <c r="Y971" s="187"/>
      <c r="Z971" s="187"/>
      <c r="AA971" s="187"/>
      <c r="AB971" s="187"/>
      <c r="AC971" s="187"/>
      <c r="AD971" s="187"/>
      <c r="AE971" s="64"/>
    </row>
    <row r="972" spans="1:31" s="22" customFormat="1" ht="75" hidden="1" customHeight="1" x14ac:dyDescent="0.25">
      <c r="A972" s="430"/>
      <c r="B972" s="66" t="s">
        <v>1566</v>
      </c>
      <c r="C972" s="570"/>
      <c r="D972" s="576"/>
      <c r="E972" s="570"/>
      <c r="F972" s="578"/>
      <c r="G972" s="603"/>
      <c r="H972" s="428"/>
      <c r="I972" s="158" t="s">
        <v>1405</v>
      </c>
      <c r="J972" s="430"/>
      <c r="K972" s="81"/>
      <c r="L972" s="430">
        <v>400</v>
      </c>
      <c r="M972" s="81"/>
      <c r="N972" s="67"/>
      <c r="O972" s="67"/>
      <c r="P972" s="67">
        <v>10</v>
      </c>
      <c r="Q972" s="67"/>
      <c r="R972" s="67"/>
      <c r="S972" s="67"/>
      <c r="T972" s="67">
        <v>296.61</v>
      </c>
      <c r="U972" s="67"/>
      <c r="V972" s="99"/>
      <c r="W972" s="100"/>
      <c r="X972" s="100"/>
      <c r="Y972" s="187"/>
      <c r="Z972" s="187"/>
      <c r="AA972" s="187"/>
      <c r="AB972" s="187"/>
      <c r="AC972" s="187"/>
      <c r="AD972" s="187"/>
      <c r="AE972" s="64"/>
    </row>
    <row r="973" spans="1:31" s="22" customFormat="1" ht="90" hidden="1" customHeight="1" x14ac:dyDescent="0.25">
      <c r="A973" s="430"/>
      <c r="B973" s="189" t="s">
        <v>1567</v>
      </c>
      <c r="C973" s="570"/>
      <c r="D973" s="576"/>
      <c r="E973" s="570"/>
      <c r="F973" s="578"/>
      <c r="G973" s="603"/>
      <c r="H973" s="428"/>
      <c r="I973" s="158" t="s">
        <v>1406</v>
      </c>
      <c r="J973" s="430"/>
      <c r="K973" s="81"/>
      <c r="L973" s="430">
        <v>53</v>
      </c>
      <c r="M973" s="81"/>
      <c r="N973" s="67"/>
      <c r="O973" s="67"/>
      <c r="P973" s="67">
        <v>15</v>
      </c>
      <c r="Q973" s="67"/>
      <c r="R973" s="67"/>
      <c r="S973" s="67"/>
      <c r="T973" s="67">
        <v>107.7</v>
      </c>
      <c r="U973" s="67"/>
      <c r="V973" s="99"/>
      <c r="W973" s="100"/>
      <c r="X973" s="100"/>
      <c r="Y973" s="187"/>
      <c r="Z973" s="187"/>
      <c r="AA973" s="187"/>
      <c r="AB973" s="187"/>
      <c r="AC973" s="187"/>
      <c r="AD973" s="187"/>
      <c r="AE973" s="64"/>
    </row>
    <row r="974" spans="1:31" s="22" customFormat="1" ht="75" hidden="1" customHeight="1" x14ac:dyDescent="0.25">
      <c r="A974" s="430"/>
      <c r="B974" s="430">
        <v>4041</v>
      </c>
      <c r="C974" s="570"/>
      <c r="D974" s="576"/>
      <c r="E974" s="570"/>
      <c r="F974" s="578"/>
      <c r="G974" s="603"/>
      <c r="H974" s="428"/>
      <c r="I974" s="158" t="s">
        <v>1407</v>
      </c>
      <c r="J974" s="430"/>
      <c r="K974" s="81"/>
      <c r="L974" s="430">
        <v>260</v>
      </c>
      <c r="M974" s="81"/>
      <c r="N974" s="67"/>
      <c r="O974" s="67"/>
      <c r="P974" s="67">
        <v>45</v>
      </c>
      <c r="Q974" s="67"/>
      <c r="R974" s="67"/>
      <c r="S974" s="67"/>
      <c r="T974" s="67">
        <v>207.91</v>
      </c>
      <c r="U974" s="67"/>
      <c r="V974" s="99"/>
      <c r="W974" s="187"/>
      <c r="X974" s="187"/>
      <c r="Y974" s="187"/>
      <c r="Z974" s="187"/>
      <c r="AA974" s="187"/>
      <c r="AB974" s="187"/>
      <c r="AC974" s="187"/>
      <c r="AD974" s="187"/>
      <c r="AE974" s="64"/>
    </row>
    <row r="975" spans="1:31" s="22" customFormat="1" ht="75" hidden="1" customHeight="1" x14ac:dyDescent="0.25">
      <c r="A975" s="430"/>
      <c r="B975" s="66" t="s">
        <v>1591</v>
      </c>
      <c r="C975" s="570"/>
      <c r="D975" s="576"/>
      <c r="E975" s="570"/>
      <c r="F975" s="578"/>
      <c r="G975" s="603"/>
      <c r="H975" s="428"/>
      <c r="I975" s="158" t="s">
        <v>1408</v>
      </c>
      <c r="J975" s="430"/>
      <c r="K975" s="81"/>
      <c r="L975" s="430">
        <v>30</v>
      </c>
      <c r="M975" s="81"/>
      <c r="N975" s="67"/>
      <c r="O975" s="67"/>
      <c r="P975" s="67">
        <v>5</v>
      </c>
      <c r="Q975" s="67"/>
      <c r="R975" s="67"/>
      <c r="S975" s="67"/>
      <c r="T975" s="67">
        <v>62.79</v>
      </c>
      <c r="U975" s="67"/>
      <c r="V975" s="99"/>
      <c r="W975" s="100"/>
      <c r="X975" s="100"/>
      <c r="Y975" s="187"/>
      <c r="Z975" s="187"/>
      <c r="AA975" s="187"/>
      <c r="AB975" s="187"/>
      <c r="AC975" s="187"/>
      <c r="AD975" s="187"/>
      <c r="AE975" s="64"/>
    </row>
    <row r="976" spans="1:31" s="22" customFormat="1" ht="75" hidden="1" customHeight="1" x14ac:dyDescent="0.25">
      <c r="A976" s="430"/>
      <c r="B976" s="430">
        <v>3884</v>
      </c>
      <c r="C976" s="570"/>
      <c r="D976" s="576"/>
      <c r="E976" s="570"/>
      <c r="F976" s="578"/>
      <c r="G976" s="603"/>
      <c r="H976" s="428"/>
      <c r="I976" s="158" t="s">
        <v>1409</v>
      </c>
      <c r="J976" s="430"/>
      <c r="K976" s="81"/>
      <c r="L976" s="430">
        <v>80</v>
      </c>
      <c r="M976" s="81"/>
      <c r="N976" s="67"/>
      <c r="O976" s="67"/>
      <c r="P976" s="67">
        <v>5</v>
      </c>
      <c r="Q976" s="67"/>
      <c r="R976" s="67"/>
      <c r="S976" s="67"/>
      <c r="T976" s="67">
        <v>64.14</v>
      </c>
      <c r="U976" s="67"/>
      <c r="V976" s="99"/>
      <c r="W976" s="187"/>
      <c r="X976" s="187"/>
      <c r="Y976" s="187"/>
      <c r="Z976" s="187"/>
      <c r="AA976" s="187"/>
      <c r="AB976" s="187"/>
      <c r="AC976" s="187"/>
      <c r="AD976" s="187"/>
      <c r="AE976" s="64"/>
    </row>
    <row r="977" spans="1:31" s="22" customFormat="1" ht="75" hidden="1" customHeight="1" x14ac:dyDescent="0.25">
      <c r="A977" s="430"/>
      <c r="B977" s="430">
        <v>5872</v>
      </c>
      <c r="C977" s="570"/>
      <c r="D977" s="576"/>
      <c r="E977" s="570"/>
      <c r="F977" s="578"/>
      <c r="G977" s="603"/>
      <c r="H977" s="428"/>
      <c r="I977" s="158" t="s">
        <v>1410</v>
      </c>
      <c r="J977" s="430"/>
      <c r="K977" s="81"/>
      <c r="L977" s="430">
        <v>80</v>
      </c>
      <c r="M977" s="81"/>
      <c r="N977" s="67"/>
      <c r="O977" s="67"/>
      <c r="P977" s="67">
        <v>15.1</v>
      </c>
      <c r="Q977" s="67"/>
      <c r="R977" s="67"/>
      <c r="S977" s="67"/>
      <c r="T977" s="67">
        <v>171.66</v>
      </c>
      <c r="U977" s="67"/>
      <c r="V977" s="99"/>
      <c r="W977" s="187"/>
      <c r="X977" s="187"/>
      <c r="Y977" s="187"/>
      <c r="Z977" s="187"/>
      <c r="AA977" s="187"/>
      <c r="AB977" s="187"/>
      <c r="AC977" s="187"/>
      <c r="AD977" s="187"/>
      <c r="AE977" s="64"/>
    </row>
    <row r="978" spans="1:31" s="22" customFormat="1" ht="75" hidden="1" customHeight="1" x14ac:dyDescent="0.25">
      <c r="A978" s="430"/>
      <c r="B978" s="189" t="s">
        <v>1520</v>
      </c>
      <c r="C978" s="570"/>
      <c r="D978" s="576"/>
      <c r="E978" s="570"/>
      <c r="F978" s="578"/>
      <c r="G978" s="603"/>
      <c r="H978" s="428"/>
      <c r="I978" s="158" t="s">
        <v>1411</v>
      </c>
      <c r="J978" s="430"/>
      <c r="K978" s="81"/>
      <c r="L978" s="430">
        <v>200</v>
      </c>
      <c r="M978" s="81"/>
      <c r="N978" s="67"/>
      <c r="O978" s="67"/>
      <c r="P978" s="67">
        <v>8</v>
      </c>
      <c r="Q978" s="67"/>
      <c r="R978" s="67"/>
      <c r="S978" s="67"/>
      <c r="T978" s="67">
        <v>183.61</v>
      </c>
      <c r="U978" s="67"/>
      <c r="V978" s="99"/>
      <c r="W978" s="100"/>
      <c r="X978" s="100"/>
      <c r="Y978" s="187"/>
      <c r="Z978" s="187"/>
      <c r="AA978" s="187"/>
      <c r="AB978" s="187"/>
      <c r="AC978" s="187"/>
      <c r="AD978" s="187"/>
      <c r="AE978" s="64"/>
    </row>
    <row r="979" spans="1:31" s="22" customFormat="1" ht="75" hidden="1" customHeight="1" x14ac:dyDescent="0.25">
      <c r="A979" s="430"/>
      <c r="B979" s="66" t="s">
        <v>1564</v>
      </c>
      <c r="C979" s="570"/>
      <c r="D979" s="576"/>
      <c r="E979" s="570"/>
      <c r="F979" s="578"/>
      <c r="G979" s="603"/>
      <c r="H979" s="428"/>
      <c r="I979" s="158" t="s">
        <v>1412</v>
      </c>
      <c r="J979" s="430"/>
      <c r="K979" s="81"/>
      <c r="L979" s="430">
        <v>160</v>
      </c>
      <c r="M979" s="81"/>
      <c r="N979" s="67"/>
      <c r="O979" s="67"/>
      <c r="P979" s="67">
        <v>8</v>
      </c>
      <c r="Q979" s="67"/>
      <c r="R979" s="67"/>
      <c r="S979" s="67"/>
      <c r="T979" s="67">
        <v>165.65</v>
      </c>
      <c r="U979" s="67"/>
      <c r="V979" s="99"/>
      <c r="W979" s="100"/>
      <c r="X979" s="100"/>
      <c r="Y979" s="187"/>
      <c r="Z979" s="187"/>
      <c r="AA979" s="187"/>
      <c r="AB979" s="187"/>
      <c r="AC979" s="187"/>
      <c r="AD979" s="187"/>
      <c r="AE979" s="64"/>
    </row>
    <row r="980" spans="1:31" s="22" customFormat="1" ht="90" hidden="1" customHeight="1" x14ac:dyDescent="0.25">
      <c r="A980" s="449"/>
      <c r="B980" s="189" t="s">
        <v>1565</v>
      </c>
      <c r="C980" s="570"/>
      <c r="D980" s="576"/>
      <c r="E980" s="570"/>
      <c r="F980" s="578"/>
      <c r="G980" s="603"/>
      <c r="H980" s="437"/>
      <c r="I980" s="175" t="s">
        <v>1413</v>
      </c>
      <c r="J980" s="449"/>
      <c r="K980" s="174"/>
      <c r="L980" s="449">
        <v>120</v>
      </c>
      <c r="M980" s="174"/>
      <c r="N980" s="97"/>
      <c r="O980" s="97"/>
      <c r="P980" s="97">
        <v>15</v>
      </c>
      <c r="Q980" s="97"/>
      <c r="R980" s="97"/>
      <c r="S980" s="97"/>
      <c r="T980" s="97">
        <v>147.25</v>
      </c>
      <c r="U980" s="97"/>
      <c r="V980" s="99"/>
      <c r="W980" s="100"/>
      <c r="X980" s="100"/>
      <c r="Y980" s="187"/>
      <c r="Z980" s="187"/>
      <c r="AA980" s="187"/>
      <c r="AB980" s="187"/>
      <c r="AC980" s="187"/>
      <c r="AD980" s="187"/>
      <c r="AE980" s="64"/>
    </row>
    <row r="981" spans="1:31" s="22" customFormat="1" ht="90" hidden="1" customHeight="1" x14ac:dyDescent="0.25">
      <c r="A981" s="449"/>
      <c r="B981" s="189" t="s">
        <v>1616</v>
      </c>
      <c r="C981" s="570"/>
      <c r="D981" s="576"/>
      <c r="E981" s="570"/>
      <c r="F981" s="578"/>
      <c r="G981" s="603"/>
      <c r="H981" s="403"/>
      <c r="I981" s="405" t="s">
        <v>1117</v>
      </c>
      <c r="J981" s="406"/>
      <c r="K981" s="407"/>
      <c r="L981" s="406">
        <v>500</v>
      </c>
      <c r="M981" s="406"/>
      <c r="N981" s="408"/>
      <c r="O981" s="408"/>
      <c r="P981" s="408">
        <v>15</v>
      </c>
      <c r="Q981" s="408"/>
      <c r="R981" s="408"/>
      <c r="S981" s="409"/>
      <c r="T981" s="408">
        <v>115</v>
      </c>
      <c r="U981" s="409"/>
      <c r="V981" s="99"/>
      <c r="W981" s="100"/>
      <c r="X981" s="100"/>
      <c r="Y981" s="187"/>
      <c r="Z981" s="187"/>
      <c r="AA981" s="187"/>
      <c r="AB981" s="187"/>
      <c r="AC981" s="187"/>
      <c r="AD981" s="187"/>
      <c r="AE981" s="64"/>
    </row>
    <row r="982" spans="1:31" s="22" customFormat="1" ht="90" hidden="1" customHeight="1" x14ac:dyDescent="0.25">
      <c r="A982" s="449"/>
      <c r="B982" s="66" t="s">
        <v>1476</v>
      </c>
      <c r="C982" s="570"/>
      <c r="D982" s="576"/>
      <c r="E982" s="570"/>
      <c r="F982" s="578"/>
      <c r="G982" s="603"/>
      <c r="H982" s="437"/>
      <c r="I982" s="158" t="s">
        <v>1033</v>
      </c>
      <c r="J982" s="430"/>
      <c r="K982" s="430"/>
      <c r="L982" s="430">
        <v>27</v>
      </c>
      <c r="M982" s="430"/>
      <c r="N982" s="67"/>
      <c r="O982" s="67"/>
      <c r="P982" s="67">
        <v>15</v>
      </c>
      <c r="Q982" s="67"/>
      <c r="R982" s="67"/>
      <c r="S982" s="67"/>
      <c r="T982" s="67">
        <v>16</v>
      </c>
      <c r="U982" s="67"/>
      <c r="V982" s="99"/>
      <c r="W982" s="100"/>
      <c r="X982" s="100"/>
      <c r="Y982" s="187"/>
      <c r="Z982" s="187"/>
      <c r="AA982" s="187"/>
      <c r="AB982" s="187"/>
      <c r="AC982" s="187"/>
      <c r="AD982" s="187"/>
      <c r="AE982" s="64"/>
    </row>
    <row r="983" spans="1:31" s="22" customFormat="1" ht="90" hidden="1" customHeight="1" x14ac:dyDescent="0.25">
      <c r="A983" s="449"/>
      <c r="B983" s="66" t="s">
        <v>1614</v>
      </c>
      <c r="C983" s="570"/>
      <c r="D983" s="576"/>
      <c r="E983" s="570"/>
      <c r="F983" s="578"/>
      <c r="G983" s="603"/>
      <c r="H983" s="421"/>
      <c r="I983" s="304" t="s">
        <v>1130</v>
      </c>
      <c r="J983" s="430"/>
      <c r="K983" s="95"/>
      <c r="L983" s="430">
        <v>237</v>
      </c>
      <c r="M983" s="430"/>
      <c r="N983" s="67"/>
      <c r="O983" s="67"/>
      <c r="P983" s="67">
        <v>15</v>
      </c>
      <c r="Q983" s="67"/>
      <c r="R983" s="67"/>
      <c r="S983" s="106"/>
      <c r="T983" s="67">
        <v>97</v>
      </c>
      <c r="U983" s="106"/>
      <c r="V983" s="99"/>
      <c r="W983" s="100"/>
      <c r="X983" s="100"/>
      <c r="Y983" s="187"/>
      <c r="Z983" s="187"/>
      <c r="AA983" s="187"/>
      <c r="AB983" s="187"/>
      <c r="AC983" s="187"/>
      <c r="AD983" s="187"/>
      <c r="AE983" s="64"/>
    </row>
    <row r="984" spans="1:31" s="22" customFormat="1" ht="90" hidden="1" customHeight="1" x14ac:dyDescent="0.25">
      <c r="A984" s="449"/>
      <c r="B984" s="66" t="s">
        <v>1627</v>
      </c>
      <c r="C984" s="570"/>
      <c r="D984" s="576"/>
      <c r="E984" s="570"/>
      <c r="F984" s="578"/>
      <c r="G984" s="603"/>
      <c r="H984" s="421"/>
      <c r="I984" s="304" t="s">
        <v>1138</v>
      </c>
      <c r="J984" s="430"/>
      <c r="K984" s="95"/>
      <c r="L984" s="430">
        <v>263</v>
      </c>
      <c r="M984" s="430"/>
      <c r="N984" s="67"/>
      <c r="O984" s="67"/>
      <c r="P984" s="67">
        <v>10</v>
      </c>
      <c r="Q984" s="67"/>
      <c r="R984" s="67"/>
      <c r="S984" s="106"/>
      <c r="T984" s="67">
        <v>104</v>
      </c>
      <c r="U984" s="106"/>
      <c r="V984" s="99"/>
      <c r="W984" s="100"/>
      <c r="X984" s="100"/>
      <c r="Y984" s="187"/>
      <c r="Z984" s="187"/>
      <c r="AA984" s="187"/>
      <c r="AB984" s="187"/>
      <c r="AC984" s="187"/>
      <c r="AD984" s="187"/>
      <c r="AE984" s="64"/>
    </row>
    <row r="985" spans="1:31" s="22" customFormat="1" ht="90" hidden="1" customHeight="1" x14ac:dyDescent="0.25">
      <c r="A985" s="449"/>
      <c r="B985" s="189">
        <v>1623</v>
      </c>
      <c r="C985" s="570"/>
      <c r="D985" s="576"/>
      <c r="E985" s="570"/>
      <c r="F985" s="578"/>
      <c r="G985" s="603"/>
      <c r="H985" s="421"/>
      <c r="I985" s="158" t="s">
        <v>1190</v>
      </c>
      <c r="J985" s="430"/>
      <c r="K985" s="430"/>
      <c r="L985" s="335">
        <v>210</v>
      </c>
      <c r="M985" s="430"/>
      <c r="N985" s="67"/>
      <c r="O985" s="67"/>
      <c r="P985" s="67">
        <v>58</v>
      </c>
      <c r="Q985" s="67"/>
      <c r="R985" s="67"/>
      <c r="S985" s="106"/>
      <c r="T985" s="67">
        <v>104.26900000000001</v>
      </c>
      <c r="U985" s="67"/>
      <c r="V985" s="99"/>
      <c r="W985" s="100"/>
      <c r="X985" s="100"/>
      <c r="Y985" s="187"/>
      <c r="Z985" s="187"/>
      <c r="AA985" s="187"/>
      <c r="AB985" s="187"/>
      <c r="AC985" s="187"/>
      <c r="AD985" s="187"/>
      <c r="AE985" s="64"/>
    </row>
    <row r="986" spans="1:31" s="22" customFormat="1" ht="90" hidden="1" customHeight="1" x14ac:dyDescent="0.25">
      <c r="A986" s="449"/>
      <c r="B986" s="189">
        <v>82</v>
      </c>
      <c r="C986" s="570"/>
      <c r="D986" s="576"/>
      <c r="E986" s="570"/>
      <c r="F986" s="578"/>
      <c r="G986" s="603"/>
      <c r="H986" s="421"/>
      <c r="I986" s="158" t="s">
        <v>1193</v>
      </c>
      <c r="J986" s="430"/>
      <c r="K986" s="430"/>
      <c r="L986" s="335">
        <v>309</v>
      </c>
      <c r="M986" s="430"/>
      <c r="N986" s="67"/>
      <c r="O986" s="67"/>
      <c r="P986" s="67">
        <v>10</v>
      </c>
      <c r="Q986" s="67"/>
      <c r="R986" s="67"/>
      <c r="S986" s="106"/>
      <c r="T986" s="67">
        <v>204.90799999999999</v>
      </c>
      <c r="U986" s="67"/>
      <c r="V986" s="99"/>
      <c r="W986" s="100"/>
      <c r="X986" s="100"/>
      <c r="Y986" s="187"/>
      <c r="Z986" s="187"/>
      <c r="AA986" s="187"/>
      <c r="AB986" s="187"/>
      <c r="AC986" s="187"/>
      <c r="AD986" s="187"/>
      <c r="AE986" s="64"/>
    </row>
    <row r="987" spans="1:31" s="22" customFormat="1" ht="90" hidden="1" customHeight="1" x14ac:dyDescent="0.25">
      <c r="A987" s="449"/>
      <c r="B987" s="189" t="s">
        <v>1685</v>
      </c>
      <c r="C987" s="570"/>
      <c r="D987" s="576"/>
      <c r="E987" s="570"/>
      <c r="F987" s="578"/>
      <c r="G987" s="603"/>
      <c r="H987" s="421"/>
      <c r="I987" s="158" t="s">
        <v>1223</v>
      </c>
      <c r="J987" s="430"/>
      <c r="K987" s="430"/>
      <c r="L987" s="335">
        <v>260</v>
      </c>
      <c r="M987" s="430"/>
      <c r="N987" s="67"/>
      <c r="O987" s="67"/>
      <c r="P987" s="67">
        <v>12</v>
      </c>
      <c r="Q987" s="67"/>
      <c r="R987" s="67"/>
      <c r="S987" s="106"/>
      <c r="T987" s="67">
        <v>226.87299999999999</v>
      </c>
      <c r="U987" s="67"/>
      <c r="V987" s="99"/>
      <c r="W987" s="100"/>
      <c r="X987" s="100"/>
      <c r="Y987" s="187"/>
      <c r="Z987" s="187"/>
      <c r="AA987" s="187"/>
      <c r="AB987" s="187"/>
      <c r="AC987" s="187"/>
      <c r="AD987" s="187"/>
      <c r="AE987" s="64"/>
    </row>
    <row r="988" spans="1:31" s="22" customFormat="1" ht="90" hidden="1" customHeight="1" x14ac:dyDescent="0.25">
      <c r="A988" s="449"/>
      <c r="B988" s="189" t="s">
        <v>1450</v>
      </c>
      <c r="C988" s="570"/>
      <c r="D988" s="576"/>
      <c r="E988" s="570"/>
      <c r="F988" s="578"/>
      <c r="G988" s="603"/>
      <c r="H988" s="425"/>
      <c r="I988" s="262" t="s">
        <v>1006</v>
      </c>
      <c r="J988" s="448"/>
      <c r="K988" s="448"/>
      <c r="L988" s="448">
        <v>238</v>
      </c>
      <c r="M988" s="448"/>
      <c r="N988" s="74"/>
      <c r="O988" s="74"/>
      <c r="P988" s="74">
        <v>15</v>
      </c>
      <c r="Q988" s="74"/>
      <c r="R988" s="74"/>
      <c r="S988" s="74"/>
      <c r="T988" s="74">
        <v>138</v>
      </c>
      <c r="U988" s="74"/>
      <c r="V988" s="99"/>
      <c r="W988" s="100"/>
      <c r="X988" s="100"/>
      <c r="Y988" s="187"/>
      <c r="Z988" s="187"/>
      <c r="AA988" s="187"/>
      <c r="AB988" s="187"/>
      <c r="AC988" s="187"/>
      <c r="AD988" s="187"/>
      <c r="AE988" s="64"/>
    </row>
    <row r="989" spans="1:31" s="22" customFormat="1" ht="90" hidden="1" customHeight="1" x14ac:dyDescent="0.25">
      <c r="A989" s="449"/>
      <c r="B989" s="189">
        <v>777</v>
      </c>
      <c r="C989" s="570"/>
      <c r="D989" s="576"/>
      <c r="E989" s="570"/>
      <c r="F989" s="578"/>
      <c r="G989" s="603"/>
      <c r="H989" s="421"/>
      <c r="I989" s="304" t="s">
        <v>1152</v>
      </c>
      <c r="J989" s="428"/>
      <c r="K989" s="153"/>
      <c r="L989" s="428">
        <v>1267</v>
      </c>
      <c r="M989" s="428"/>
      <c r="N989" s="68"/>
      <c r="O989" s="68"/>
      <c r="P989" s="68">
        <v>20</v>
      </c>
      <c r="Q989" s="68"/>
      <c r="R989" s="67"/>
      <c r="S989" s="67"/>
      <c r="T989" s="67">
        <v>900.03474000000006</v>
      </c>
      <c r="U989" s="106"/>
      <c r="V989" s="99"/>
      <c r="W989" s="100"/>
      <c r="X989" s="100"/>
      <c r="Y989" s="187"/>
      <c r="Z989" s="187"/>
      <c r="AA989" s="187"/>
      <c r="AB989" s="187"/>
      <c r="AC989" s="187"/>
      <c r="AD989" s="187"/>
      <c r="AE989" s="64"/>
    </row>
    <row r="990" spans="1:31" s="22" customFormat="1" ht="90" hidden="1" customHeight="1" x14ac:dyDescent="0.25">
      <c r="A990" s="449"/>
      <c r="B990" s="189" t="s">
        <v>1687</v>
      </c>
      <c r="C990" s="570"/>
      <c r="D990" s="576"/>
      <c r="E990" s="570"/>
      <c r="F990" s="578"/>
      <c r="G990" s="603"/>
      <c r="H990" s="421"/>
      <c r="I990" s="158" t="s">
        <v>1194</v>
      </c>
      <c r="J990" s="430"/>
      <c r="K990" s="430"/>
      <c r="L990" s="335">
        <v>397</v>
      </c>
      <c r="M990" s="430"/>
      <c r="N990" s="67"/>
      <c r="O990" s="67"/>
      <c r="P990" s="67">
        <v>7.5</v>
      </c>
      <c r="Q990" s="67"/>
      <c r="R990" s="67"/>
      <c r="S990" s="106"/>
      <c r="T990" s="67">
        <v>235.28899999999999</v>
      </c>
      <c r="U990" s="67"/>
      <c r="V990" s="99"/>
      <c r="W990" s="100"/>
      <c r="X990" s="100"/>
      <c r="Y990" s="187"/>
      <c r="Z990" s="187"/>
      <c r="AA990" s="187"/>
      <c r="AB990" s="187"/>
      <c r="AC990" s="187"/>
      <c r="AD990" s="187"/>
      <c r="AE990" s="64"/>
    </row>
    <row r="991" spans="1:31" s="22" customFormat="1" ht="90" hidden="1" customHeight="1" x14ac:dyDescent="0.25">
      <c r="A991" s="449"/>
      <c r="B991" s="189" t="s">
        <v>1540</v>
      </c>
      <c r="C991" s="570"/>
      <c r="D991" s="576"/>
      <c r="E991" s="570"/>
      <c r="F991" s="578"/>
      <c r="G991" s="603"/>
      <c r="H991" s="421"/>
      <c r="I991" s="158" t="s">
        <v>1345</v>
      </c>
      <c r="J991" s="430"/>
      <c r="K991" s="430"/>
      <c r="L991" s="335">
        <v>225</v>
      </c>
      <c r="M991" s="430"/>
      <c r="N991" s="67"/>
      <c r="O991" s="67"/>
      <c r="P991" s="67">
        <v>15</v>
      </c>
      <c r="Q991" s="67"/>
      <c r="R991" s="67"/>
      <c r="S991" s="67"/>
      <c r="T991" s="67">
        <v>178.7</v>
      </c>
      <c r="U991" s="67"/>
      <c r="V991" s="99"/>
      <c r="W991" s="100"/>
      <c r="X991" s="100"/>
      <c r="Y991" s="187"/>
      <c r="Z991" s="187"/>
      <c r="AA991" s="187"/>
      <c r="AB991" s="187"/>
      <c r="AC991" s="187"/>
      <c r="AD991" s="187"/>
      <c r="AE991" s="64"/>
    </row>
    <row r="992" spans="1:31" s="22" customFormat="1" ht="90" hidden="1" customHeight="1" x14ac:dyDescent="0.25">
      <c r="A992" s="449"/>
      <c r="B992" s="189">
        <v>1695</v>
      </c>
      <c r="C992" s="570"/>
      <c r="D992" s="576"/>
      <c r="E992" s="570"/>
      <c r="F992" s="578"/>
      <c r="G992" s="603"/>
      <c r="H992" s="421"/>
      <c r="I992" s="158" t="s">
        <v>1424</v>
      </c>
      <c r="J992" s="430"/>
      <c r="K992" s="81"/>
      <c r="L992" s="430">
        <v>300</v>
      </c>
      <c r="M992" s="81"/>
      <c r="N992" s="67"/>
      <c r="O992" s="67"/>
      <c r="P992" s="67">
        <v>15</v>
      </c>
      <c r="Q992" s="67"/>
      <c r="R992" s="67"/>
      <c r="S992" s="67"/>
      <c r="T992" s="67">
        <v>177.52</v>
      </c>
      <c r="U992" s="67"/>
      <c r="V992" s="99"/>
      <c r="W992" s="100"/>
      <c r="X992" s="100"/>
      <c r="Y992" s="187"/>
      <c r="Z992" s="187"/>
      <c r="AA992" s="187"/>
      <c r="AB992" s="187"/>
      <c r="AC992" s="187"/>
      <c r="AD992" s="187"/>
      <c r="AE992" s="64"/>
    </row>
    <row r="993" spans="1:31" s="22" customFormat="1" ht="90" hidden="1" customHeight="1" x14ac:dyDescent="0.25">
      <c r="A993" s="449"/>
      <c r="B993" s="189">
        <v>1751</v>
      </c>
      <c r="C993" s="570"/>
      <c r="D993" s="576"/>
      <c r="E993" s="570"/>
      <c r="F993" s="578"/>
      <c r="G993" s="603"/>
      <c r="H993" s="421"/>
      <c r="I993" s="158" t="s">
        <v>1425</v>
      </c>
      <c r="J993" s="430"/>
      <c r="K993" s="81"/>
      <c r="L993" s="388">
        <v>290</v>
      </c>
      <c r="M993" s="428"/>
      <c r="N993" s="68"/>
      <c r="O993" s="68"/>
      <c r="P993" s="390">
        <v>5</v>
      </c>
      <c r="Q993" s="68"/>
      <c r="R993" s="67"/>
      <c r="S993" s="67"/>
      <c r="T993" s="275">
        <v>182.44</v>
      </c>
      <c r="U993" s="67"/>
      <c r="V993" s="99"/>
      <c r="W993" s="100"/>
      <c r="X993" s="100"/>
      <c r="Y993" s="187"/>
      <c r="Z993" s="187"/>
      <c r="AA993" s="187"/>
      <c r="AB993" s="187"/>
      <c r="AC993" s="187"/>
      <c r="AD993" s="187"/>
      <c r="AE993" s="64"/>
    </row>
    <row r="994" spans="1:31" s="22" customFormat="1" ht="90" hidden="1" customHeight="1" x14ac:dyDescent="0.25">
      <c r="A994" s="449"/>
      <c r="B994" s="189">
        <v>5030</v>
      </c>
      <c r="C994" s="570"/>
      <c r="D994" s="576"/>
      <c r="E994" s="570"/>
      <c r="F994" s="578"/>
      <c r="G994" s="603"/>
      <c r="H994" s="421"/>
      <c r="I994" s="158" t="s">
        <v>1420</v>
      </c>
      <c r="J994" s="430"/>
      <c r="K994" s="81"/>
      <c r="L994" s="430">
        <v>180</v>
      </c>
      <c r="M994" s="81"/>
      <c r="N994" s="67"/>
      <c r="O994" s="67"/>
      <c r="P994" s="67">
        <v>15</v>
      </c>
      <c r="Q994" s="67"/>
      <c r="R994" s="67"/>
      <c r="S994" s="67"/>
      <c r="T994" s="67">
        <v>118.05</v>
      </c>
      <c r="U994" s="67"/>
      <c r="V994" s="99"/>
      <c r="W994" s="100"/>
      <c r="X994" s="100"/>
      <c r="Y994" s="187"/>
      <c r="Z994" s="187"/>
      <c r="AA994" s="187"/>
      <c r="AB994" s="187"/>
      <c r="AC994" s="187"/>
      <c r="AD994" s="187"/>
      <c r="AE994" s="64"/>
    </row>
    <row r="995" spans="1:31" s="22" customFormat="1" ht="90" hidden="1" customHeight="1" x14ac:dyDescent="0.25">
      <c r="A995" s="449"/>
      <c r="B995" s="189" t="s">
        <v>1539</v>
      </c>
      <c r="C995" s="570"/>
      <c r="D995" s="576"/>
      <c r="E995" s="570"/>
      <c r="F995" s="578"/>
      <c r="G995" s="603"/>
      <c r="H995" s="423"/>
      <c r="I995" s="175" t="s">
        <v>1436</v>
      </c>
      <c r="J995" s="449"/>
      <c r="K995" s="174"/>
      <c r="L995" s="449">
        <v>75</v>
      </c>
      <c r="M995" s="174"/>
      <c r="N995" s="97"/>
      <c r="O995" s="97"/>
      <c r="P995" s="97">
        <v>20</v>
      </c>
      <c r="Q995" s="97"/>
      <c r="R995" s="97"/>
      <c r="S995" s="97"/>
      <c r="T995" s="97">
        <v>51.42</v>
      </c>
      <c r="U995" s="97"/>
      <c r="V995" s="99"/>
      <c r="W995" s="100"/>
      <c r="X995" s="100"/>
      <c r="Y995" s="187"/>
      <c r="Z995" s="187"/>
      <c r="AA995" s="187"/>
      <c r="AB995" s="187"/>
      <c r="AC995" s="187"/>
      <c r="AD995" s="187"/>
      <c r="AE995" s="64"/>
    </row>
    <row r="996" spans="1:31" s="22" customFormat="1" ht="90" hidden="1" customHeight="1" x14ac:dyDescent="0.25">
      <c r="A996" s="449"/>
      <c r="B996" s="189" t="s">
        <v>1551</v>
      </c>
      <c r="C996" s="570"/>
      <c r="D996" s="576"/>
      <c r="E996" s="570"/>
      <c r="F996" s="578"/>
      <c r="G996" s="603"/>
      <c r="H996" s="421"/>
      <c r="I996" s="158" t="s">
        <v>1430</v>
      </c>
      <c r="J996" s="430"/>
      <c r="K996" s="81"/>
      <c r="L996" s="430">
        <v>150</v>
      </c>
      <c r="M996" s="81"/>
      <c r="N996" s="67"/>
      <c r="O996" s="67"/>
      <c r="P996" s="67">
        <v>15</v>
      </c>
      <c r="Q996" s="67"/>
      <c r="R996" s="67"/>
      <c r="S996" s="67"/>
      <c r="T996" s="67">
        <v>91.48</v>
      </c>
      <c r="U996" s="67"/>
      <c r="V996" s="99"/>
      <c r="W996" s="100"/>
      <c r="X996" s="100"/>
      <c r="Y996" s="187"/>
      <c r="Z996" s="187"/>
      <c r="AA996" s="187"/>
      <c r="AB996" s="187"/>
      <c r="AC996" s="187"/>
      <c r="AD996" s="187"/>
      <c r="AE996" s="64"/>
    </row>
    <row r="997" spans="1:31" s="22" customFormat="1" ht="90" hidden="1" customHeight="1" x14ac:dyDescent="0.25">
      <c r="A997" s="449"/>
      <c r="B997" s="189">
        <v>3427</v>
      </c>
      <c r="C997" s="570"/>
      <c r="D997" s="576"/>
      <c r="E997" s="570"/>
      <c r="F997" s="578"/>
      <c r="G997" s="603"/>
      <c r="H997" s="421"/>
      <c r="I997" s="158" t="s">
        <v>1421</v>
      </c>
      <c r="J997" s="430"/>
      <c r="K997" s="81"/>
      <c r="L997" s="430">
        <v>307</v>
      </c>
      <c r="M997" s="81"/>
      <c r="N997" s="67"/>
      <c r="O997" s="67"/>
      <c r="P997" s="67">
        <v>15</v>
      </c>
      <c r="Q997" s="67"/>
      <c r="R997" s="67"/>
      <c r="S997" s="67"/>
      <c r="T997" s="67">
        <v>210.49</v>
      </c>
      <c r="U997" s="67"/>
      <c r="V997" s="99"/>
      <c r="W997" s="100"/>
      <c r="X997" s="100"/>
      <c r="Y997" s="187"/>
      <c r="Z997" s="187"/>
      <c r="AA997" s="187"/>
      <c r="AB997" s="187"/>
      <c r="AC997" s="187"/>
      <c r="AD997" s="187"/>
      <c r="AE997" s="64"/>
    </row>
    <row r="998" spans="1:31" s="22" customFormat="1" ht="90" hidden="1" customHeight="1" x14ac:dyDescent="0.25">
      <c r="A998" s="449"/>
      <c r="B998" s="189" t="s">
        <v>1487</v>
      </c>
      <c r="C998" s="570"/>
      <c r="D998" s="576"/>
      <c r="E998" s="570"/>
      <c r="F998" s="578"/>
      <c r="G998" s="603"/>
      <c r="H998" s="421"/>
      <c r="I998" s="256" t="s">
        <v>1035</v>
      </c>
      <c r="J998" s="430"/>
      <c r="K998" s="430"/>
      <c r="L998" s="430">
        <v>135</v>
      </c>
      <c r="M998" s="430"/>
      <c r="N998" s="67"/>
      <c r="O998" s="67"/>
      <c r="P998" s="67">
        <v>15</v>
      </c>
      <c r="Q998" s="67"/>
      <c r="R998" s="67"/>
      <c r="S998" s="67"/>
      <c r="T998" s="67">
        <v>108</v>
      </c>
      <c r="U998" s="67"/>
      <c r="V998" s="99"/>
      <c r="W998" s="100"/>
      <c r="X998" s="100"/>
      <c r="Y998" s="187"/>
      <c r="Z998" s="187"/>
      <c r="AA998" s="187"/>
      <c r="AB998" s="187"/>
      <c r="AC998" s="187"/>
      <c r="AD998" s="187"/>
      <c r="AE998" s="64"/>
    </row>
    <row r="999" spans="1:31" s="22" customFormat="1" ht="90" hidden="1" customHeight="1" x14ac:dyDescent="0.25">
      <c r="A999" s="449"/>
      <c r="B999" s="189">
        <v>2900</v>
      </c>
      <c r="C999" s="570"/>
      <c r="D999" s="576"/>
      <c r="E999" s="570"/>
      <c r="F999" s="578"/>
      <c r="G999" s="603"/>
      <c r="H999" s="421"/>
      <c r="I999" s="256" t="s">
        <v>1037</v>
      </c>
      <c r="J999" s="430"/>
      <c r="K999" s="430"/>
      <c r="L999" s="430">
        <v>499</v>
      </c>
      <c r="M999" s="430"/>
      <c r="N999" s="67"/>
      <c r="O999" s="67"/>
      <c r="P999" s="67">
        <v>15</v>
      </c>
      <c r="Q999" s="67"/>
      <c r="R999" s="67"/>
      <c r="S999" s="67"/>
      <c r="T999" s="67">
        <v>408</v>
      </c>
      <c r="U999" s="67"/>
      <c r="V999" s="99"/>
      <c r="W999" s="100"/>
      <c r="X999" s="100"/>
      <c r="Y999" s="187"/>
      <c r="Z999" s="187"/>
      <c r="AA999" s="187"/>
      <c r="AB999" s="187"/>
      <c r="AC999" s="187"/>
      <c r="AD999" s="187"/>
      <c r="AE999" s="64"/>
    </row>
    <row r="1000" spans="1:31" s="22" customFormat="1" ht="90" hidden="1" customHeight="1" x14ac:dyDescent="0.25">
      <c r="A1000" s="449"/>
      <c r="B1000" s="189">
        <v>895</v>
      </c>
      <c r="C1000" s="570"/>
      <c r="D1000" s="576"/>
      <c r="E1000" s="570"/>
      <c r="F1000" s="578"/>
      <c r="G1000" s="603"/>
      <c r="H1000" s="421"/>
      <c r="I1000" s="304" t="s">
        <v>1140</v>
      </c>
      <c r="J1000" s="430"/>
      <c r="K1000" s="95"/>
      <c r="L1000" s="430">
        <v>226</v>
      </c>
      <c r="M1000" s="430"/>
      <c r="N1000" s="67"/>
      <c r="O1000" s="67"/>
      <c r="P1000" s="67">
        <v>15</v>
      </c>
      <c r="Q1000" s="67"/>
      <c r="R1000" s="67"/>
      <c r="S1000" s="106"/>
      <c r="T1000" s="67">
        <v>165</v>
      </c>
      <c r="U1000" s="106"/>
      <c r="V1000" s="99"/>
      <c r="W1000" s="100"/>
      <c r="X1000" s="100"/>
      <c r="Y1000" s="187"/>
      <c r="Z1000" s="187"/>
      <c r="AA1000" s="187"/>
      <c r="AB1000" s="187"/>
      <c r="AC1000" s="187"/>
      <c r="AD1000" s="187"/>
      <c r="AE1000" s="64"/>
    </row>
    <row r="1001" spans="1:31" s="22" customFormat="1" ht="90" hidden="1" customHeight="1" x14ac:dyDescent="0.25">
      <c r="A1001" s="449"/>
      <c r="B1001" s="189" t="s">
        <v>1649</v>
      </c>
      <c r="C1001" s="570"/>
      <c r="D1001" s="576"/>
      <c r="E1001" s="570"/>
      <c r="F1001" s="578"/>
      <c r="G1001" s="603"/>
      <c r="H1001" s="421"/>
      <c r="I1001" s="304" t="s">
        <v>1143</v>
      </c>
      <c r="J1001" s="428"/>
      <c r="K1001" s="153"/>
      <c r="L1001" s="428">
        <v>105</v>
      </c>
      <c r="M1001" s="428"/>
      <c r="N1001" s="68"/>
      <c r="O1001" s="68"/>
      <c r="P1001" s="68">
        <v>1</v>
      </c>
      <c r="Q1001" s="68"/>
      <c r="R1001" s="67"/>
      <c r="S1001" s="67"/>
      <c r="T1001" s="391">
        <v>86.466449999999995</v>
      </c>
      <c r="U1001" s="106"/>
      <c r="V1001" s="99"/>
      <c r="W1001" s="100"/>
      <c r="X1001" s="100"/>
      <c r="Y1001" s="187"/>
      <c r="Z1001" s="187"/>
      <c r="AA1001" s="187"/>
      <c r="AB1001" s="187"/>
      <c r="AC1001" s="187"/>
      <c r="AD1001" s="187"/>
      <c r="AE1001" s="64"/>
    </row>
    <row r="1002" spans="1:31" s="22" customFormat="1" ht="90" hidden="1" customHeight="1" x14ac:dyDescent="0.25">
      <c r="A1002" s="449"/>
      <c r="B1002" s="189" t="s">
        <v>1629</v>
      </c>
      <c r="C1002" s="570"/>
      <c r="D1002" s="576"/>
      <c r="E1002" s="570"/>
      <c r="F1002" s="578"/>
      <c r="G1002" s="603"/>
      <c r="H1002" s="421"/>
      <c r="I1002" s="304" t="s">
        <v>1141</v>
      </c>
      <c r="J1002" s="430"/>
      <c r="K1002" s="95"/>
      <c r="L1002" s="430">
        <v>317</v>
      </c>
      <c r="M1002" s="430"/>
      <c r="N1002" s="67"/>
      <c r="O1002" s="67"/>
      <c r="P1002" s="67">
        <v>40</v>
      </c>
      <c r="Q1002" s="67"/>
      <c r="R1002" s="67"/>
      <c r="S1002" s="106"/>
      <c r="T1002" s="67">
        <v>261</v>
      </c>
      <c r="U1002" s="106"/>
      <c r="V1002" s="99"/>
      <c r="W1002" s="100"/>
      <c r="X1002" s="100"/>
      <c r="Y1002" s="187"/>
      <c r="Z1002" s="187"/>
      <c r="AA1002" s="187"/>
      <c r="AB1002" s="187"/>
      <c r="AC1002" s="187"/>
      <c r="AD1002" s="187"/>
      <c r="AE1002" s="64"/>
    </row>
    <row r="1003" spans="1:31" s="22" customFormat="1" ht="90" hidden="1" customHeight="1" x14ac:dyDescent="0.25">
      <c r="A1003" s="449"/>
      <c r="B1003" s="189" t="s">
        <v>1634</v>
      </c>
      <c r="C1003" s="570"/>
      <c r="D1003" s="576"/>
      <c r="E1003" s="570"/>
      <c r="F1003" s="578"/>
      <c r="G1003" s="603"/>
      <c r="H1003" s="421"/>
      <c r="I1003" s="304" t="s">
        <v>1109</v>
      </c>
      <c r="J1003" s="430"/>
      <c r="K1003" s="95"/>
      <c r="L1003" s="430">
        <v>70</v>
      </c>
      <c r="M1003" s="430"/>
      <c r="N1003" s="67"/>
      <c r="O1003" s="67"/>
      <c r="P1003" s="67">
        <v>10</v>
      </c>
      <c r="Q1003" s="67"/>
      <c r="R1003" s="67"/>
      <c r="S1003" s="106"/>
      <c r="T1003" s="67">
        <v>49</v>
      </c>
      <c r="U1003" s="106"/>
      <c r="V1003" s="99"/>
      <c r="W1003" s="100"/>
      <c r="X1003" s="100"/>
      <c r="Y1003" s="187"/>
      <c r="Z1003" s="187"/>
      <c r="AA1003" s="187"/>
      <c r="AB1003" s="187"/>
      <c r="AC1003" s="187"/>
      <c r="AD1003" s="187"/>
      <c r="AE1003" s="64"/>
    </row>
    <row r="1004" spans="1:31" s="22" customFormat="1" ht="90" hidden="1" customHeight="1" x14ac:dyDescent="0.25">
      <c r="A1004" s="449"/>
      <c r="B1004" s="189">
        <v>539</v>
      </c>
      <c r="C1004" s="570"/>
      <c r="D1004" s="576"/>
      <c r="E1004" s="570"/>
      <c r="F1004" s="578"/>
      <c r="G1004" s="603"/>
      <c r="H1004" s="421"/>
      <c r="I1004" s="304" t="s">
        <v>1113</v>
      </c>
      <c r="J1004" s="430"/>
      <c r="K1004" s="95"/>
      <c r="L1004" s="430">
        <v>419</v>
      </c>
      <c r="M1004" s="430"/>
      <c r="N1004" s="67"/>
      <c r="O1004" s="67"/>
      <c r="P1004" s="67">
        <v>45</v>
      </c>
      <c r="Q1004" s="67"/>
      <c r="R1004" s="67"/>
      <c r="S1004" s="106"/>
      <c r="T1004" s="67">
        <v>362</v>
      </c>
      <c r="U1004" s="106"/>
      <c r="V1004" s="99"/>
      <c r="W1004" s="100"/>
      <c r="X1004" s="100"/>
      <c r="Y1004" s="187"/>
      <c r="Z1004" s="187"/>
      <c r="AA1004" s="187"/>
      <c r="AB1004" s="187"/>
      <c r="AC1004" s="187"/>
      <c r="AD1004" s="187"/>
      <c r="AE1004" s="64"/>
    </row>
    <row r="1005" spans="1:31" s="22" customFormat="1" ht="90" hidden="1" customHeight="1" x14ac:dyDescent="0.25">
      <c r="A1005" s="449"/>
      <c r="B1005" s="189">
        <v>815</v>
      </c>
      <c r="C1005" s="570"/>
      <c r="D1005" s="576"/>
      <c r="E1005" s="570"/>
      <c r="F1005" s="578"/>
      <c r="G1005" s="720"/>
      <c r="H1005" s="421"/>
      <c r="I1005" s="158" t="s">
        <v>1203</v>
      </c>
      <c r="J1005" s="430"/>
      <c r="K1005" s="430"/>
      <c r="L1005" s="335">
        <v>238</v>
      </c>
      <c r="M1005" s="430"/>
      <c r="N1005" s="67"/>
      <c r="O1005" s="67"/>
      <c r="P1005" s="67">
        <v>10</v>
      </c>
      <c r="Q1005" s="67"/>
      <c r="R1005" s="67"/>
      <c r="S1005" s="106"/>
      <c r="T1005" s="67">
        <v>181.95400000000001</v>
      </c>
      <c r="U1005" s="67"/>
      <c r="V1005" s="99"/>
      <c r="W1005" s="100"/>
      <c r="X1005" s="100"/>
      <c r="Y1005" s="187"/>
      <c r="Z1005" s="187"/>
      <c r="AA1005" s="187"/>
      <c r="AB1005" s="187"/>
      <c r="AC1005" s="187"/>
      <c r="AD1005" s="187"/>
      <c r="AE1005" s="64"/>
    </row>
    <row r="1006" spans="1:31" s="22" customFormat="1" ht="15" hidden="1" customHeight="1" x14ac:dyDescent="0.25">
      <c r="A1006" s="4"/>
      <c r="B1006" s="4"/>
      <c r="C1006" s="570"/>
      <c r="D1006" s="576"/>
      <c r="E1006" s="570"/>
      <c r="F1006" s="578"/>
      <c r="G1006" s="604" t="s">
        <v>60</v>
      </c>
      <c r="H1006" s="440"/>
      <c r="I1006" s="245"/>
      <c r="J1006" s="252">
        <f>SUM(J1007:J1205)</f>
        <v>0</v>
      </c>
      <c r="K1006" s="252">
        <f t="shared" ref="K1006:U1006" si="10">SUM(K1007:K1205)</f>
        <v>0</v>
      </c>
      <c r="L1006" s="252">
        <f t="shared" si="10"/>
        <v>40835</v>
      </c>
      <c r="M1006" s="252">
        <f t="shared" si="10"/>
        <v>0</v>
      </c>
      <c r="N1006" s="252">
        <f t="shared" si="10"/>
        <v>0</v>
      </c>
      <c r="O1006" s="252">
        <f t="shared" si="10"/>
        <v>0</v>
      </c>
      <c r="P1006" s="252">
        <f t="shared" si="10"/>
        <v>3961.0299999999997</v>
      </c>
      <c r="Q1006" s="252">
        <f t="shared" si="10"/>
        <v>0</v>
      </c>
      <c r="R1006" s="252">
        <f t="shared" si="10"/>
        <v>0</v>
      </c>
      <c r="S1006" s="252">
        <f t="shared" si="10"/>
        <v>0</v>
      </c>
      <c r="T1006" s="252">
        <f t="shared" si="10"/>
        <v>43921.637259999996</v>
      </c>
      <c r="U1006" s="252">
        <f t="shared" si="10"/>
        <v>0</v>
      </c>
      <c r="V1006" s="272" t="e">
        <f>'Приложение 1'!#REF!</f>
        <v>#REF!</v>
      </c>
      <c r="W1006" s="118" t="e">
        <f>V1006*((J1006+K1006+L1006)/1000)/(N1006+O1006+P1006)</f>
        <v>#REF!</v>
      </c>
      <c r="X1006" s="141">
        <f>X618</f>
        <v>15.17154</v>
      </c>
      <c r="Y1006" s="344" t="e">
        <f>X1006*'Приложение 1'!#REF!/100</f>
        <v>#REF!</v>
      </c>
      <c r="Z1006" s="349" t="e">
        <f>W1006/Y1006</f>
        <v>#REF!</v>
      </c>
    </row>
    <row r="1007" spans="1:31" s="22" customFormat="1" ht="60" hidden="1" customHeight="1" x14ac:dyDescent="0.25">
      <c r="A1007" s="430"/>
      <c r="B1007" s="66" t="s">
        <v>1464</v>
      </c>
      <c r="C1007" s="570"/>
      <c r="D1007" s="576"/>
      <c r="E1007" s="570"/>
      <c r="F1007" s="578"/>
      <c r="G1007" s="603"/>
      <c r="H1007" s="421"/>
      <c r="I1007" s="158" t="s">
        <v>1007</v>
      </c>
      <c r="J1007" s="430"/>
      <c r="K1007" s="430"/>
      <c r="L1007" s="430">
        <v>65</v>
      </c>
      <c r="M1007" s="430"/>
      <c r="N1007" s="67"/>
      <c r="O1007" s="67"/>
      <c r="P1007" s="67">
        <v>15</v>
      </c>
      <c r="Q1007" s="67"/>
      <c r="R1007" s="67"/>
      <c r="S1007" s="67"/>
      <c r="T1007" s="67">
        <v>150</v>
      </c>
      <c r="U1007" s="67"/>
      <c r="V1007" s="99"/>
      <c r="W1007" s="100"/>
      <c r="X1007" s="100"/>
      <c r="Y1007" s="100"/>
      <c r="Z1007" s="100"/>
      <c r="AA1007" s="187"/>
      <c r="AB1007" s="187"/>
      <c r="AC1007" s="350"/>
      <c r="AD1007" s="187"/>
      <c r="AE1007" s="64"/>
    </row>
    <row r="1008" spans="1:31" s="22" customFormat="1" ht="90" hidden="1" customHeight="1" x14ac:dyDescent="0.25">
      <c r="A1008" s="430"/>
      <c r="B1008" s="189" t="s">
        <v>1457</v>
      </c>
      <c r="C1008" s="570"/>
      <c r="D1008" s="576"/>
      <c r="E1008" s="570"/>
      <c r="F1008" s="578"/>
      <c r="G1008" s="603"/>
      <c r="H1008" s="421"/>
      <c r="I1008" s="197" t="s">
        <v>1008</v>
      </c>
      <c r="J1008" s="430"/>
      <c r="K1008" s="430"/>
      <c r="L1008" s="430">
        <v>170</v>
      </c>
      <c r="M1008" s="430"/>
      <c r="N1008" s="67"/>
      <c r="O1008" s="67"/>
      <c r="P1008" s="67">
        <v>30</v>
      </c>
      <c r="Q1008" s="67"/>
      <c r="R1008" s="67"/>
      <c r="S1008" s="67"/>
      <c r="T1008" s="67">
        <v>217</v>
      </c>
      <c r="U1008" s="67"/>
      <c r="V1008" s="99"/>
      <c r="W1008" s="100"/>
      <c r="X1008" s="100"/>
      <c r="Y1008" s="100"/>
      <c r="Z1008" s="100"/>
      <c r="AA1008" s="187"/>
      <c r="AB1008" s="187"/>
      <c r="AC1008" s="350"/>
      <c r="AD1008" s="187"/>
      <c r="AE1008" s="64"/>
    </row>
    <row r="1009" spans="1:31" s="22" customFormat="1" ht="75" hidden="1" customHeight="1" x14ac:dyDescent="0.25">
      <c r="A1009" s="430"/>
      <c r="B1009" s="430">
        <v>856</v>
      </c>
      <c r="C1009" s="570"/>
      <c r="D1009" s="576"/>
      <c r="E1009" s="570"/>
      <c r="F1009" s="578"/>
      <c r="G1009" s="603"/>
      <c r="H1009" s="421"/>
      <c r="I1009" s="197" t="s">
        <v>1009</v>
      </c>
      <c r="J1009" s="430"/>
      <c r="K1009" s="430"/>
      <c r="L1009" s="430">
        <v>128</v>
      </c>
      <c r="M1009" s="430"/>
      <c r="N1009" s="67"/>
      <c r="O1009" s="67"/>
      <c r="P1009" s="67">
        <v>8.33</v>
      </c>
      <c r="Q1009" s="67"/>
      <c r="R1009" s="67"/>
      <c r="S1009" s="67"/>
      <c r="T1009" s="67">
        <v>112</v>
      </c>
      <c r="U1009" s="67"/>
      <c r="V1009" s="99"/>
      <c r="W1009" s="100"/>
      <c r="X1009" s="100"/>
      <c r="Y1009" s="100"/>
      <c r="Z1009" s="100"/>
      <c r="AA1009" s="187"/>
      <c r="AB1009" s="187"/>
      <c r="AC1009" s="350"/>
      <c r="AD1009" s="187"/>
      <c r="AE1009" s="64"/>
    </row>
    <row r="1010" spans="1:31" s="22" customFormat="1" ht="60" hidden="1" customHeight="1" x14ac:dyDescent="0.25">
      <c r="A1010" s="430"/>
      <c r="B1010" s="430">
        <v>824</v>
      </c>
      <c r="C1010" s="570"/>
      <c r="D1010" s="576"/>
      <c r="E1010" s="570"/>
      <c r="F1010" s="578"/>
      <c r="G1010" s="603"/>
      <c r="H1010" s="421"/>
      <c r="I1010" s="158" t="s">
        <v>1010</v>
      </c>
      <c r="J1010" s="430"/>
      <c r="K1010" s="430"/>
      <c r="L1010" s="430">
        <v>271</v>
      </c>
      <c r="M1010" s="430"/>
      <c r="N1010" s="67"/>
      <c r="O1010" s="67"/>
      <c r="P1010" s="67">
        <v>20</v>
      </c>
      <c r="Q1010" s="67"/>
      <c r="R1010" s="67"/>
      <c r="S1010" s="67"/>
      <c r="T1010" s="67">
        <v>270</v>
      </c>
      <c r="U1010" s="67"/>
      <c r="V1010" s="99"/>
      <c r="W1010" s="100"/>
      <c r="X1010" s="100"/>
      <c r="Y1010" s="100"/>
      <c r="Z1010" s="100"/>
      <c r="AA1010" s="187"/>
      <c r="AB1010" s="187"/>
      <c r="AC1010" s="350"/>
      <c r="AD1010" s="187"/>
      <c r="AE1010" s="64"/>
    </row>
    <row r="1011" spans="1:31" s="22" customFormat="1" ht="105" hidden="1" customHeight="1" x14ac:dyDescent="0.25">
      <c r="A1011" s="430"/>
      <c r="B1011" s="430">
        <v>881</v>
      </c>
      <c r="C1011" s="570"/>
      <c r="D1011" s="576"/>
      <c r="E1011" s="570"/>
      <c r="F1011" s="578"/>
      <c r="G1011" s="603"/>
      <c r="H1011" s="421"/>
      <c r="I1011" s="158" t="s">
        <v>1011</v>
      </c>
      <c r="J1011" s="430"/>
      <c r="K1011" s="430"/>
      <c r="L1011" s="430">
        <v>459</v>
      </c>
      <c r="M1011" s="430"/>
      <c r="N1011" s="67"/>
      <c r="O1011" s="67"/>
      <c r="P1011" s="67">
        <v>25</v>
      </c>
      <c r="Q1011" s="67"/>
      <c r="R1011" s="67"/>
      <c r="S1011" s="67"/>
      <c r="T1011" s="67">
        <v>449</v>
      </c>
      <c r="U1011" s="67"/>
      <c r="V1011" s="99"/>
      <c r="W1011" s="100"/>
      <c r="X1011" s="100"/>
      <c r="Y1011" s="100"/>
      <c r="Z1011" s="100"/>
      <c r="AA1011" s="187"/>
      <c r="AB1011" s="187"/>
      <c r="AC1011" s="350"/>
      <c r="AD1011" s="187"/>
      <c r="AE1011" s="64"/>
    </row>
    <row r="1012" spans="1:31" s="22" customFormat="1" ht="60" hidden="1" customHeight="1" x14ac:dyDescent="0.25">
      <c r="A1012" s="430"/>
      <c r="B1012" s="430">
        <v>773</v>
      </c>
      <c r="C1012" s="570"/>
      <c r="D1012" s="576"/>
      <c r="E1012" s="570"/>
      <c r="F1012" s="578"/>
      <c r="G1012" s="603"/>
      <c r="H1012" s="421"/>
      <c r="I1012" s="158" t="s">
        <v>1012</v>
      </c>
      <c r="J1012" s="430"/>
      <c r="K1012" s="430"/>
      <c r="L1012" s="430">
        <v>24</v>
      </c>
      <c r="M1012" s="430"/>
      <c r="N1012" s="67"/>
      <c r="O1012" s="67"/>
      <c r="P1012" s="67">
        <v>5</v>
      </c>
      <c r="Q1012" s="67"/>
      <c r="R1012" s="67"/>
      <c r="S1012" s="67"/>
      <c r="T1012" s="67">
        <v>65</v>
      </c>
      <c r="U1012" s="67"/>
      <c r="V1012" s="99"/>
      <c r="W1012" s="100"/>
      <c r="X1012" s="100"/>
      <c r="Y1012" s="100"/>
      <c r="Z1012" s="100"/>
      <c r="AA1012" s="187"/>
      <c r="AB1012" s="187"/>
      <c r="AC1012" s="350"/>
      <c r="AD1012" s="187"/>
      <c r="AE1012" s="64"/>
    </row>
    <row r="1013" spans="1:31" s="22" customFormat="1" ht="75" hidden="1" customHeight="1" x14ac:dyDescent="0.25">
      <c r="A1013" s="430"/>
      <c r="B1013" s="430">
        <v>912</v>
      </c>
      <c r="C1013" s="570"/>
      <c r="D1013" s="576"/>
      <c r="E1013" s="570"/>
      <c r="F1013" s="578"/>
      <c r="G1013" s="603"/>
      <c r="H1013" s="421"/>
      <c r="I1013" s="158" t="s">
        <v>1013</v>
      </c>
      <c r="J1013" s="430"/>
      <c r="K1013" s="430"/>
      <c r="L1013" s="430">
        <v>69</v>
      </c>
      <c r="M1013" s="430"/>
      <c r="N1013" s="67"/>
      <c r="O1013" s="67"/>
      <c r="P1013" s="67">
        <v>1.67</v>
      </c>
      <c r="Q1013" s="67"/>
      <c r="R1013" s="67"/>
      <c r="S1013" s="67"/>
      <c r="T1013" s="67">
        <v>74</v>
      </c>
      <c r="U1013" s="67"/>
      <c r="V1013" s="99"/>
      <c r="W1013" s="100"/>
      <c r="X1013" s="100"/>
      <c r="Y1013" s="100"/>
      <c r="Z1013" s="100"/>
      <c r="AA1013" s="187"/>
      <c r="AB1013" s="187"/>
      <c r="AC1013" s="350"/>
      <c r="AD1013" s="187"/>
      <c r="AE1013" s="64"/>
    </row>
    <row r="1014" spans="1:31" s="22" customFormat="1" ht="75" hidden="1" customHeight="1" x14ac:dyDescent="0.25">
      <c r="A1014" s="430"/>
      <c r="B1014" s="66" t="s">
        <v>1456</v>
      </c>
      <c r="C1014" s="570"/>
      <c r="D1014" s="576"/>
      <c r="E1014" s="570"/>
      <c r="F1014" s="578"/>
      <c r="G1014" s="603"/>
      <c r="H1014" s="421"/>
      <c r="I1014" s="158" t="s">
        <v>1014</v>
      </c>
      <c r="J1014" s="430"/>
      <c r="K1014" s="430"/>
      <c r="L1014" s="430">
        <v>188</v>
      </c>
      <c r="M1014" s="430"/>
      <c r="N1014" s="67"/>
      <c r="O1014" s="67"/>
      <c r="P1014" s="67">
        <v>6.67</v>
      </c>
      <c r="Q1014" s="67"/>
      <c r="R1014" s="67"/>
      <c r="S1014" s="67"/>
      <c r="T1014" s="67">
        <v>193</v>
      </c>
      <c r="U1014" s="67"/>
      <c r="V1014" s="99"/>
      <c r="W1014" s="100"/>
      <c r="X1014" s="100"/>
      <c r="Y1014" s="100"/>
      <c r="Z1014" s="100"/>
      <c r="AA1014" s="187"/>
      <c r="AB1014" s="187"/>
      <c r="AC1014" s="350"/>
      <c r="AD1014" s="187"/>
      <c r="AE1014" s="64"/>
    </row>
    <row r="1015" spans="1:31" s="22" customFormat="1" ht="60" hidden="1" customHeight="1" x14ac:dyDescent="0.25">
      <c r="A1015" s="430"/>
      <c r="B1015" s="430">
        <v>869</v>
      </c>
      <c r="C1015" s="570"/>
      <c r="D1015" s="576"/>
      <c r="E1015" s="570"/>
      <c r="F1015" s="578"/>
      <c r="G1015" s="603"/>
      <c r="H1015" s="421"/>
      <c r="I1015" s="158" t="s">
        <v>1015</v>
      </c>
      <c r="J1015" s="430"/>
      <c r="K1015" s="430"/>
      <c r="L1015" s="430">
        <v>120</v>
      </c>
      <c r="M1015" s="430"/>
      <c r="N1015" s="67"/>
      <c r="O1015" s="67"/>
      <c r="P1015" s="67">
        <v>5</v>
      </c>
      <c r="Q1015" s="67"/>
      <c r="R1015" s="67"/>
      <c r="S1015" s="67"/>
      <c r="T1015" s="67">
        <v>124</v>
      </c>
      <c r="U1015" s="67"/>
      <c r="V1015" s="99"/>
      <c r="W1015" s="100"/>
      <c r="X1015" s="100"/>
      <c r="Y1015" s="100"/>
      <c r="Z1015" s="100"/>
      <c r="AA1015" s="187"/>
      <c r="AB1015" s="187"/>
      <c r="AC1015" s="350"/>
      <c r="AD1015" s="187"/>
      <c r="AE1015" s="64"/>
    </row>
    <row r="1016" spans="1:31" s="22" customFormat="1" ht="75" hidden="1" customHeight="1" x14ac:dyDescent="0.25">
      <c r="A1016" s="430"/>
      <c r="B1016" s="430">
        <v>831</v>
      </c>
      <c r="C1016" s="570"/>
      <c r="D1016" s="576"/>
      <c r="E1016" s="570"/>
      <c r="F1016" s="578"/>
      <c r="G1016" s="603"/>
      <c r="H1016" s="421"/>
      <c r="I1016" s="158" t="s">
        <v>1016</v>
      </c>
      <c r="J1016" s="430"/>
      <c r="K1016" s="430"/>
      <c r="L1016" s="430">
        <v>184</v>
      </c>
      <c r="M1016" s="430"/>
      <c r="N1016" s="67"/>
      <c r="O1016" s="67"/>
      <c r="P1016" s="67">
        <v>15</v>
      </c>
      <c r="Q1016" s="67"/>
      <c r="R1016" s="67"/>
      <c r="S1016" s="67"/>
      <c r="T1016" s="67">
        <v>202</v>
      </c>
      <c r="U1016" s="67"/>
      <c r="V1016" s="99"/>
      <c r="W1016" s="100"/>
      <c r="X1016" s="100"/>
      <c r="Y1016" s="100"/>
      <c r="Z1016" s="100"/>
      <c r="AA1016" s="187"/>
      <c r="AB1016" s="187"/>
      <c r="AC1016" s="350"/>
      <c r="AD1016" s="187"/>
      <c r="AE1016" s="64"/>
    </row>
    <row r="1017" spans="1:31" s="22" customFormat="1" ht="45" hidden="1" customHeight="1" x14ac:dyDescent="0.25">
      <c r="A1017" s="430"/>
      <c r="B1017" s="66" t="s">
        <v>1460</v>
      </c>
      <c r="C1017" s="570"/>
      <c r="D1017" s="576"/>
      <c r="E1017" s="570"/>
      <c r="F1017" s="578"/>
      <c r="G1017" s="603"/>
      <c r="H1017" s="421"/>
      <c r="I1017" s="158" t="s">
        <v>1017</v>
      </c>
      <c r="J1017" s="430"/>
      <c r="K1017" s="430"/>
      <c r="L1017" s="430">
        <v>197</v>
      </c>
      <c r="M1017" s="430"/>
      <c r="N1017" s="67"/>
      <c r="O1017" s="67"/>
      <c r="P1017" s="67">
        <v>15</v>
      </c>
      <c r="Q1017" s="67"/>
      <c r="R1017" s="67"/>
      <c r="S1017" s="67"/>
      <c r="T1017" s="67">
        <v>207</v>
      </c>
      <c r="U1017" s="67"/>
      <c r="V1017" s="99"/>
      <c r="W1017" s="100"/>
      <c r="X1017" s="100"/>
      <c r="Y1017" s="100"/>
      <c r="Z1017" s="100"/>
      <c r="AA1017" s="187"/>
      <c r="AB1017" s="187"/>
      <c r="AC1017" s="350"/>
      <c r="AD1017" s="187"/>
      <c r="AE1017" s="64"/>
    </row>
    <row r="1018" spans="1:31" s="22" customFormat="1" ht="67.5" hidden="1" customHeight="1" x14ac:dyDescent="0.25">
      <c r="A1018" s="430"/>
      <c r="B1018" s="430">
        <v>1211</v>
      </c>
      <c r="C1018" s="570"/>
      <c r="D1018" s="576"/>
      <c r="E1018" s="570"/>
      <c r="F1018" s="578"/>
      <c r="G1018" s="603"/>
      <c r="H1018" s="421"/>
      <c r="I1018" s="158" t="s">
        <v>1758</v>
      </c>
      <c r="J1018" s="430"/>
      <c r="K1018" s="430"/>
      <c r="L1018" s="430">
        <v>378</v>
      </c>
      <c r="M1018" s="430"/>
      <c r="N1018" s="67"/>
      <c r="O1018" s="67"/>
      <c r="P1018" s="67">
        <v>20</v>
      </c>
      <c r="Q1018" s="67"/>
      <c r="R1018" s="67"/>
      <c r="S1018" s="67"/>
      <c r="T1018" s="67">
        <v>573</v>
      </c>
      <c r="U1018" s="67"/>
      <c r="V1018" s="99"/>
      <c r="W1018" s="100"/>
      <c r="X1018" s="100"/>
      <c r="Y1018" s="100"/>
      <c r="Z1018" s="100"/>
      <c r="AA1018" s="187"/>
      <c r="AB1018" s="187"/>
      <c r="AC1018" s="350"/>
      <c r="AD1018" s="187"/>
      <c r="AE1018" s="64"/>
    </row>
    <row r="1019" spans="1:31" s="22" customFormat="1" ht="45" hidden="1" customHeight="1" x14ac:dyDescent="0.25">
      <c r="A1019" s="430"/>
      <c r="B1019" s="430">
        <v>5840</v>
      </c>
      <c r="C1019" s="570"/>
      <c r="D1019" s="576"/>
      <c r="E1019" s="570"/>
      <c r="F1019" s="578"/>
      <c r="G1019" s="603"/>
      <c r="H1019" s="421"/>
      <c r="I1019" s="258" t="s">
        <v>1018</v>
      </c>
      <c r="J1019" s="430"/>
      <c r="K1019" s="430"/>
      <c r="L1019" s="430">
        <v>277</v>
      </c>
      <c r="M1019" s="430"/>
      <c r="N1019" s="67"/>
      <c r="O1019" s="67"/>
      <c r="P1019" s="67">
        <v>72</v>
      </c>
      <c r="Q1019" s="67"/>
      <c r="R1019" s="67"/>
      <c r="S1019" s="67"/>
      <c r="T1019" s="67">
        <v>142</v>
      </c>
      <c r="U1019" s="67"/>
      <c r="V1019" s="99"/>
      <c r="W1019" s="100"/>
      <c r="X1019" s="100"/>
      <c r="Y1019" s="100"/>
      <c r="Z1019" s="100"/>
      <c r="AA1019" s="187"/>
      <c r="AB1019" s="187"/>
      <c r="AC1019" s="350"/>
      <c r="AD1019" s="187"/>
      <c r="AE1019" s="64"/>
    </row>
    <row r="1020" spans="1:31" s="22" customFormat="1" ht="60" hidden="1" customHeight="1" x14ac:dyDescent="0.25">
      <c r="A1020" s="430"/>
      <c r="B1020" s="430">
        <v>63</v>
      </c>
      <c r="C1020" s="570"/>
      <c r="D1020" s="576"/>
      <c r="E1020" s="570"/>
      <c r="F1020" s="578"/>
      <c r="G1020" s="603"/>
      <c r="H1020" s="421"/>
      <c r="I1020" s="256" t="s">
        <v>1019</v>
      </c>
      <c r="J1020" s="430"/>
      <c r="K1020" s="430"/>
      <c r="L1020" s="430">
        <v>44</v>
      </c>
      <c r="M1020" s="430"/>
      <c r="N1020" s="67"/>
      <c r="O1020" s="67"/>
      <c r="P1020" s="67">
        <v>15</v>
      </c>
      <c r="Q1020" s="67"/>
      <c r="R1020" s="67"/>
      <c r="S1020" s="67"/>
      <c r="T1020" s="67">
        <v>80</v>
      </c>
      <c r="U1020" s="67"/>
      <c r="V1020" s="99"/>
      <c r="W1020" s="100"/>
      <c r="X1020" s="100"/>
      <c r="Y1020" s="100"/>
      <c r="Z1020" s="100"/>
      <c r="AA1020" s="187"/>
      <c r="AB1020" s="187"/>
      <c r="AC1020" s="350"/>
      <c r="AD1020" s="187"/>
      <c r="AE1020" s="64"/>
    </row>
    <row r="1021" spans="1:31" s="22" customFormat="1" ht="60" hidden="1" customHeight="1" x14ac:dyDescent="0.25">
      <c r="A1021" s="430"/>
      <c r="B1021" s="430">
        <v>991</v>
      </c>
      <c r="C1021" s="570"/>
      <c r="D1021" s="576"/>
      <c r="E1021" s="570"/>
      <c r="F1021" s="578"/>
      <c r="G1021" s="603"/>
      <c r="H1021" s="421"/>
      <c r="I1021" s="258" t="s">
        <v>1020</v>
      </c>
      <c r="J1021" s="430"/>
      <c r="K1021" s="430"/>
      <c r="L1021" s="430">
        <v>41</v>
      </c>
      <c r="M1021" s="430"/>
      <c r="N1021" s="67"/>
      <c r="O1021" s="67"/>
      <c r="P1021" s="67">
        <v>5</v>
      </c>
      <c r="Q1021" s="67"/>
      <c r="R1021" s="67"/>
      <c r="S1021" s="67"/>
      <c r="T1021" s="67">
        <v>90</v>
      </c>
      <c r="U1021" s="67"/>
      <c r="V1021" s="99"/>
      <c r="W1021" s="100"/>
      <c r="X1021" s="100"/>
      <c r="Y1021" s="100"/>
      <c r="Z1021" s="100"/>
      <c r="AA1021" s="187"/>
      <c r="AB1021" s="187"/>
      <c r="AC1021" s="350"/>
      <c r="AD1021" s="187"/>
      <c r="AE1021" s="64"/>
    </row>
    <row r="1022" spans="1:31" s="22" customFormat="1" ht="60" hidden="1" customHeight="1" x14ac:dyDescent="0.25">
      <c r="A1022" s="430"/>
      <c r="B1022" s="430">
        <v>88</v>
      </c>
      <c r="C1022" s="570"/>
      <c r="D1022" s="576"/>
      <c r="E1022" s="570"/>
      <c r="F1022" s="578"/>
      <c r="G1022" s="603"/>
      <c r="H1022" s="421"/>
      <c r="I1022" s="256" t="s">
        <v>1021</v>
      </c>
      <c r="J1022" s="430"/>
      <c r="K1022" s="430"/>
      <c r="L1022" s="430">
        <v>50</v>
      </c>
      <c r="M1022" s="430"/>
      <c r="N1022" s="67"/>
      <c r="O1022" s="67"/>
      <c r="P1022" s="67">
        <v>5</v>
      </c>
      <c r="Q1022" s="67"/>
      <c r="R1022" s="67"/>
      <c r="S1022" s="67"/>
      <c r="T1022" s="67">
        <v>94</v>
      </c>
      <c r="U1022" s="67"/>
      <c r="V1022" s="99"/>
      <c r="W1022" s="100"/>
      <c r="X1022" s="100"/>
      <c r="Y1022" s="100"/>
      <c r="Z1022" s="100"/>
      <c r="AA1022" s="187"/>
      <c r="AB1022" s="187"/>
      <c r="AC1022" s="350"/>
      <c r="AD1022" s="187"/>
      <c r="AE1022" s="64"/>
    </row>
    <row r="1023" spans="1:31" s="22" customFormat="1" ht="60" hidden="1" customHeight="1" x14ac:dyDescent="0.25">
      <c r="A1023" s="430"/>
      <c r="B1023" s="66" t="s">
        <v>1478</v>
      </c>
      <c r="C1023" s="570"/>
      <c r="D1023" s="576"/>
      <c r="E1023" s="570"/>
      <c r="F1023" s="578"/>
      <c r="G1023" s="603"/>
      <c r="H1023" s="421"/>
      <c r="I1023" s="197" t="s">
        <v>1022</v>
      </c>
      <c r="J1023" s="430"/>
      <c r="K1023" s="430"/>
      <c r="L1023" s="430">
        <v>96</v>
      </c>
      <c r="M1023" s="430"/>
      <c r="N1023" s="67"/>
      <c r="O1023" s="67"/>
      <c r="P1023" s="67">
        <v>6</v>
      </c>
      <c r="Q1023" s="67"/>
      <c r="R1023" s="67"/>
      <c r="S1023" s="67"/>
      <c r="T1023" s="67">
        <v>118</v>
      </c>
      <c r="U1023" s="67"/>
      <c r="V1023" s="99"/>
      <c r="W1023" s="100"/>
      <c r="X1023" s="100"/>
      <c r="Y1023" s="100"/>
      <c r="Z1023" s="100"/>
      <c r="AA1023" s="187"/>
      <c r="AB1023" s="187"/>
      <c r="AC1023" s="350"/>
      <c r="AD1023" s="187"/>
      <c r="AE1023" s="64"/>
    </row>
    <row r="1024" spans="1:31" s="22" customFormat="1" ht="60" hidden="1" customHeight="1" x14ac:dyDescent="0.25">
      <c r="A1024" s="430"/>
      <c r="B1024" s="66" t="s">
        <v>1479</v>
      </c>
      <c r="C1024" s="570"/>
      <c r="D1024" s="576"/>
      <c r="E1024" s="570"/>
      <c r="F1024" s="578"/>
      <c r="G1024" s="603"/>
      <c r="H1024" s="421"/>
      <c r="I1024" s="197" t="s">
        <v>1023</v>
      </c>
      <c r="J1024" s="430"/>
      <c r="K1024" s="430"/>
      <c r="L1024" s="430">
        <v>24</v>
      </c>
      <c r="M1024" s="430"/>
      <c r="N1024" s="67"/>
      <c r="O1024" s="67"/>
      <c r="P1024" s="67">
        <v>15</v>
      </c>
      <c r="Q1024" s="67"/>
      <c r="R1024" s="67"/>
      <c r="S1024" s="67"/>
      <c r="T1024" s="67">
        <v>56</v>
      </c>
      <c r="U1024" s="67"/>
      <c r="V1024" s="99"/>
      <c r="W1024" s="100"/>
      <c r="X1024" s="100"/>
      <c r="Y1024" s="100"/>
      <c r="Z1024" s="100"/>
      <c r="AA1024" s="187"/>
      <c r="AB1024" s="187"/>
      <c r="AC1024" s="350"/>
      <c r="AD1024" s="187"/>
      <c r="AE1024" s="64"/>
    </row>
    <row r="1025" spans="1:31" s="22" customFormat="1" ht="60" hidden="1" customHeight="1" x14ac:dyDescent="0.25">
      <c r="A1025" s="430"/>
      <c r="B1025" s="430">
        <v>1170</v>
      </c>
      <c r="C1025" s="570"/>
      <c r="D1025" s="576"/>
      <c r="E1025" s="570"/>
      <c r="F1025" s="578"/>
      <c r="G1025" s="603"/>
      <c r="H1025" s="421"/>
      <c r="I1025" s="263" t="s">
        <v>1024</v>
      </c>
      <c r="J1025" s="430"/>
      <c r="K1025" s="430"/>
      <c r="L1025" s="430">
        <v>50</v>
      </c>
      <c r="M1025" s="430"/>
      <c r="N1025" s="67"/>
      <c r="O1025" s="67"/>
      <c r="P1025" s="67">
        <v>23</v>
      </c>
      <c r="Q1025" s="67"/>
      <c r="R1025" s="67"/>
      <c r="S1025" s="67"/>
      <c r="T1025" s="67">
        <v>76</v>
      </c>
      <c r="U1025" s="67"/>
      <c r="V1025" s="99"/>
      <c r="W1025" s="100"/>
      <c r="X1025" s="100"/>
      <c r="Y1025" s="100"/>
      <c r="Z1025" s="100"/>
      <c r="AA1025" s="187"/>
      <c r="AB1025" s="187"/>
      <c r="AC1025" s="350"/>
      <c r="AD1025" s="187"/>
      <c r="AE1025" s="64"/>
    </row>
    <row r="1026" spans="1:31" s="22" customFormat="1" ht="60" hidden="1" customHeight="1" x14ac:dyDescent="0.25">
      <c r="A1026" s="430"/>
      <c r="B1026" s="430">
        <v>77</v>
      </c>
      <c r="C1026" s="570"/>
      <c r="D1026" s="576"/>
      <c r="E1026" s="570"/>
      <c r="F1026" s="578"/>
      <c r="G1026" s="603"/>
      <c r="H1026" s="421"/>
      <c r="I1026" s="263" t="s">
        <v>1025</v>
      </c>
      <c r="J1026" s="430"/>
      <c r="K1026" s="430"/>
      <c r="L1026" s="430">
        <v>17</v>
      </c>
      <c r="M1026" s="430"/>
      <c r="N1026" s="67"/>
      <c r="O1026" s="67"/>
      <c r="P1026" s="67">
        <v>21</v>
      </c>
      <c r="Q1026" s="67"/>
      <c r="R1026" s="67"/>
      <c r="S1026" s="67"/>
      <c r="T1026" s="67">
        <v>49</v>
      </c>
      <c r="U1026" s="67"/>
      <c r="V1026" s="99"/>
      <c r="W1026" s="100"/>
      <c r="X1026" s="100"/>
      <c r="Y1026" s="100"/>
      <c r="Z1026" s="100"/>
      <c r="AA1026" s="187"/>
      <c r="AB1026" s="187"/>
      <c r="AC1026" s="350"/>
      <c r="AD1026" s="187"/>
      <c r="AE1026" s="64"/>
    </row>
    <row r="1027" spans="1:31" s="22" customFormat="1" ht="60" hidden="1" customHeight="1" x14ac:dyDescent="0.25">
      <c r="A1027" s="430"/>
      <c r="B1027" s="66" t="s">
        <v>1481</v>
      </c>
      <c r="C1027" s="570"/>
      <c r="D1027" s="576"/>
      <c r="E1027" s="570"/>
      <c r="F1027" s="578"/>
      <c r="G1027" s="603"/>
      <c r="H1027" s="421"/>
      <c r="I1027" s="158" t="s">
        <v>1026</v>
      </c>
      <c r="J1027" s="430"/>
      <c r="K1027" s="430"/>
      <c r="L1027" s="430">
        <v>138</v>
      </c>
      <c r="M1027" s="430"/>
      <c r="N1027" s="67"/>
      <c r="O1027" s="67"/>
      <c r="P1027" s="67">
        <v>15</v>
      </c>
      <c r="Q1027" s="67"/>
      <c r="R1027" s="67"/>
      <c r="S1027" s="67"/>
      <c r="T1027" s="67">
        <v>153</v>
      </c>
      <c r="U1027" s="67"/>
      <c r="V1027" s="99"/>
      <c r="W1027" s="100"/>
      <c r="X1027" s="100"/>
      <c r="Y1027" s="100"/>
      <c r="Z1027" s="100"/>
      <c r="AA1027" s="187"/>
      <c r="AB1027" s="187"/>
      <c r="AC1027" s="350"/>
      <c r="AD1027" s="187"/>
      <c r="AE1027" s="64"/>
    </row>
    <row r="1028" spans="1:31" s="22" customFormat="1" ht="60" hidden="1" customHeight="1" x14ac:dyDescent="0.25">
      <c r="A1028" s="430"/>
      <c r="B1028" s="430">
        <v>8</v>
      </c>
      <c r="C1028" s="570"/>
      <c r="D1028" s="576"/>
      <c r="E1028" s="570"/>
      <c r="F1028" s="578"/>
      <c r="G1028" s="603"/>
      <c r="H1028" s="421"/>
      <c r="I1028" s="158" t="s">
        <v>1027</v>
      </c>
      <c r="J1028" s="430"/>
      <c r="K1028" s="430"/>
      <c r="L1028" s="430">
        <v>205</v>
      </c>
      <c r="M1028" s="430"/>
      <c r="N1028" s="67"/>
      <c r="O1028" s="67"/>
      <c r="P1028" s="67">
        <v>7</v>
      </c>
      <c r="Q1028" s="67"/>
      <c r="R1028" s="67"/>
      <c r="S1028" s="67"/>
      <c r="T1028" s="67">
        <v>211</v>
      </c>
      <c r="U1028" s="67"/>
      <c r="V1028" s="99"/>
      <c r="W1028" s="100"/>
      <c r="X1028" s="100"/>
      <c r="Y1028" s="100"/>
      <c r="Z1028" s="100"/>
      <c r="AA1028" s="187"/>
      <c r="AB1028" s="187"/>
      <c r="AC1028" s="350"/>
      <c r="AD1028" s="187"/>
      <c r="AE1028" s="64"/>
    </row>
    <row r="1029" spans="1:31" s="22" customFormat="1" ht="60" hidden="1" customHeight="1" x14ac:dyDescent="0.25">
      <c r="A1029" s="430"/>
      <c r="B1029" s="66" t="s">
        <v>1480</v>
      </c>
      <c r="C1029" s="570"/>
      <c r="D1029" s="576"/>
      <c r="E1029" s="570"/>
      <c r="F1029" s="578"/>
      <c r="G1029" s="603"/>
      <c r="H1029" s="421"/>
      <c r="I1029" s="158" t="s">
        <v>1028</v>
      </c>
      <c r="J1029" s="430"/>
      <c r="K1029" s="430"/>
      <c r="L1029" s="430">
        <v>25</v>
      </c>
      <c r="M1029" s="430"/>
      <c r="N1029" s="67"/>
      <c r="O1029" s="67"/>
      <c r="P1029" s="67">
        <v>15</v>
      </c>
      <c r="Q1029" s="67"/>
      <c r="R1029" s="67"/>
      <c r="S1029" s="67"/>
      <c r="T1029" s="67">
        <v>69</v>
      </c>
      <c r="U1029" s="67"/>
      <c r="V1029" s="99"/>
      <c r="W1029" s="100"/>
      <c r="X1029" s="100"/>
      <c r="Y1029" s="100"/>
      <c r="Z1029" s="100"/>
      <c r="AA1029" s="187"/>
      <c r="AB1029" s="187"/>
      <c r="AC1029" s="350"/>
      <c r="AD1029" s="187"/>
      <c r="AE1029" s="64"/>
    </row>
    <row r="1030" spans="1:31" s="22" customFormat="1" ht="45" hidden="1" customHeight="1" x14ac:dyDescent="0.25">
      <c r="A1030" s="430"/>
      <c r="B1030" s="430">
        <v>929</v>
      </c>
      <c r="C1030" s="570"/>
      <c r="D1030" s="576"/>
      <c r="E1030" s="570"/>
      <c r="F1030" s="578"/>
      <c r="G1030" s="603"/>
      <c r="H1030" s="421"/>
      <c r="I1030" s="158" t="s">
        <v>1029</v>
      </c>
      <c r="J1030" s="430"/>
      <c r="K1030" s="430"/>
      <c r="L1030" s="430">
        <v>497</v>
      </c>
      <c r="M1030" s="430"/>
      <c r="N1030" s="67"/>
      <c r="O1030" s="67"/>
      <c r="P1030" s="67">
        <v>25</v>
      </c>
      <c r="Q1030" s="67"/>
      <c r="R1030" s="67"/>
      <c r="S1030" s="67"/>
      <c r="T1030" s="67">
        <v>419</v>
      </c>
      <c r="U1030" s="67"/>
      <c r="V1030" s="99"/>
      <c r="W1030" s="100"/>
      <c r="X1030" s="100"/>
      <c r="Y1030" s="100"/>
      <c r="Z1030" s="100"/>
      <c r="AA1030" s="187"/>
      <c r="AB1030" s="187"/>
      <c r="AC1030" s="350"/>
      <c r="AD1030" s="187"/>
      <c r="AE1030" s="64"/>
    </row>
    <row r="1031" spans="1:31" s="22" customFormat="1" ht="105" hidden="1" customHeight="1" x14ac:dyDescent="0.25">
      <c r="A1031" s="430"/>
      <c r="B1031" s="430">
        <v>4134</v>
      </c>
      <c r="C1031" s="570"/>
      <c r="D1031" s="576"/>
      <c r="E1031" s="570"/>
      <c r="F1031" s="578"/>
      <c r="G1031" s="603"/>
      <c r="H1031" s="421"/>
      <c r="I1031" s="158" t="s">
        <v>1030</v>
      </c>
      <c r="J1031" s="430"/>
      <c r="K1031" s="430"/>
      <c r="L1031" s="430">
        <v>314</v>
      </c>
      <c r="M1031" s="430"/>
      <c r="N1031" s="67"/>
      <c r="O1031" s="67"/>
      <c r="P1031" s="67">
        <v>30</v>
      </c>
      <c r="Q1031" s="67"/>
      <c r="R1031" s="67"/>
      <c r="S1031" s="67"/>
      <c r="T1031" s="67">
        <v>285</v>
      </c>
      <c r="U1031" s="67"/>
      <c r="V1031" s="99"/>
      <c r="W1031" s="100"/>
      <c r="X1031" s="100"/>
      <c r="Y1031" s="100"/>
      <c r="Z1031" s="100"/>
      <c r="AA1031" s="187"/>
      <c r="AB1031" s="187"/>
      <c r="AC1031" s="350"/>
      <c r="AD1031" s="187"/>
      <c r="AE1031" s="64"/>
    </row>
    <row r="1032" spans="1:31" s="22" customFormat="1" ht="45" hidden="1" customHeight="1" x14ac:dyDescent="0.25">
      <c r="A1032" s="430"/>
      <c r="B1032" s="430">
        <v>5873</v>
      </c>
      <c r="C1032" s="570"/>
      <c r="D1032" s="576"/>
      <c r="E1032" s="570"/>
      <c r="F1032" s="578"/>
      <c r="G1032" s="603"/>
      <c r="H1032" s="421"/>
      <c r="I1032" s="197" t="s">
        <v>1031</v>
      </c>
      <c r="J1032" s="430"/>
      <c r="K1032" s="430"/>
      <c r="L1032" s="430">
        <v>224</v>
      </c>
      <c r="M1032" s="430"/>
      <c r="N1032" s="67"/>
      <c r="O1032" s="67"/>
      <c r="P1032" s="67">
        <v>80</v>
      </c>
      <c r="Q1032" s="67"/>
      <c r="R1032" s="67"/>
      <c r="S1032" s="67"/>
      <c r="T1032" s="67">
        <v>397</v>
      </c>
      <c r="U1032" s="67"/>
      <c r="V1032" s="99"/>
      <c r="W1032" s="100"/>
      <c r="X1032" s="100"/>
      <c r="Y1032" s="100"/>
      <c r="Z1032" s="100"/>
      <c r="AA1032" s="187"/>
      <c r="AB1032" s="187"/>
      <c r="AC1032" s="350"/>
      <c r="AD1032" s="187"/>
      <c r="AE1032" s="64"/>
    </row>
    <row r="1033" spans="1:31" s="22" customFormat="1" ht="45" hidden="1" customHeight="1" x14ac:dyDescent="0.25">
      <c r="A1033" s="430"/>
      <c r="B1033" s="66" t="s">
        <v>1462</v>
      </c>
      <c r="C1033" s="570"/>
      <c r="D1033" s="576"/>
      <c r="E1033" s="570"/>
      <c r="F1033" s="578"/>
      <c r="G1033" s="603"/>
      <c r="H1033" s="421"/>
      <c r="I1033" s="197" t="s">
        <v>1032</v>
      </c>
      <c r="J1033" s="430"/>
      <c r="K1033" s="430"/>
      <c r="L1033" s="430">
        <v>339</v>
      </c>
      <c r="M1033" s="430"/>
      <c r="N1033" s="67"/>
      <c r="O1033" s="67"/>
      <c r="P1033" s="67">
        <v>30</v>
      </c>
      <c r="Q1033" s="67"/>
      <c r="R1033" s="67"/>
      <c r="S1033" s="67"/>
      <c r="T1033" s="67">
        <v>418</v>
      </c>
      <c r="U1033" s="67"/>
      <c r="V1033" s="99"/>
      <c r="W1033" s="100"/>
      <c r="X1033" s="100"/>
      <c r="Y1033" s="100"/>
      <c r="Z1033" s="100"/>
      <c r="AA1033" s="187"/>
      <c r="AB1033" s="187"/>
      <c r="AC1033" s="350"/>
      <c r="AD1033" s="187"/>
      <c r="AE1033" s="64"/>
    </row>
    <row r="1034" spans="1:31" s="22" customFormat="1" ht="75" hidden="1" customHeight="1" x14ac:dyDescent="0.25">
      <c r="A1034" s="430"/>
      <c r="B1034" s="189" t="s">
        <v>1488</v>
      </c>
      <c r="C1034" s="570"/>
      <c r="D1034" s="576"/>
      <c r="E1034" s="570"/>
      <c r="F1034" s="578"/>
      <c r="G1034" s="603"/>
      <c r="H1034" s="421"/>
      <c r="I1034" s="197" t="s">
        <v>1034</v>
      </c>
      <c r="J1034" s="430"/>
      <c r="K1034" s="430"/>
      <c r="L1034" s="430">
        <v>75</v>
      </c>
      <c r="M1034" s="430"/>
      <c r="N1034" s="67"/>
      <c r="O1034" s="67"/>
      <c r="P1034" s="67">
        <v>15</v>
      </c>
      <c r="Q1034" s="67"/>
      <c r="R1034" s="67"/>
      <c r="S1034" s="67"/>
      <c r="T1034" s="67">
        <v>96</v>
      </c>
      <c r="U1034" s="67"/>
      <c r="V1034" s="99"/>
      <c r="W1034" s="100"/>
      <c r="X1034" s="100"/>
      <c r="Y1034" s="100"/>
      <c r="Z1034" s="100"/>
      <c r="AA1034" s="187"/>
      <c r="AB1034" s="187"/>
      <c r="AC1034" s="350"/>
      <c r="AD1034" s="187"/>
      <c r="AE1034" s="64"/>
    </row>
    <row r="1035" spans="1:31" s="22" customFormat="1" ht="105" hidden="1" customHeight="1" x14ac:dyDescent="0.25">
      <c r="A1035" s="430"/>
      <c r="B1035" s="430">
        <v>3120</v>
      </c>
      <c r="C1035" s="570"/>
      <c r="D1035" s="576"/>
      <c r="E1035" s="570"/>
      <c r="F1035" s="578"/>
      <c r="G1035" s="603"/>
      <c r="H1035" s="421"/>
      <c r="I1035" s="256" t="s">
        <v>1036</v>
      </c>
      <c r="J1035" s="430"/>
      <c r="K1035" s="430"/>
      <c r="L1035" s="430">
        <v>211</v>
      </c>
      <c r="M1035" s="430"/>
      <c r="N1035" s="67"/>
      <c r="O1035" s="67"/>
      <c r="P1035" s="67">
        <v>15</v>
      </c>
      <c r="Q1035" s="67"/>
      <c r="R1035" s="67"/>
      <c r="S1035" s="67"/>
      <c r="T1035" s="67">
        <v>190</v>
      </c>
      <c r="U1035" s="67"/>
      <c r="V1035" s="99"/>
      <c r="W1035" s="100"/>
      <c r="X1035" s="100"/>
      <c r="Y1035" s="100"/>
      <c r="Z1035" s="100"/>
      <c r="AA1035" s="187"/>
      <c r="AB1035" s="187"/>
      <c r="AC1035" s="350"/>
      <c r="AD1035" s="187"/>
      <c r="AE1035" s="64"/>
    </row>
    <row r="1036" spans="1:31" s="22" customFormat="1" ht="45" hidden="1" customHeight="1" x14ac:dyDescent="0.25">
      <c r="A1036" s="430"/>
      <c r="B1036" s="430">
        <v>639</v>
      </c>
      <c r="C1036" s="570"/>
      <c r="D1036" s="576"/>
      <c r="E1036" s="570"/>
      <c r="F1036" s="578"/>
      <c r="G1036" s="603"/>
      <c r="H1036" s="421"/>
      <c r="I1036" s="304" t="s">
        <v>1103</v>
      </c>
      <c r="J1036" s="430"/>
      <c r="K1036" s="95"/>
      <c r="L1036" s="430">
        <v>995</v>
      </c>
      <c r="M1036" s="430"/>
      <c r="N1036" s="67"/>
      <c r="O1036" s="67"/>
      <c r="P1036" s="67">
        <v>15</v>
      </c>
      <c r="Q1036" s="67"/>
      <c r="R1036" s="67"/>
      <c r="S1036" s="106"/>
      <c r="T1036" s="67">
        <v>924</v>
      </c>
      <c r="U1036" s="106"/>
      <c r="V1036" s="99"/>
      <c r="W1036" s="100"/>
      <c r="X1036" s="100"/>
      <c r="Y1036" s="100"/>
      <c r="Z1036" s="100"/>
      <c r="AA1036" s="187"/>
      <c r="AB1036" s="187"/>
      <c r="AC1036" s="350"/>
      <c r="AD1036" s="187"/>
      <c r="AE1036" s="64"/>
    </row>
    <row r="1037" spans="1:31" s="22" customFormat="1" ht="45" hidden="1" customHeight="1" x14ac:dyDescent="0.25">
      <c r="A1037" s="430"/>
      <c r="B1037" s="66" t="s">
        <v>1626</v>
      </c>
      <c r="C1037" s="570"/>
      <c r="D1037" s="576"/>
      <c r="E1037" s="570"/>
      <c r="F1037" s="578"/>
      <c r="G1037" s="603"/>
      <c r="H1037" s="421"/>
      <c r="I1037" s="304" t="s">
        <v>1104</v>
      </c>
      <c r="J1037" s="430"/>
      <c r="K1037" s="95"/>
      <c r="L1037" s="430">
        <v>569</v>
      </c>
      <c r="M1037" s="430"/>
      <c r="N1037" s="67"/>
      <c r="O1037" s="67"/>
      <c r="P1037" s="67">
        <v>239</v>
      </c>
      <c r="Q1037" s="67"/>
      <c r="R1037" s="67"/>
      <c r="S1037" s="106"/>
      <c r="T1037" s="67">
        <v>573</v>
      </c>
      <c r="U1037" s="106"/>
      <c r="V1037" s="99"/>
      <c r="W1037" s="100"/>
      <c r="X1037" s="100"/>
      <c r="Y1037" s="100"/>
      <c r="Z1037" s="100"/>
      <c r="AA1037" s="187"/>
      <c r="AB1037" s="187"/>
      <c r="AC1037" s="350"/>
      <c r="AD1037" s="187"/>
      <c r="AE1037" s="64"/>
    </row>
    <row r="1038" spans="1:31" s="22" customFormat="1" ht="30" hidden="1" customHeight="1" x14ac:dyDescent="0.25">
      <c r="A1038" s="430"/>
      <c r="B1038" s="430"/>
      <c r="C1038" s="570"/>
      <c r="D1038" s="576"/>
      <c r="E1038" s="570"/>
      <c r="F1038" s="578"/>
      <c r="G1038" s="603"/>
      <c r="H1038" s="421"/>
      <c r="I1038" s="304" t="s">
        <v>1105</v>
      </c>
      <c r="J1038" s="430"/>
      <c r="K1038" s="95"/>
      <c r="L1038" s="430">
        <v>138</v>
      </c>
      <c r="M1038" s="430"/>
      <c r="N1038" s="67"/>
      <c r="O1038" s="67"/>
      <c r="P1038" s="67"/>
      <c r="Q1038" s="67"/>
      <c r="R1038" s="67"/>
      <c r="S1038" s="106"/>
      <c r="T1038" s="67">
        <v>174</v>
      </c>
      <c r="U1038" s="106"/>
      <c r="V1038" s="99"/>
      <c r="W1038" s="100"/>
      <c r="X1038" s="100"/>
      <c r="Y1038" s="100"/>
      <c r="Z1038" s="100"/>
      <c r="AA1038" s="187"/>
      <c r="AB1038" s="187"/>
      <c r="AC1038" s="350"/>
      <c r="AD1038" s="187"/>
      <c r="AE1038" s="64"/>
    </row>
    <row r="1039" spans="1:31" s="22" customFormat="1" ht="45" hidden="1" customHeight="1" x14ac:dyDescent="0.25">
      <c r="A1039" s="430"/>
      <c r="B1039" s="430">
        <v>751</v>
      </c>
      <c r="C1039" s="570"/>
      <c r="D1039" s="576"/>
      <c r="E1039" s="570"/>
      <c r="F1039" s="578"/>
      <c r="G1039" s="603"/>
      <c r="H1039" s="421"/>
      <c r="I1039" s="304" t="s">
        <v>1106</v>
      </c>
      <c r="J1039" s="430"/>
      <c r="K1039" s="95"/>
      <c r="L1039" s="430">
        <v>449</v>
      </c>
      <c r="M1039" s="430"/>
      <c r="N1039" s="67"/>
      <c r="O1039" s="67"/>
      <c r="P1039" s="67">
        <v>8</v>
      </c>
      <c r="Q1039" s="67"/>
      <c r="R1039" s="67"/>
      <c r="S1039" s="106"/>
      <c r="T1039" s="67">
        <v>513</v>
      </c>
      <c r="U1039" s="106"/>
      <c r="V1039" s="99"/>
      <c r="W1039" s="100"/>
      <c r="X1039" s="100"/>
      <c r="Y1039" s="100"/>
      <c r="Z1039" s="100"/>
      <c r="AA1039" s="187"/>
      <c r="AB1039" s="187"/>
      <c r="AC1039" s="350"/>
      <c r="AD1039" s="187"/>
      <c r="AE1039" s="64"/>
    </row>
    <row r="1040" spans="1:31" s="22" customFormat="1" ht="45" hidden="1" customHeight="1" x14ac:dyDescent="0.25">
      <c r="A1040" s="430"/>
      <c r="B1040" s="66" t="s">
        <v>1625</v>
      </c>
      <c r="C1040" s="570"/>
      <c r="D1040" s="576"/>
      <c r="E1040" s="570"/>
      <c r="F1040" s="578"/>
      <c r="G1040" s="603"/>
      <c r="H1040" s="421"/>
      <c r="I1040" s="304" t="s">
        <v>1107</v>
      </c>
      <c r="J1040" s="430"/>
      <c r="K1040" s="95"/>
      <c r="L1040" s="430">
        <v>210</v>
      </c>
      <c r="M1040" s="430"/>
      <c r="N1040" s="67"/>
      <c r="O1040" s="67"/>
      <c r="P1040" s="67">
        <v>25</v>
      </c>
      <c r="Q1040" s="67"/>
      <c r="R1040" s="67"/>
      <c r="S1040" s="106"/>
      <c r="T1040" s="67">
        <v>274</v>
      </c>
      <c r="U1040" s="106"/>
      <c r="V1040" s="99"/>
      <c r="W1040" s="100"/>
      <c r="X1040" s="100"/>
      <c r="Y1040" s="100"/>
      <c r="Z1040" s="100"/>
      <c r="AA1040" s="187"/>
      <c r="AB1040" s="187"/>
      <c r="AC1040" s="350"/>
      <c r="AD1040" s="187"/>
      <c r="AE1040" s="64"/>
    </row>
    <row r="1041" spans="1:31" s="22" customFormat="1" ht="60" hidden="1" customHeight="1" x14ac:dyDescent="0.25">
      <c r="A1041" s="430"/>
      <c r="B1041" s="430">
        <v>498</v>
      </c>
      <c r="C1041" s="570"/>
      <c r="D1041" s="576"/>
      <c r="E1041" s="570"/>
      <c r="F1041" s="578"/>
      <c r="G1041" s="603"/>
      <c r="H1041" s="421"/>
      <c r="I1041" s="304" t="s">
        <v>1108</v>
      </c>
      <c r="J1041" s="430"/>
      <c r="K1041" s="95"/>
      <c r="L1041" s="430">
        <v>632</v>
      </c>
      <c r="M1041" s="430"/>
      <c r="N1041" s="67"/>
      <c r="O1041" s="67"/>
      <c r="P1041" s="67">
        <v>14</v>
      </c>
      <c r="Q1041" s="67"/>
      <c r="R1041" s="67"/>
      <c r="S1041" s="106"/>
      <c r="T1041" s="67">
        <v>658</v>
      </c>
      <c r="U1041" s="106"/>
      <c r="V1041" s="99"/>
      <c r="W1041" s="100"/>
      <c r="X1041" s="100"/>
      <c r="Y1041" s="100"/>
      <c r="Z1041" s="100"/>
      <c r="AA1041" s="187"/>
      <c r="AB1041" s="187"/>
      <c r="AC1041" s="350"/>
      <c r="AD1041" s="187"/>
      <c r="AE1041" s="64"/>
    </row>
    <row r="1042" spans="1:31" s="22" customFormat="1" ht="45" hidden="1" customHeight="1" x14ac:dyDescent="0.25">
      <c r="A1042" s="430"/>
      <c r="B1042" s="430">
        <v>621</v>
      </c>
      <c r="C1042" s="570"/>
      <c r="D1042" s="576"/>
      <c r="E1042" s="570"/>
      <c r="F1042" s="578"/>
      <c r="G1042" s="603"/>
      <c r="H1042" s="421"/>
      <c r="I1042" s="304" t="s">
        <v>1110</v>
      </c>
      <c r="J1042" s="430"/>
      <c r="K1042" s="95"/>
      <c r="L1042" s="430">
        <v>163</v>
      </c>
      <c r="M1042" s="430"/>
      <c r="N1042" s="67"/>
      <c r="O1042" s="67"/>
      <c r="P1042" s="67">
        <v>15</v>
      </c>
      <c r="Q1042" s="67"/>
      <c r="R1042" s="67"/>
      <c r="S1042" s="106"/>
      <c r="T1042" s="67">
        <v>207</v>
      </c>
      <c r="U1042" s="106"/>
      <c r="V1042" s="99"/>
      <c r="W1042" s="100"/>
      <c r="X1042" s="100"/>
      <c r="Y1042" s="100"/>
      <c r="Z1042" s="100"/>
      <c r="AA1042" s="187"/>
      <c r="AB1042" s="187"/>
      <c r="AC1042" s="350"/>
      <c r="AD1042" s="187"/>
      <c r="AE1042" s="64"/>
    </row>
    <row r="1043" spans="1:31" s="22" customFormat="1" ht="45" hidden="1" customHeight="1" x14ac:dyDescent="0.25">
      <c r="A1043" s="430"/>
      <c r="B1043" s="66" t="s">
        <v>1633</v>
      </c>
      <c r="C1043" s="570"/>
      <c r="D1043" s="576"/>
      <c r="E1043" s="570"/>
      <c r="F1043" s="578"/>
      <c r="G1043" s="603"/>
      <c r="H1043" s="421"/>
      <c r="I1043" s="304" t="s">
        <v>1111</v>
      </c>
      <c r="J1043" s="430"/>
      <c r="K1043" s="95"/>
      <c r="L1043" s="430">
        <v>154</v>
      </c>
      <c r="M1043" s="430"/>
      <c r="N1043" s="67"/>
      <c r="O1043" s="67"/>
      <c r="P1043" s="67">
        <v>10</v>
      </c>
      <c r="Q1043" s="67"/>
      <c r="R1043" s="67"/>
      <c r="S1043" s="106"/>
      <c r="T1043" s="67">
        <v>154</v>
      </c>
      <c r="U1043" s="106"/>
      <c r="V1043" s="99"/>
      <c r="W1043" s="100"/>
      <c r="X1043" s="100"/>
      <c r="Y1043" s="100"/>
      <c r="Z1043" s="100"/>
      <c r="AA1043" s="187"/>
      <c r="AB1043" s="187"/>
      <c r="AC1043" s="350"/>
      <c r="AD1043" s="187"/>
      <c r="AE1043" s="64"/>
    </row>
    <row r="1044" spans="1:31" s="22" customFormat="1" ht="45" hidden="1" customHeight="1" x14ac:dyDescent="0.25">
      <c r="A1044" s="430"/>
      <c r="B1044" s="430">
        <v>866</v>
      </c>
      <c r="C1044" s="570"/>
      <c r="D1044" s="576"/>
      <c r="E1044" s="570"/>
      <c r="F1044" s="578"/>
      <c r="G1044" s="603"/>
      <c r="H1044" s="421"/>
      <c r="I1044" s="304" t="s">
        <v>1112</v>
      </c>
      <c r="J1044" s="430"/>
      <c r="K1044" s="95"/>
      <c r="L1044" s="430">
        <v>412</v>
      </c>
      <c r="M1044" s="430"/>
      <c r="N1044" s="67"/>
      <c r="O1044" s="67"/>
      <c r="P1044" s="67">
        <v>26</v>
      </c>
      <c r="Q1044" s="67"/>
      <c r="R1044" s="67"/>
      <c r="S1044" s="106"/>
      <c r="T1044" s="67">
        <v>365</v>
      </c>
      <c r="U1044" s="106"/>
      <c r="V1044" s="99"/>
      <c r="W1044" s="100"/>
      <c r="X1044" s="100"/>
      <c r="Y1044" s="100"/>
      <c r="Z1044" s="100"/>
      <c r="AA1044" s="187"/>
      <c r="AB1044" s="187"/>
      <c r="AC1044" s="350"/>
      <c r="AD1044" s="187"/>
      <c r="AE1044" s="64"/>
    </row>
    <row r="1045" spans="1:31" s="22" customFormat="1" ht="60" hidden="1" customHeight="1" x14ac:dyDescent="0.25">
      <c r="A1045" s="430"/>
      <c r="B1045" s="66" t="s">
        <v>1612</v>
      </c>
      <c r="C1045" s="570"/>
      <c r="D1045" s="576"/>
      <c r="E1045" s="570"/>
      <c r="F1045" s="578"/>
      <c r="G1045" s="603"/>
      <c r="H1045" s="421"/>
      <c r="I1045" s="304" t="s">
        <v>1114</v>
      </c>
      <c r="J1045" s="430"/>
      <c r="K1045" s="95"/>
      <c r="L1045" s="430">
        <v>431</v>
      </c>
      <c r="M1045" s="430"/>
      <c r="N1045" s="67"/>
      <c r="O1045" s="67"/>
      <c r="P1045" s="67">
        <v>24</v>
      </c>
      <c r="Q1045" s="67"/>
      <c r="R1045" s="67"/>
      <c r="S1045" s="106"/>
      <c r="T1045" s="67">
        <v>407</v>
      </c>
      <c r="U1045" s="106"/>
      <c r="V1045" s="99"/>
      <c r="W1045" s="100"/>
      <c r="X1045" s="100"/>
      <c r="Y1045" s="100"/>
      <c r="Z1045" s="100"/>
      <c r="AA1045" s="187"/>
      <c r="AB1045" s="187"/>
      <c r="AC1045" s="350"/>
      <c r="AD1045" s="187"/>
      <c r="AE1045" s="64"/>
    </row>
    <row r="1046" spans="1:31" s="22" customFormat="1" ht="59.25" hidden="1" customHeight="1" x14ac:dyDescent="0.25">
      <c r="A1046" s="430"/>
      <c r="B1046" s="66" t="s">
        <v>1611</v>
      </c>
      <c r="C1046" s="570"/>
      <c r="D1046" s="576"/>
      <c r="E1046" s="570"/>
      <c r="F1046" s="578"/>
      <c r="G1046" s="603"/>
      <c r="H1046" s="421"/>
      <c r="I1046" s="304" t="s">
        <v>1115</v>
      </c>
      <c r="J1046" s="430"/>
      <c r="K1046" s="95"/>
      <c r="L1046" s="430">
        <v>92</v>
      </c>
      <c r="M1046" s="430"/>
      <c r="N1046" s="67"/>
      <c r="O1046" s="67"/>
      <c r="P1046" s="67">
        <v>30</v>
      </c>
      <c r="Q1046" s="67"/>
      <c r="R1046" s="67"/>
      <c r="S1046" s="106"/>
      <c r="T1046" s="67">
        <v>136</v>
      </c>
      <c r="U1046" s="106"/>
      <c r="V1046" s="99"/>
      <c r="W1046" s="100"/>
      <c r="X1046" s="100"/>
      <c r="Y1046" s="100"/>
      <c r="Z1046" s="100"/>
      <c r="AA1046" s="187"/>
      <c r="AB1046" s="187"/>
      <c r="AC1046" s="350"/>
      <c r="AD1046" s="187"/>
      <c r="AE1046" s="64"/>
    </row>
    <row r="1047" spans="1:31" s="22" customFormat="1" ht="45" hidden="1" customHeight="1" x14ac:dyDescent="0.25">
      <c r="A1047" s="430"/>
      <c r="B1047" s="66" t="s">
        <v>1631</v>
      </c>
      <c r="C1047" s="570"/>
      <c r="D1047" s="576"/>
      <c r="E1047" s="570"/>
      <c r="F1047" s="578"/>
      <c r="G1047" s="603"/>
      <c r="H1047" s="421"/>
      <c r="I1047" s="304" t="s">
        <v>1116</v>
      </c>
      <c r="J1047" s="430"/>
      <c r="K1047" s="95"/>
      <c r="L1047" s="430">
        <v>142</v>
      </c>
      <c r="M1047" s="430"/>
      <c r="N1047" s="67"/>
      <c r="O1047" s="67"/>
      <c r="P1047" s="67">
        <v>20</v>
      </c>
      <c r="Q1047" s="67"/>
      <c r="R1047" s="67"/>
      <c r="S1047" s="106"/>
      <c r="T1047" s="67">
        <v>154</v>
      </c>
      <c r="U1047" s="106"/>
      <c r="V1047" s="99"/>
      <c r="W1047" s="100"/>
      <c r="X1047" s="100"/>
      <c r="Y1047" s="100"/>
      <c r="Z1047" s="100"/>
      <c r="AA1047" s="187"/>
      <c r="AB1047" s="187"/>
      <c r="AC1047" s="350"/>
      <c r="AD1047" s="187"/>
      <c r="AE1047" s="64"/>
    </row>
    <row r="1048" spans="1:31" s="22" customFormat="1" ht="105.75" hidden="1" customHeight="1" x14ac:dyDescent="0.25">
      <c r="A1048" s="430"/>
      <c r="B1048" s="430">
        <v>4941</v>
      </c>
      <c r="C1048" s="570"/>
      <c r="D1048" s="576"/>
      <c r="E1048" s="570"/>
      <c r="F1048" s="578"/>
      <c r="G1048" s="603"/>
      <c r="H1048" s="421"/>
      <c r="I1048" s="304" t="s">
        <v>1118</v>
      </c>
      <c r="J1048" s="430"/>
      <c r="K1048" s="95"/>
      <c r="L1048" s="430">
        <v>351</v>
      </c>
      <c r="M1048" s="430"/>
      <c r="N1048" s="67"/>
      <c r="O1048" s="67"/>
      <c r="P1048" s="67">
        <v>16</v>
      </c>
      <c r="Q1048" s="67"/>
      <c r="R1048" s="67"/>
      <c r="S1048" s="106"/>
      <c r="T1048" s="67">
        <v>304</v>
      </c>
      <c r="U1048" s="106"/>
      <c r="V1048" s="99"/>
      <c r="W1048" s="100"/>
      <c r="X1048" s="100"/>
      <c r="Y1048" s="100"/>
      <c r="Z1048" s="100"/>
      <c r="AA1048" s="187"/>
      <c r="AB1048" s="187"/>
      <c r="AC1048" s="350"/>
      <c r="AD1048" s="187"/>
      <c r="AE1048" s="64"/>
    </row>
    <row r="1049" spans="1:31" s="22" customFormat="1" ht="45" hidden="1" customHeight="1" x14ac:dyDescent="0.25">
      <c r="A1049" s="430"/>
      <c r="B1049" s="66" t="s">
        <v>1644</v>
      </c>
      <c r="C1049" s="570"/>
      <c r="D1049" s="576"/>
      <c r="E1049" s="570"/>
      <c r="F1049" s="578"/>
      <c r="G1049" s="603"/>
      <c r="H1049" s="421"/>
      <c r="I1049" s="304" t="s">
        <v>1119</v>
      </c>
      <c r="J1049" s="430"/>
      <c r="K1049" s="95"/>
      <c r="L1049" s="430">
        <v>125</v>
      </c>
      <c r="M1049" s="430"/>
      <c r="N1049" s="67"/>
      <c r="O1049" s="67"/>
      <c r="P1049" s="67">
        <v>10.8</v>
      </c>
      <c r="Q1049" s="67"/>
      <c r="R1049" s="67"/>
      <c r="S1049" s="106"/>
      <c r="T1049" s="67">
        <v>145</v>
      </c>
      <c r="U1049" s="106"/>
      <c r="V1049" s="99"/>
      <c r="W1049" s="100"/>
      <c r="X1049" s="100"/>
      <c r="Y1049" s="100"/>
      <c r="Z1049" s="100"/>
      <c r="AA1049" s="187"/>
      <c r="AB1049" s="187"/>
      <c r="AC1049" s="350"/>
      <c r="AD1049" s="187"/>
      <c r="AE1049" s="64"/>
    </row>
    <row r="1050" spans="1:31" s="22" customFormat="1" ht="45" hidden="1" customHeight="1" x14ac:dyDescent="0.25">
      <c r="A1050" s="430"/>
      <c r="B1050" s="66" t="s">
        <v>1647</v>
      </c>
      <c r="C1050" s="570"/>
      <c r="D1050" s="576"/>
      <c r="E1050" s="570"/>
      <c r="F1050" s="578"/>
      <c r="G1050" s="603"/>
      <c r="H1050" s="421"/>
      <c r="I1050" s="304" t="s">
        <v>1120</v>
      </c>
      <c r="J1050" s="430"/>
      <c r="K1050" s="95"/>
      <c r="L1050" s="430">
        <v>66</v>
      </c>
      <c r="M1050" s="430"/>
      <c r="N1050" s="67"/>
      <c r="O1050" s="67"/>
      <c r="P1050" s="67">
        <v>12</v>
      </c>
      <c r="Q1050" s="67"/>
      <c r="R1050" s="67"/>
      <c r="S1050" s="106"/>
      <c r="T1050" s="67">
        <v>75</v>
      </c>
      <c r="U1050" s="106"/>
      <c r="V1050" s="99"/>
      <c r="W1050" s="100"/>
      <c r="X1050" s="100"/>
      <c r="Y1050" s="100"/>
      <c r="Z1050" s="100"/>
      <c r="AA1050" s="187"/>
      <c r="AB1050" s="187"/>
      <c r="AC1050" s="350"/>
      <c r="AD1050" s="187"/>
      <c r="AE1050" s="64"/>
    </row>
    <row r="1051" spans="1:31" s="22" customFormat="1" ht="45" hidden="1" customHeight="1" x14ac:dyDescent="0.25">
      <c r="A1051" s="430"/>
      <c r="B1051" s="66" t="s">
        <v>1646</v>
      </c>
      <c r="C1051" s="570"/>
      <c r="D1051" s="576"/>
      <c r="E1051" s="570"/>
      <c r="F1051" s="578"/>
      <c r="G1051" s="603"/>
      <c r="H1051" s="421"/>
      <c r="I1051" s="304" t="s">
        <v>1121</v>
      </c>
      <c r="J1051" s="430"/>
      <c r="K1051" s="95"/>
      <c r="L1051" s="430">
        <v>33</v>
      </c>
      <c r="M1051" s="430"/>
      <c r="N1051" s="67"/>
      <c r="O1051" s="67"/>
      <c r="P1051" s="67">
        <v>12</v>
      </c>
      <c r="Q1051" s="67"/>
      <c r="R1051" s="67"/>
      <c r="S1051" s="106"/>
      <c r="T1051" s="67">
        <v>80</v>
      </c>
      <c r="U1051" s="106"/>
      <c r="V1051" s="99"/>
      <c r="W1051" s="100"/>
      <c r="X1051" s="100"/>
      <c r="Y1051" s="100"/>
      <c r="Z1051" s="100"/>
      <c r="AA1051" s="187"/>
      <c r="AB1051" s="187"/>
      <c r="AC1051" s="350"/>
      <c r="AD1051" s="187"/>
      <c r="AE1051" s="64"/>
    </row>
    <row r="1052" spans="1:31" s="22" customFormat="1" ht="60" hidden="1" customHeight="1" x14ac:dyDescent="0.25">
      <c r="A1052" s="430"/>
      <c r="B1052" s="66" t="s">
        <v>1610</v>
      </c>
      <c r="C1052" s="570"/>
      <c r="D1052" s="576"/>
      <c r="E1052" s="570"/>
      <c r="F1052" s="578"/>
      <c r="G1052" s="603"/>
      <c r="H1052" s="421"/>
      <c r="I1052" s="304" t="s">
        <v>1122</v>
      </c>
      <c r="J1052" s="430"/>
      <c r="K1052" s="95"/>
      <c r="L1052" s="430">
        <v>56</v>
      </c>
      <c r="M1052" s="430"/>
      <c r="N1052" s="67"/>
      <c r="O1052" s="67"/>
      <c r="P1052" s="67">
        <v>105.2</v>
      </c>
      <c r="Q1052" s="67"/>
      <c r="R1052" s="67"/>
      <c r="S1052" s="106"/>
      <c r="T1052" s="67">
        <v>99</v>
      </c>
      <c r="U1052" s="106"/>
      <c r="V1052" s="99"/>
      <c r="W1052" s="100"/>
      <c r="X1052" s="100"/>
      <c r="Y1052" s="100"/>
      <c r="Z1052" s="100"/>
      <c r="AA1052" s="187"/>
      <c r="AB1052" s="187"/>
      <c r="AC1052" s="350"/>
      <c r="AD1052" s="187"/>
      <c r="AE1052" s="64"/>
    </row>
    <row r="1053" spans="1:31" s="22" customFormat="1" ht="45" hidden="1" customHeight="1" x14ac:dyDescent="0.25">
      <c r="A1053" s="430"/>
      <c r="B1053" s="66" t="s">
        <v>1648</v>
      </c>
      <c r="C1053" s="570"/>
      <c r="D1053" s="576"/>
      <c r="E1053" s="570"/>
      <c r="F1053" s="578"/>
      <c r="G1053" s="603"/>
      <c r="H1053" s="421"/>
      <c r="I1053" s="304" t="s">
        <v>1123</v>
      </c>
      <c r="J1053" s="430"/>
      <c r="K1053" s="95"/>
      <c r="L1053" s="430">
        <v>55</v>
      </c>
      <c r="M1053" s="430"/>
      <c r="N1053" s="67"/>
      <c r="O1053" s="67"/>
      <c r="P1053" s="67">
        <v>15</v>
      </c>
      <c r="Q1053" s="67"/>
      <c r="R1053" s="67"/>
      <c r="S1053" s="106"/>
      <c r="T1053" s="67">
        <v>104</v>
      </c>
      <c r="U1053" s="106"/>
      <c r="V1053" s="99"/>
      <c r="W1053" s="100"/>
      <c r="X1053" s="100"/>
      <c r="Y1053" s="100"/>
      <c r="Z1053" s="100"/>
      <c r="AA1053" s="187"/>
      <c r="AB1053" s="187"/>
      <c r="AC1053" s="350"/>
      <c r="AD1053" s="187"/>
      <c r="AE1053" s="64"/>
    </row>
    <row r="1054" spans="1:31" s="22" customFormat="1" ht="45" hidden="1" customHeight="1" x14ac:dyDescent="0.25">
      <c r="A1054" s="430"/>
      <c r="B1054" s="66" t="s">
        <v>1624</v>
      </c>
      <c r="C1054" s="570"/>
      <c r="D1054" s="576"/>
      <c r="E1054" s="570"/>
      <c r="F1054" s="578"/>
      <c r="G1054" s="603"/>
      <c r="H1054" s="421"/>
      <c r="I1054" s="304" t="s">
        <v>1124</v>
      </c>
      <c r="J1054" s="430"/>
      <c r="K1054" s="95"/>
      <c r="L1054" s="430">
        <v>54</v>
      </c>
      <c r="M1054" s="430"/>
      <c r="N1054" s="67"/>
      <c r="O1054" s="67"/>
      <c r="P1054" s="67">
        <v>15</v>
      </c>
      <c r="Q1054" s="67"/>
      <c r="R1054" s="67"/>
      <c r="S1054" s="106"/>
      <c r="T1054" s="67">
        <v>79</v>
      </c>
      <c r="U1054" s="106"/>
      <c r="V1054" s="99"/>
      <c r="W1054" s="100"/>
      <c r="X1054" s="100"/>
      <c r="Y1054" s="100"/>
      <c r="Z1054" s="100"/>
      <c r="AA1054" s="187"/>
      <c r="AB1054" s="187"/>
      <c r="AC1054" s="350"/>
      <c r="AD1054" s="187"/>
      <c r="AE1054" s="64"/>
    </row>
    <row r="1055" spans="1:31" s="22" customFormat="1" ht="60" hidden="1" customHeight="1" x14ac:dyDescent="0.25">
      <c r="A1055" s="430"/>
      <c r="B1055" s="66" t="s">
        <v>1645</v>
      </c>
      <c r="C1055" s="570"/>
      <c r="D1055" s="576"/>
      <c r="E1055" s="570"/>
      <c r="F1055" s="578"/>
      <c r="G1055" s="603"/>
      <c r="H1055" s="421"/>
      <c r="I1055" s="304" t="s">
        <v>1125</v>
      </c>
      <c r="J1055" s="430"/>
      <c r="K1055" s="95"/>
      <c r="L1055" s="430">
        <v>38</v>
      </c>
      <c r="M1055" s="430"/>
      <c r="N1055" s="67"/>
      <c r="O1055" s="67"/>
      <c r="P1055" s="67">
        <v>5</v>
      </c>
      <c r="Q1055" s="67"/>
      <c r="R1055" s="67"/>
      <c r="S1055" s="106"/>
      <c r="T1055" s="67">
        <v>65</v>
      </c>
      <c r="U1055" s="106"/>
      <c r="V1055" s="99"/>
      <c r="W1055" s="100"/>
      <c r="X1055" s="100"/>
      <c r="Y1055" s="100"/>
      <c r="Z1055" s="100"/>
      <c r="AA1055" s="187"/>
      <c r="AB1055" s="187"/>
      <c r="AC1055" s="350"/>
      <c r="AD1055" s="187"/>
      <c r="AE1055" s="64"/>
    </row>
    <row r="1056" spans="1:31" s="22" customFormat="1" ht="45" hidden="1" customHeight="1" x14ac:dyDescent="0.25">
      <c r="A1056" s="430"/>
      <c r="B1056" s="430">
        <v>526</v>
      </c>
      <c r="C1056" s="570"/>
      <c r="D1056" s="576"/>
      <c r="E1056" s="570"/>
      <c r="F1056" s="578"/>
      <c r="G1056" s="603"/>
      <c r="H1056" s="421"/>
      <c r="I1056" s="304" t="s">
        <v>1126</v>
      </c>
      <c r="J1056" s="430"/>
      <c r="K1056" s="95"/>
      <c r="L1056" s="430">
        <v>106</v>
      </c>
      <c r="M1056" s="430"/>
      <c r="N1056" s="67"/>
      <c r="O1056" s="67"/>
      <c r="P1056" s="67">
        <v>15</v>
      </c>
      <c r="Q1056" s="67"/>
      <c r="R1056" s="67"/>
      <c r="S1056" s="106"/>
      <c r="T1056" s="67">
        <v>191</v>
      </c>
      <c r="U1056" s="106"/>
      <c r="V1056" s="99"/>
      <c r="W1056" s="100"/>
      <c r="X1056" s="100"/>
      <c r="Y1056" s="100"/>
      <c r="Z1056" s="100"/>
      <c r="AA1056" s="187"/>
      <c r="AB1056" s="187"/>
      <c r="AC1056" s="350"/>
      <c r="AD1056" s="187"/>
      <c r="AE1056" s="64"/>
    </row>
    <row r="1057" spans="1:31" s="22" customFormat="1" ht="45" hidden="1" customHeight="1" x14ac:dyDescent="0.25">
      <c r="A1057" s="430"/>
      <c r="B1057" s="66" t="s">
        <v>1620</v>
      </c>
      <c r="C1057" s="570"/>
      <c r="D1057" s="576"/>
      <c r="E1057" s="570"/>
      <c r="F1057" s="578"/>
      <c r="G1057" s="603"/>
      <c r="H1057" s="421"/>
      <c r="I1057" s="304" t="s">
        <v>1127</v>
      </c>
      <c r="J1057" s="430"/>
      <c r="K1057" s="95"/>
      <c r="L1057" s="430">
        <v>191</v>
      </c>
      <c r="M1057" s="430"/>
      <c r="N1057" s="67"/>
      <c r="O1057" s="67"/>
      <c r="P1057" s="67">
        <v>10</v>
      </c>
      <c r="Q1057" s="67"/>
      <c r="R1057" s="67"/>
      <c r="S1057" s="106"/>
      <c r="T1057" s="67">
        <v>225</v>
      </c>
      <c r="U1057" s="106"/>
      <c r="V1057" s="99"/>
      <c r="W1057" s="100"/>
      <c r="X1057" s="100"/>
      <c r="Y1057" s="100"/>
      <c r="Z1057" s="100"/>
      <c r="AA1057" s="187"/>
      <c r="AB1057" s="187"/>
      <c r="AC1057" s="350"/>
      <c r="AD1057" s="187"/>
      <c r="AE1057" s="64"/>
    </row>
    <row r="1058" spans="1:31" s="22" customFormat="1" ht="45" hidden="1" customHeight="1" x14ac:dyDescent="0.25">
      <c r="A1058" s="430"/>
      <c r="B1058" s="430">
        <v>53</v>
      </c>
      <c r="C1058" s="570"/>
      <c r="D1058" s="576"/>
      <c r="E1058" s="570"/>
      <c r="F1058" s="578"/>
      <c r="G1058" s="603"/>
      <c r="H1058" s="421"/>
      <c r="I1058" s="304" t="s">
        <v>1128</v>
      </c>
      <c r="J1058" s="430"/>
      <c r="K1058" s="95"/>
      <c r="L1058" s="430">
        <v>145</v>
      </c>
      <c r="M1058" s="430"/>
      <c r="N1058" s="67"/>
      <c r="O1058" s="67"/>
      <c r="P1058" s="67">
        <v>12</v>
      </c>
      <c r="Q1058" s="67"/>
      <c r="R1058" s="67"/>
      <c r="S1058" s="106"/>
      <c r="T1058" s="67">
        <v>185</v>
      </c>
      <c r="U1058" s="106"/>
      <c r="V1058" s="99"/>
      <c r="W1058" s="100"/>
      <c r="X1058" s="100"/>
      <c r="Y1058" s="100"/>
      <c r="Z1058" s="100"/>
      <c r="AA1058" s="187"/>
      <c r="AB1058" s="187"/>
      <c r="AC1058" s="350"/>
      <c r="AD1058" s="187"/>
      <c r="AE1058" s="64"/>
    </row>
    <row r="1059" spans="1:31" s="22" customFormat="1" ht="45" hidden="1" customHeight="1" x14ac:dyDescent="0.25">
      <c r="A1059" s="430"/>
      <c r="B1059" s="66" t="s">
        <v>1621</v>
      </c>
      <c r="C1059" s="570"/>
      <c r="D1059" s="576"/>
      <c r="E1059" s="570"/>
      <c r="F1059" s="578"/>
      <c r="G1059" s="603"/>
      <c r="H1059" s="421"/>
      <c r="I1059" s="304" t="s">
        <v>1129</v>
      </c>
      <c r="J1059" s="430"/>
      <c r="K1059" s="95"/>
      <c r="L1059" s="430">
        <v>56</v>
      </c>
      <c r="M1059" s="430"/>
      <c r="N1059" s="67"/>
      <c r="O1059" s="67"/>
      <c r="P1059" s="67">
        <v>10</v>
      </c>
      <c r="Q1059" s="67"/>
      <c r="R1059" s="67"/>
      <c r="S1059" s="106"/>
      <c r="T1059" s="67">
        <v>157</v>
      </c>
      <c r="U1059" s="106"/>
      <c r="V1059" s="99"/>
      <c r="W1059" s="100"/>
      <c r="X1059" s="100"/>
      <c r="Y1059" s="100"/>
      <c r="Z1059" s="100"/>
      <c r="AA1059" s="187"/>
      <c r="AB1059" s="187"/>
      <c r="AC1059" s="350"/>
      <c r="AD1059" s="187"/>
      <c r="AE1059" s="64"/>
    </row>
    <row r="1060" spans="1:31" s="22" customFormat="1" ht="45" hidden="1" customHeight="1" x14ac:dyDescent="0.25">
      <c r="A1060" s="430"/>
      <c r="B1060" s="430">
        <v>761</v>
      </c>
      <c r="C1060" s="570"/>
      <c r="D1060" s="576"/>
      <c r="E1060" s="570"/>
      <c r="F1060" s="578"/>
      <c r="G1060" s="603"/>
      <c r="H1060" s="421"/>
      <c r="I1060" s="304" t="s">
        <v>1131</v>
      </c>
      <c r="J1060" s="430"/>
      <c r="K1060" s="95"/>
      <c r="L1060" s="430">
        <v>104</v>
      </c>
      <c r="M1060" s="430"/>
      <c r="N1060" s="67"/>
      <c r="O1060" s="67"/>
      <c r="P1060" s="67">
        <v>10</v>
      </c>
      <c r="Q1060" s="67"/>
      <c r="R1060" s="67"/>
      <c r="S1060" s="106"/>
      <c r="T1060" s="67">
        <v>156</v>
      </c>
      <c r="U1060" s="106"/>
      <c r="V1060" s="99"/>
      <c r="W1060" s="100"/>
      <c r="X1060" s="100"/>
      <c r="Y1060" s="100"/>
      <c r="Z1060" s="100"/>
      <c r="AA1060" s="187"/>
      <c r="AB1060" s="187"/>
      <c r="AC1060" s="350"/>
      <c r="AD1060" s="187"/>
      <c r="AE1060" s="64"/>
    </row>
    <row r="1061" spans="1:31" s="22" customFormat="1" ht="60" hidden="1" customHeight="1" x14ac:dyDescent="0.25">
      <c r="A1061" s="430"/>
      <c r="B1061" s="66" t="s">
        <v>1635</v>
      </c>
      <c r="C1061" s="570"/>
      <c r="D1061" s="576"/>
      <c r="E1061" s="570"/>
      <c r="F1061" s="578"/>
      <c r="G1061" s="603"/>
      <c r="H1061" s="421"/>
      <c r="I1061" s="304" t="s">
        <v>1132</v>
      </c>
      <c r="J1061" s="430"/>
      <c r="K1061" s="95"/>
      <c r="L1061" s="430">
        <v>121</v>
      </c>
      <c r="M1061" s="430"/>
      <c r="N1061" s="67"/>
      <c r="O1061" s="67"/>
      <c r="P1061" s="67">
        <v>10</v>
      </c>
      <c r="Q1061" s="67"/>
      <c r="R1061" s="67"/>
      <c r="S1061" s="106"/>
      <c r="T1061" s="67">
        <v>137</v>
      </c>
      <c r="U1061" s="106"/>
      <c r="V1061" s="99"/>
      <c r="W1061" s="100"/>
      <c r="X1061" s="100"/>
      <c r="Y1061" s="100"/>
      <c r="Z1061" s="100"/>
      <c r="AA1061" s="187"/>
      <c r="AB1061" s="187"/>
      <c r="AC1061" s="350"/>
      <c r="AD1061" s="187"/>
      <c r="AE1061" s="64"/>
    </row>
    <row r="1062" spans="1:31" s="22" customFormat="1" ht="45" hidden="1" customHeight="1" x14ac:dyDescent="0.25">
      <c r="A1062" s="430"/>
      <c r="B1062" s="66" t="s">
        <v>1623</v>
      </c>
      <c r="C1062" s="570"/>
      <c r="D1062" s="576"/>
      <c r="E1062" s="570"/>
      <c r="F1062" s="578"/>
      <c r="G1062" s="603"/>
      <c r="H1062" s="421"/>
      <c r="I1062" s="304" t="s">
        <v>1133</v>
      </c>
      <c r="J1062" s="430"/>
      <c r="K1062" s="95"/>
      <c r="L1062" s="430">
        <v>54</v>
      </c>
      <c r="M1062" s="430"/>
      <c r="N1062" s="67"/>
      <c r="O1062" s="67"/>
      <c r="P1062" s="67">
        <v>15</v>
      </c>
      <c r="Q1062" s="67"/>
      <c r="R1062" s="67"/>
      <c r="S1062" s="106"/>
      <c r="T1062" s="67">
        <v>98</v>
      </c>
      <c r="U1062" s="106"/>
      <c r="V1062" s="99"/>
      <c r="W1062" s="100"/>
      <c r="X1062" s="100"/>
      <c r="Y1062" s="100"/>
      <c r="Z1062" s="100"/>
      <c r="AA1062" s="187"/>
      <c r="AB1062" s="187"/>
      <c r="AC1062" s="350"/>
      <c r="AD1062" s="187"/>
      <c r="AE1062" s="64"/>
    </row>
    <row r="1063" spans="1:31" s="22" customFormat="1" ht="45" hidden="1" customHeight="1" x14ac:dyDescent="0.25">
      <c r="A1063" s="430"/>
      <c r="B1063" s="430">
        <v>34</v>
      </c>
      <c r="C1063" s="570"/>
      <c r="D1063" s="576"/>
      <c r="E1063" s="570"/>
      <c r="F1063" s="578"/>
      <c r="G1063" s="603"/>
      <c r="H1063" s="421"/>
      <c r="I1063" s="304" t="s">
        <v>1134</v>
      </c>
      <c r="J1063" s="430"/>
      <c r="K1063" s="95"/>
      <c r="L1063" s="430">
        <v>70</v>
      </c>
      <c r="M1063" s="430"/>
      <c r="N1063" s="67"/>
      <c r="O1063" s="67"/>
      <c r="P1063" s="67">
        <v>12</v>
      </c>
      <c r="Q1063" s="67"/>
      <c r="R1063" s="67"/>
      <c r="S1063" s="106"/>
      <c r="T1063" s="67">
        <v>95</v>
      </c>
      <c r="U1063" s="106"/>
      <c r="V1063" s="99"/>
      <c r="W1063" s="100"/>
      <c r="X1063" s="100"/>
      <c r="Y1063" s="100"/>
      <c r="Z1063" s="100"/>
      <c r="AA1063" s="187"/>
      <c r="AB1063" s="187"/>
      <c r="AC1063" s="350"/>
      <c r="AD1063" s="187"/>
      <c r="AE1063" s="64"/>
    </row>
    <row r="1064" spans="1:31" s="22" customFormat="1" ht="60" hidden="1" customHeight="1" x14ac:dyDescent="0.25">
      <c r="A1064" s="430"/>
      <c r="B1064" s="430">
        <v>640</v>
      </c>
      <c r="C1064" s="570"/>
      <c r="D1064" s="576"/>
      <c r="E1064" s="570"/>
      <c r="F1064" s="578"/>
      <c r="G1064" s="603"/>
      <c r="H1064" s="421"/>
      <c r="I1064" s="304" t="s">
        <v>1135</v>
      </c>
      <c r="J1064" s="430"/>
      <c r="K1064" s="95"/>
      <c r="L1064" s="430">
        <v>146</v>
      </c>
      <c r="M1064" s="430"/>
      <c r="N1064" s="67"/>
      <c r="O1064" s="67"/>
      <c r="P1064" s="67">
        <v>19</v>
      </c>
      <c r="Q1064" s="67"/>
      <c r="R1064" s="67"/>
      <c r="S1064" s="106"/>
      <c r="T1064" s="67">
        <v>176</v>
      </c>
      <c r="U1064" s="106"/>
      <c r="V1064" s="99"/>
      <c r="W1064" s="100"/>
      <c r="X1064" s="100"/>
      <c r="Y1064" s="100"/>
      <c r="Z1064" s="100"/>
      <c r="AA1064" s="187"/>
      <c r="AB1064" s="187"/>
      <c r="AC1064" s="350"/>
      <c r="AD1064" s="187"/>
      <c r="AE1064" s="64"/>
    </row>
    <row r="1065" spans="1:31" s="22" customFormat="1" ht="45" hidden="1" customHeight="1" x14ac:dyDescent="0.25">
      <c r="A1065" s="430"/>
      <c r="B1065" s="430">
        <v>813</v>
      </c>
      <c r="C1065" s="570"/>
      <c r="D1065" s="576"/>
      <c r="E1065" s="570"/>
      <c r="F1065" s="578"/>
      <c r="G1065" s="603"/>
      <c r="H1065" s="421"/>
      <c r="I1065" s="304" t="s">
        <v>1136</v>
      </c>
      <c r="J1065" s="430"/>
      <c r="K1065" s="95"/>
      <c r="L1065" s="430">
        <v>49</v>
      </c>
      <c r="M1065" s="430"/>
      <c r="N1065" s="67"/>
      <c r="O1065" s="67"/>
      <c r="P1065" s="67">
        <v>15</v>
      </c>
      <c r="Q1065" s="67"/>
      <c r="R1065" s="67"/>
      <c r="S1065" s="106"/>
      <c r="T1065" s="67">
        <v>88</v>
      </c>
      <c r="U1065" s="106"/>
      <c r="V1065" s="99"/>
      <c r="W1065" s="100"/>
      <c r="X1065" s="100"/>
      <c r="Y1065" s="100"/>
      <c r="Z1065" s="100"/>
      <c r="AA1065" s="187"/>
      <c r="AB1065" s="187"/>
      <c r="AC1065" s="350"/>
      <c r="AD1065" s="187"/>
      <c r="AE1065" s="64"/>
    </row>
    <row r="1066" spans="1:31" s="22" customFormat="1" ht="45" hidden="1" customHeight="1" x14ac:dyDescent="0.25">
      <c r="A1066" s="430"/>
      <c r="B1066" s="66" t="s">
        <v>1643</v>
      </c>
      <c r="C1066" s="570"/>
      <c r="D1066" s="576"/>
      <c r="E1066" s="570"/>
      <c r="F1066" s="578"/>
      <c r="G1066" s="603"/>
      <c r="H1066" s="421"/>
      <c r="I1066" s="304" t="s">
        <v>1137</v>
      </c>
      <c r="J1066" s="430"/>
      <c r="K1066" s="95"/>
      <c r="L1066" s="335">
        <v>110</v>
      </c>
      <c r="M1066" s="430"/>
      <c r="N1066" s="67"/>
      <c r="O1066" s="67"/>
      <c r="P1066" s="67">
        <v>15</v>
      </c>
      <c r="Q1066" s="67"/>
      <c r="R1066" s="67"/>
      <c r="S1066" s="106"/>
      <c r="T1066" s="67">
        <v>105</v>
      </c>
      <c r="U1066" s="106"/>
      <c r="V1066" s="99"/>
      <c r="W1066" s="100"/>
      <c r="X1066" s="100"/>
      <c r="Y1066" s="100"/>
      <c r="Z1066" s="100"/>
      <c r="AA1066" s="187"/>
      <c r="AB1066" s="187"/>
      <c r="AC1066" s="350"/>
      <c r="AD1066" s="187"/>
      <c r="AE1066" s="64"/>
    </row>
    <row r="1067" spans="1:31" s="22" customFormat="1" ht="45" hidden="1" customHeight="1" x14ac:dyDescent="0.25">
      <c r="A1067" s="430"/>
      <c r="B1067" s="66" t="s">
        <v>1615</v>
      </c>
      <c r="C1067" s="570"/>
      <c r="D1067" s="576"/>
      <c r="E1067" s="570"/>
      <c r="F1067" s="578"/>
      <c r="G1067" s="603"/>
      <c r="H1067" s="421"/>
      <c r="I1067" s="304" t="s">
        <v>1139</v>
      </c>
      <c r="J1067" s="430"/>
      <c r="K1067" s="95"/>
      <c r="L1067" s="430">
        <v>303</v>
      </c>
      <c r="M1067" s="430"/>
      <c r="N1067" s="67"/>
      <c r="O1067" s="67"/>
      <c r="P1067" s="67">
        <v>14</v>
      </c>
      <c r="Q1067" s="67"/>
      <c r="R1067" s="67"/>
      <c r="S1067" s="106"/>
      <c r="T1067" s="67">
        <v>260</v>
      </c>
      <c r="U1067" s="106"/>
      <c r="V1067" s="99"/>
      <c r="W1067" s="100"/>
      <c r="X1067" s="100"/>
      <c r="Y1067" s="100"/>
      <c r="Z1067" s="100"/>
      <c r="AA1067" s="187"/>
      <c r="AB1067" s="187"/>
      <c r="AC1067" s="350"/>
      <c r="AD1067" s="187"/>
      <c r="AE1067" s="64"/>
    </row>
    <row r="1068" spans="1:31" s="22" customFormat="1" ht="75" hidden="1" customHeight="1" x14ac:dyDescent="0.25">
      <c r="A1068" s="430"/>
      <c r="B1068" s="430">
        <v>295</v>
      </c>
      <c r="C1068" s="570"/>
      <c r="D1068" s="576"/>
      <c r="E1068" s="570"/>
      <c r="F1068" s="578"/>
      <c r="G1068" s="603"/>
      <c r="H1068" s="421"/>
      <c r="I1068" s="304" t="s">
        <v>1142</v>
      </c>
      <c r="J1068" s="428"/>
      <c r="K1068" s="153"/>
      <c r="L1068" s="428">
        <v>5</v>
      </c>
      <c r="M1068" s="428"/>
      <c r="N1068" s="68"/>
      <c r="O1068" s="68"/>
      <c r="P1068" s="68">
        <v>7.5</v>
      </c>
      <c r="Q1068" s="68"/>
      <c r="R1068" s="67"/>
      <c r="S1068" s="67"/>
      <c r="T1068" s="67">
        <v>117.82599999999999</v>
      </c>
      <c r="U1068" s="106"/>
      <c r="V1068" s="99"/>
      <c r="W1068" s="100"/>
      <c r="X1068" s="100"/>
      <c r="Y1068" s="100"/>
      <c r="Z1068" s="100"/>
      <c r="AA1068" s="187"/>
      <c r="AB1068" s="187"/>
      <c r="AC1068" s="350"/>
      <c r="AD1068" s="187"/>
      <c r="AE1068" s="64"/>
    </row>
    <row r="1069" spans="1:31" s="22" customFormat="1" ht="90.75" hidden="1" customHeight="1" x14ac:dyDescent="0.25">
      <c r="A1069" s="430"/>
      <c r="B1069" s="430">
        <v>581</v>
      </c>
      <c r="C1069" s="570"/>
      <c r="D1069" s="576"/>
      <c r="E1069" s="570"/>
      <c r="F1069" s="578"/>
      <c r="G1069" s="603"/>
      <c r="H1069" s="421"/>
      <c r="I1069" s="304" t="s">
        <v>1144</v>
      </c>
      <c r="J1069" s="428"/>
      <c r="K1069" s="153"/>
      <c r="L1069" s="428">
        <v>471</v>
      </c>
      <c r="M1069" s="428"/>
      <c r="N1069" s="68"/>
      <c r="O1069" s="68"/>
      <c r="P1069" s="68">
        <v>60</v>
      </c>
      <c r="Q1069" s="68"/>
      <c r="R1069" s="67"/>
      <c r="S1069" s="67"/>
      <c r="T1069" s="67">
        <v>534.42835000000002</v>
      </c>
      <c r="U1069" s="106"/>
      <c r="V1069" s="99"/>
      <c r="W1069" s="100"/>
      <c r="X1069" s="100"/>
      <c r="Y1069" s="100"/>
      <c r="Z1069" s="100"/>
      <c r="AA1069" s="187"/>
      <c r="AB1069" s="187"/>
      <c r="AC1069" s="350"/>
      <c r="AD1069" s="187"/>
      <c r="AE1069" s="64"/>
    </row>
    <row r="1070" spans="1:31" s="22" customFormat="1" ht="120" hidden="1" customHeight="1" x14ac:dyDescent="0.25">
      <c r="A1070" s="430"/>
      <c r="B1070" s="430">
        <v>272</v>
      </c>
      <c r="C1070" s="570"/>
      <c r="D1070" s="576"/>
      <c r="E1070" s="570"/>
      <c r="F1070" s="578"/>
      <c r="G1070" s="603"/>
      <c r="H1070" s="421"/>
      <c r="I1070" s="304" t="s">
        <v>1145</v>
      </c>
      <c r="J1070" s="428"/>
      <c r="K1070" s="153"/>
      <c r="L1070" s="428">
        <v>390</v>
      </c>
      <c r="M1070" s="428"/>
      <c r="N1070" s="68"/>
      <c r="O1070" s="68"/>
      <c r="P1070" s="68">
        <v>40</v>
      </c>
      <c r="Q1070" s="68"/>
      <c r="R1070" s="67"/>
      <c r="S1070" s="67"/>
      <c r="T1070" s="67">
        <v>448.84397999999999</v>
      </c>
      <c r="U1070" s="106"/>
      <c r="V1070" s="99"/>
      <c r="W1070" s="100"/>
      <c r="X1070" s="100"/>
      <c r="Y1070" s="100"/>
      <c r="Z1070" s="100"/>
      <c r="AA1070" s="187"/>
      <c r="AB1070" s="187"/>
      <c r="AC1070" s="350"/>
      <c r="AD1070" s="187"/>
      <c r="AE1070" s="64"/>
    </row>
    <row r="1071" spans="1:31" s="22" customFormat="1" ht="180.75" hidden="1" customHeight="1" x14ac:dyDescent="0.25">
      <c r="A1071" s="430"/>
      <c r="B1071" s="430">
        <v>865</v>
      </c>
      <c r="C1071" s="570"/>
      <c r="D1071" s="576"/>
      <c r="E1071" s="570"/>
      <c r="F1071" s="578"/>
      <c r="G1071" s="603"/>
      <c r="H1071" s="421"/>
      <c r="I1071" s="304" t="s">
        <v>1146</v>
      </c>
      <c r="J1071" s="428"/>
      <c r="K1071" s="153"/>
      <c r="L1071" s="428">
        <v>483</v>
      </c>
      <c r="M1071" s="428"/>
      <c r="N1071" s="68"/>
      <c r="O1071" s="68"/>
      <c r="P1071" s="68">
        <v>30</v>
      </c>
      <c r="Q1071" s="68"/>
      <c r="R1071" s="67"/>
      <c r="S1071" s="67"/>
      <c r="T1071" s="67">
        <v>1134.7738099999999</v>
      </c>
      <c r="U1071" s="106"/>
      <c r="V1071" s="99"/>
      <c r="W1071" s="100"/>
      <c r="X1071" s="100"/>
      <c r="Y1071" s="100"/>
      <c r="Z1071" s="100"/>
      <c r="AA1071" s="187"/>
      <c r="AB1071" s="187"/>
      <c r="AC1071" s="350"/>
      <c r="AD1071" s="187"/>
      <c r="AE1071" s="64"/>
    </row>
    <row r="1072" spans="1:31" s="22" customFormat="1" ht="90" hidden="1" customHeight="1" x14ac:dyDescent="0.25">
      <c r="A1072" s="430"/>
      <c r="B1072" s="430">
        <v>5763</v>
      </c>
      <c r="C1072" s="570"/>
      <c r="D1072" s="576"/>
      <c r="E1072" s="570"/>
      <c r="F1072" s="578"/>
      <c r="G1072" s="603"/>
      <c r="H1072" s="421"/>
      <c r="I1072" s="304" t="s">
        <v>1147</v>
      </c>
      <c r="J1072" s="428"/>
      <c r="K1072" s="153"/>
      <c r="L1072" s="428">
        <v>124</v>
      </c>
      <c r="M1072" s="428"/>
      <c r="N1072" s="68"/>
      <c r="O1072" s="68"/>
      <c r="P1072" s="68">
        <v>82.7</v>
      </c>
      <c r="Q1072" s="68"/>
      <c r="R1072" s="67"/>
      <c r="S1072" s="67"/>
      <c r="T1072" s="67">
        <v>155.41570999999999</v>
      </c>
      <c r="U1072" s="106"/>
      <c r="V1072" s="99"/>
      <c r="W1072" s="100"/>
      <c r="X1072" s="100"/>
      <c r="Y1072" s="100"/>
      <c r="Z1072" s="100"/>
      <c r="AA1072" s="187"/>
      <c r="AB1072" s="187"/>
      <c r="AC1072" s="350"/>
      <c r="AD1072" s="187"/>
      <c r="AE1072" s="64"/>
    </row>
    <row r="1073" spans="1:31" s="22" customFormat="1" ht="105" hidden="1" customHeight="1" x14ac:dyDescent="0.25">
      <c r="A1073" s="430"/>
      <c r="B1073" s="430">
        <v>879</v>
      </c>
      <c r="C1073" s="570"/>
      <c r="D1073" s="576"/>
      <c r="E1073" s="570"/>
      <c r="F1073" s="578"/>
      <c r="G1073" s="603"/>
      <c r="H1073" s="421"/>
      <c r="I1073" s="304" t="s">
        <v>1148</v>
      </c>
      <c r="J1073" s="428"/>
      <c r="K1073" s="153"/>
      <c r="L1073" s="428">
        <v>710</v>
      </c>
      <c r="M1073" s="428"/>
      <c r="N1073" s="68"/>
      <c r="O1073" s="68"/>
      <c r="P1073" s="68">
        <v>55</v>
      </c>
      <c r="Q1073" s="68"/>
      <c r="R1073" s="67"/>
      <c r="S1073" s="67"/>
      <c r="T1073" s="67">
        <v>747.18903999999998</v>
      </c>
      <c r="U1073" s="106"/>
      <c r="V1073" s="99"/>
      <c r="W1073" s="100"/>
      <c r="X1073" s="100"/>
      <c r="Y1073" s="100"/>
      <c r="Z1073" s="100"/>
      <c r="AA1073" s="187"/>
      <c r="AB1073" s="187"/>
      <c r="AC1073" s="350"/>
      <c r="AD1073" s="187"/>
      <c r="AE1073" s="64"/>
    </row>
    <row r="1074" spans="1:31" s="22" customFormat="1" ht="75" hidden="1" customHeight="1" x14ac:dyDescent="0.25">
      <c r="A1074" s="430"/>
      <c r="B1074" s="66" t="s">
        <v>1613</v>
      </c>
      <c r="C1074" s="570"/>
      <c r="D1074" s="576"/>
      <c r="E1074" s="570"/>
      <c r="F1074" s="578"/>
      <c r="G1074" s="603"/>
      <c r="H1074" s="421"/>
      <c r="I1074" s="304" t="s">
        <v>1149</v>
      </c>
      <c r="J1074" s="428"/>
      <c r="K1074" s="153"/>
      <c r="L1074" s="428">
        <v>184</v>
      </c>
      <c r="M1074" s="428"/>
      <c r="N1074" s="68"/>
      <c r="O1074" s="68"/>
      <c r="P1074" s="68">
        <v>3.33</v>
      </c>
      <c r="Q1074" s="68"/>
      <c r="R1074" s="67"/>
      <c r="S1074" s="67"/>
      <c r="T1074" s="67">
        <v>154.87085999999999</v>
      </c>
      <c r="U1074" s="106"/>
      <c r="V1074" s="99"/>
      <c r="W1074" s="100"/>
      <c r="X1074" s="100"/>
      <c r="Y1074" s="100"/>
      <c r="Z1074" s="100"/>
      <c r="AA1074" s="187"/>
      <c r="AB1074" s="187"/>
      <c r="AC1074" s="350"/>
      <c r="AD1074" s="187"/>
      <c r="AE1074" s="64"/>
    </row>
    <row r="1075" spans="1:31" s="22" customFormat="1" ht="60" hidden="1" customHeight="1" x14ac:dyDescent="0.25">
      <c r="A1075" s="430"/>
      <c r="B1075" s="430">
        <v>83</v>
      </c>
      <c r="C1075" s="570"/>
      <c r="D1075" s="576"/>
      <c r="E1075" s="570"/>
      <c r="F1075" s="578"/>
      <c r="G1075" s="603"/>
      <c r="H1075" s="421"/>
      <c r="I1075" s="304" t="s">
        <v>1150</v>
      </c>
      <c r="J1075" s="428"/>
      <c r="K1075" s="153"/>
      <c r="L1075" s="428">
        <v>18</v>
      </c>
      <c r="M1075" s="428"/>
      <c r="N1075" s="68"/>
      <c r="O1075" s="68"/>
      <c r="P1075" s="68">
        <v>5</v>
      </c>
      <c r="Q1075" s="68"/>
      <c r="R1075" s="67"/>
      <c r="S1075" s="67"/>
      <c r="T1075" s="67">
        <v>45.885330000000003</v>
      </c>
      <c r="U1075" s="106"/>
      <c r="V1075" s="99"/>
      <c r="W1075" s="100"/>
      <c r="X1075" s="100"/>
      <c r="Y1075" s="100"/>
      <c r="Z1075" s="100"/>
      <c r="AA1075" s="187"/>
      <c r="AB1075" s="187"/>
      <c r="AC1075" s="350"/>
      <c r="AD1075" s="187"/>
      <c r="AE1075" s="64"/>
    </row>
    <row r="1076" spans="1:31" s="22" customFormat="1" ht="60" hidden="1" customHeight="1" x14ac:dyDescent="0.25">
      <c r="A1076" s="430"/>
      <c r="B1076" s="430">
        <v>1032</v>
      </c>
      <c r="C1076" s="570"/>
      <c r="D1076" s="576"/>
      <c r="E1076" s="570"/>
      <c r="F1076" s="578"/>
      <c r="G1076" s="603"/>
      <c r="H1076" s="421"/>
      <c r="I1076" s="304" t="s">
        <v>1151</v>
      </c>
      <c r="J1076" s="428"/>
      <c r="K1076" s="153"/>
      <c r="L1076" s="428">
        <v>186</v>
      </c>
      <c r="M1076" s="428"/>
      <c r="N1076" s="68"/>
      <c r="O1076" s="68"/>
      <c r="P1076" s="68">
        <v>5</v>
      </c>
      <c r="Q1076" s="68"/>
      <c r="R1076" s="67"/>
      <c r="S1076" s="67"/>
      <c r="T1076" s="67">
        <v>193.42714000000001</v>
      </c>
      <c r="U1076" s="106"/>
      <c r="V1076" s="99"/>
      <c r="W1076" s="100"/>
      <c r="X1076" s="100"/>
      <c r="Y1076" s="100"/>
      <c r="Z1076" s="100"/>
      <c r="AA1076" s="187"/>
      <c r="AB1076" s="187"/>
      <c r="AC1076" s="350"/>
      <c r="AD1076" s="187"/>
      <c r="AE1076" s="64"/>
    </row>
    <row r="1077" spans="1:31" s="22" customFormat="1" ht="60" hidden="1" customHeight="1" x14ac:dyDescent="0.25">
      <c r="A1077" s="430"/>
      <c r="B1077" s="66" t="s">
        <v>1660</v>
      </c>
      <c r="C1077" s="570"/>
      <c r="D1077" s="576"/>
      <c r="E1077" s="570"/>
      <c r="F1077" s="578"/>
      <c r="G1077" s="603"/>
      <c r="H1077" s="421"/>
      <c r="I1077" s="158" t="s">
        <v>1184</v>
      </c>
      <c r="J1077" s="430"/>
      <c r="K1077" s="430"/>
      <c r="L1077" s="335">
        <v>267</v>
      </c>
      <c r="M1077" s="430"/>
      <c r="N1077" s="67"/>
      <c r="O1077" s="67"/>
      <c r="P1077" s="67">
        <v>8</v>
      </c>
      <c r="Q1077" s="67"/>
      <c r="R1077" s="67"/>
      <c r="S1077" s="106"/>
      <c r="T1077" s="67">
        <v>283.01</v>
      </c>
      <c r="U1077" s="67"/>
      <c r="V1077" s="99"/>
      <c r="W1077" s="100"/>
      <c r="X1077" s="100"/>
      <c r="Y1077" s="100"/>
      <c r="Z1077" s="100"/>
      <c r="AA1077" s="187"/>
      <c r="AB1077" s="187"/>
      <c r="AC1077" s="350"/>
      <c r="AD1077" s="187"/>
      <c r="AE1077" s="64"/>
    </row>
    <row r="1078" spans="1:31" s="22" customFormat="1" ht="75" hidden="1" customHeight="1" x14ac:dyDescent="0.25">
      <c r="A1078" s="430"/>
      <c r="B1078" s="66" t="s">
        <v>1674</v>
      </c>
      <c r="C1078" s="570"/>
      <c r="D1078" s="576"/>
      <c r="E1078" s="570"/>
      <c r="F1078" s="578"/>
      <c r="G1078" s="603"/>
      <c r="H1078" s="421"/>
      <c r="I1078" s="158" t="s">
        <v>1185</v>
      </c>
      <c r="J1078" s="430"/>
      <c r="K1078" s="430"/>
      <c r="L1078" s="335">
        <v>473</v>
      </c>
      <c r="M1078" s="430"/>
      <c r="N1078" s="67"/>
      <c r="O1078" s="67"/>
      <c r="P1078" s="67">
        <v>20</v>
      </c>
      <c r="Q1078" s="67"/>
      <c r="R1078" s="67"/>
      <c r="S1078" s="106"/>
      <c r="T1078" s="67">
        <v>516.21</v>
      </c>
      <c r="U1078" s="67"/>
      <c r="V1078" s="99"/>
      <c r="W1078" s="100"/>
      <c r="X1078" s="100"/>
      <c r="Y1078" s="100"/>
      <c r="Z1078" s="100"/>
      <c r="AA1078" s="187"/>
      <c r="AB1078" s="187"/>
      <c r="AC1078" s="350"/>
      <c r="AD1078" s="187"/>
      <c r="AE1078" s="64"/>
    </row>
    <row r="1079" spans="1:31" s="22" customFormat="1" ht="45" hidden="1" customHeight="1" x14ac:dyDescent="0.25">
      <c r="A1079" s="430"/>
      <c r="B1079" s="66" t="s">
        <v>1659</v>
      </c>
      <c r="C1079" s="570"/>
      <c r="D1079" s="576"/>
      <c r="E1079" s="570"/>
      <c r="F1079" s="578"/>
      <c r="G1079" s="603"/>
      <c r="H1079" s="421"/>
      <c r="I1079" s="158" t="s">
        <v>1186</v>
      </c>
      <c r="J1079" s="430"/>
      <c r="K1079" s="430"/>
      <c r="L1079" s="335">
        <v>521</v>
      </c>
      <c r="M1079" s="430"/>
      <c r="N1079" s="67"/>
      <c r="O1079" s="67"/>
      <c r="P1079" s="67">
        <v>36</v>
      </c>
      <c r="Q1079" s="67"/>
      <c r="R1079" s="67"/>
      <c r="S1079" s="106"/>
      <c r="T1079" s="67">
        <v>594.529</v>
      </c>
      <c r="U1079" s="67"/>
      <c r="V1079" s="99"/>
      <c r="W1079" s="100"/>
      <c r="X1079" s="100"/>
      <c r="Y1079" s="100"/>
      <c r="Z1079" s="100"/>
      <c r="AA1079" s="187"/>
      <c r="AB1079" s="187"/>
      <c r="AC1079" s="350"/>
      <c r="AD1079" s="187"/>
      <c r="AE1079" s="64"/>
    </row>
    <row r="1080" spans="1:31" s="22" customFormat="1" ht="45" hidden="1" customHeight="1" x14ac:dyDescent="0.25">
      <c r="A1080" s="430"/>
      <c r="B1080" s="430">
        <v>725</v>
      </c>
      <c r="C1080" s="570"/>
      <c r="D1080" s="576"/>
      <c r="E1080" s="570"/>
      <c r="F1080" s="578"/>
      <c r="G1080" s="603"/>
      <c r="H1080" s="421"/>
      <c r="I1080" s="158" t="s">
        <v>1187</v>
      </c>
      <c r="J1080" s="430"/>
      <c r="K1080" s="430"/>
      <c r="L1080" s="335">
        <v>285</v>
      </c>
      <c r="M1080" s="430"/>
      <c r="N1080" s="67"/>
      <c r="O1080" s="67"/>
      <c r="P1080" s="67">
        <v>5</v>
      </c>
      <c r="Q1080" s="67"/>
      <c r="R1080" s="67"/>
      <c r="S1080" s="106"/>
      <c r="T1080" s="67">
        <v>318.20100000000002</v>
      </c>
      <c r="U1080" s="67"/>
      <c r="V1080" s="99"/>
      <c r="W1080" s="100"/>
      <c r="X1080" s="100"/>
      <c r="Y1080" s="100"/>
      <c r="Z1080" s="100"/>
      <c r="AA1080" s="187"/>
      <c r="AB1080" s="187"/>
      <c r="AC1080" s="350"/>
      <c r="AD1080" s="187"/>
      <c r="AE1080" s="64"/>
    </row>
    <row r="1081" spans="1:31" s="22" customFormat="1" ht="45" hidden="1" customHeight="1" x14ac:dyDescent="0.25">
      <c r="A1081" s="430"/>
      <c r="B1081" s="66" t="s">
        <v>1671</v>
      </c>
      <c r="C1081" s="570"/>
      <c r="D1081" s="576"/>
      <c r="E1081" s="570"/>
      <c r="F1081" s="578"/>
      <c r="G1081" s="603"/>
      <c r="H1081" s="421"/>
      <c r="I1081" s="158" t="s">
        <v>1188</v>
      </c>
      <c r="J1081" s="430"/>
      <c r="K1081" s="430"/>
      <c r="L1081" s="335">
        <v>62</v>
      </c>
      <c r="M1081" s="430"/>
      <c r="N1081" s="67"/>
      <c r="O1081" s="67"/>
      <c r="P1081" s="67">
        <v>15</v>
      </c>
      <c r="Q1081" s="67"/>
      <c r="R1081" s="67"/>
      <c r="S1081" s="106"/>
      <c r="T1081" s="67">
        <v>111.773</v>
      </c>
      <c r="U1081" s="67"/>
      <c r="V1081" s="99"/>
      <c r="W1081" s="100"/>
      <c r="X1081" s="100"/>
      <c r="Y1081" s="100"/>
      <c r="Z1081" s="100"/>
      <c r="AA1081" s="187"/>
      <c r="AB1081" s="187"/>
      <c r="AC1081" s="350"/>
      <c r="AD1081" s="187"/>
      <c r="AE1081" s="64"/>
    </row>
    <row r="1082" spans="1:31" s="22" customFormat="1" ht="45" hidden="1" customHeight="1" x14ac:dyDescent="0.25">
      <c r="A1082" s="430"/>
      <c r="B1082" s="66" t="s">
        <v>1656</v>
      </c>
      <c r="C1082" s="570"/>
      <c r="D1082" s="576"/>
      <c r="E1082" s="570"/>
      <c r="F1082" s="578"/>
      <c r="G1082" s="603"/>
      <c r="H1082" s="421"/>
      <c r="I1082" s="158" t="s">
        <v>1189</v>
      </c>
      <c r="J1082" s="430"/>
      <c r="K1082" s="430"/>
      <c r="L1082" s="335">
        <v>90</v>
      </c>
      <c r="M1082" s="430"/>
      <c r="N1082" s="67"/>
      <c r="O1082" s="67"/>
      <c r="P1082" s="67">
        <v>5</v>
      </c>
      <c r="Q1082" s="67"/>
      <c r="R1082" s="67"/>
      <c r="S1082" s="106"/>
      <c r="T1082" s="67">
        <v>179.83</v>
      </c>
      <c r="U1082" s="67"/>
      <c r="V1082" s="99"/>
      <c r="W1082" s="100"/>
      <c r="X1082" s="100"/>
      <c r="Y1082" s="100"/>
      <c r="Z1082" s="100"/>
      <c r="AA1082" s="187"/>
      <c r="AB1082" s="187"/>
      <c r="AC1082" s="350"/>
      <c r="AD1082" s="187"/>
      <c r="AE1082" s="64"/>
    </row>
    <row r="1083" spans="1:31" s="22" customFormat="1" ht="45" hidden="1" customHeight="1" x14ac:dyDescent="0.25">
      <c r="A1083" s="430"/>
      <c r="B1083" s="66" t="s">
        <v>1679</v>
      </c>
      <c r="C1083" s="570"/>
      <c r="D1083" s="576"/>
      <c r="E1083" s="570"/>
      <c r="F1083" s="578"/>
      <c r="G1083" s="603"/>
      <c r="H1083" s="421"/>
      <c r="I1083" s="158" t="s">
        <v>1191</v>
      </c>
      <c r="J1083" s="430"/>
      <c r="K1083" s="430"/>
      <c r="L1083" s="335">
        <v>111</v>
      </c>
      <c r="M1083" s="430"/>
      <c r="N1083" s="67"/>
      <c r="O1083" s="67"/>
      <c r="P1083" s="67">
        <v>15</v>
      </c>
      <c r="Q1083" s="67"/>
      <c r="R1083" s="67"/>
      <c r="S1083" s="106"/>
      <c r="T1083" s="67">
        <v>135.24</v>
      </c>
      <c r="U1083" s="67"/>
      <c r="V1083" s="99"/>
      <c r="W1083" s="100"/>
      <c r="X1083" s="100"/>
      <c r="Y1083" s="100"/>
      <c r="Z1083" s="100"/>
      <c r="AA1083" s="187"/>
      <c r="AB1083" s="187"/>
      <c r="AC1083" s="350"/>
      <c r="AD1083" s="187"/>
      <c r="AE1083" s="64"/>
    </row>
    <row r="1084" spans="1:31" s="22" customFormat="1" ht="45" hidden="1" customHeight="1" x14ac:dyDescent="0.25">
      <c r="A1084" s="430"/>
      <c r="B1084" s="66" t="s">
        <v>1683</v>
      </c>
      <c r="C1084" s="570"/>
      <c r="D1084" s="576"/>
      <c r="E1084" s="570"/>
      <c r="F1084" s="578"/>
      <c r="G1084" s="603"/>
      <c r="H1084" s="421"/>
      <c r="I1084" s="158" t="s">
        <v>1192</v>
      </c>
      <c r="J1084" s="430"/>
      <c r="K1084" s="430"/>
      <c r="L1084" s="335">
        <v>172</v>
      </c>
      <c r="M1084" s="430"/>
      <c r="N1084" s="67"/>
      <c r="O1084" s="67"/>
      <c r="P1084" s="67">
        <v>15</v>
      </c>
      <c r="Q1084" s="67"/>
      <c r="R1084" s="67"/>
      <c r="S1084" s="106"/>
      <c r="T1084" s="67">
        <v>172.404</v>
      </c>
      <c r="U1084" s="67"/>
      <c r="V1084" s="99"/>
      <c r="W1084" s="100"/>
      <c r="X1084" s="100"/>
      <c r="Y1084" s="100"/>
      <c r="Z1084" s="100"/>
      <c r="AA1084" s="187"/>
      <c r="AB1084" s="187"/>
      <c r="AC1084" s="350"/>
      <c r="AD1084" s="187"/>
      <c r="AE1084" s="64"/>
    </row>
    <row r="1085" spans="1:31" s="22" customFormat="1" ht="45" hidden="1" customHeight="1" x14ac:dyDescent="0.25">
      <c r="A1085" s="430"/>
      <c r="B1085" s="66" t="s">
        <v>1657</v>
      </c>
      <c r="C1085" s="570"/>
      <c r="D1085" s="576"/>
      <c r="E1085" s="570"/>
      <c r="F1085" s="578"/>
      <c r="G1085" s="603"/>
      <c r="H1085" s="421"/>
      <c r="I1085" s="158" t="s">
        <v>1195</v>
      </c>
      <c r="J1085" s="430"/>
      <c r="K1085" s="430"/>
      <c r="L1085" s="335">
        <v>376</v>
      </c>
      <c r="M1085" s="430"/>
      <c r="N1085" s="67"/>
      <c r="O1085" s="67"/>
      <c r="P1085" s="67">
        <v>7.5</v>
      </c>
      <c r="Q1085" s="67"/>
      <c r="R1085" s="67"/>
      <c r="S1085" s="106"/>
      <c r="T1085" s="67">
        <v>512.24199999999996</v>
      </c>
      <c r="U1085" s="67"/>
      <c r="V1085" s="99"/>
      <c r="W1085" s="100"/>
      <c r="X1085" s="100"/>
      <c r="Y1085" s="100"/>
      <c r="Z1085" s="100"/>
      <c r="AA1085" s="187"/>
      <c r="AB1085" s="187"/>
      <c r="AC1085" s="350"/>
      <c r="AD1085" s="187"/>
      <c r="AE1085" s="64"/>
    </row>
    <row r="1086" spans="1:31" s="22" customFormat="1" ht="30" hidden="1" customHeight="1" x14ac:dyDescent="0.25">
      <c r="A1086" s="430"/>
      <c r="B1086" s="430">
        <v>1482</v>
      </c>
      <c r="C1086" s="570"/>
      <c r="D1086" s="576"/>
      <c r="E1086" s="570"/>
      <c r="F1086" s="578"/>
      <c r="G1086" s="603"/>
      <c r="H1086" s="421"/>
      <c r="I1086" s="158" t="s">
        <v>1196</v>
      </c>
      <c r="J1086" s="430"/>
      <c r="K1086" s="430"/>
      <c r="L1086" s="335">
        <v>58</v>
      </c>
      <c r="M1086" s="430"/>
      <c r="N1086" s="67"/>
      <c r="O1086" s="67"/>
      <c r="P1086" s="67">
        <v>15</v>
      </c>
      <c r="Q1086" s="67"/>
      <c r="R1086" s="67"/>
      <c r="S1086" s="106"/>
      <c r="T1086" s="67">
        <v>106.21299999999999</v>
      </c>
      <c r="U1086" s="67"/>
      <c r="V1086" s="99"/>
      <c r="W1086" s="100"/>
      <c r="X1086" s="100"/>
      <c r="Y1086" s="100"/>
      <c r="Z1086" s="100"/>
      <c r="AA1086" s="187"/>
      <c r="AB1086" s="187"/>
      <c r="AC1086" s="350"/>
      <c r="AD1086" s="187"/>
      <c r="AE1086" s="64"/>
    </row>
    <row r="1087" spans="1:31" s="22" customFormat="1" ht="45" hidden="1" customHeight="1" x14ac:dyDescent="0.25">
      <c r="A1087" s="430"/>
      <c r="B1087" s="430">
        <v>558</v>
      </c>
      <c r="C1087" s="570"/>
      <c r="D1087" s="576"/>
      <c r="E1087" s="570"/>
      <c r="F1087" s="578"/>
      <c r="G1087" s="603"/>
      <c r="H1087" s="421"/>
      <c r="I1087" s="158" t="s">
        <v>1197</v>
      </c>
      <c r="J1087" s="430"/>
      <c r="K1087" s="430"/>
      <c r="L1087" s="335">
        <v>395</v>
      </c>
      <c r="M1087" s="430"/>
      <c r="N1087" s="67"/>
      <c r="O1087" s="67"/>
      <c r="P1087" s="67">
        <v>15</v>
      </c>
      <c r="Q1087" s="67"/>
      <c r="R1087" s="67"/>
      <c r="S1087" s="106"/>
      <c r="T1087" s="67">
        <v>447.16399999999999</v>
      </c>
      <c r="U1087" s="67"/>
      <c r="V1087" s="99"/>
      <c r="W1087" s="100"/>
      <c r="X1087" s="100"/>
      <c r="Y1087" s="100"/>
      <c r="Z1087" s="100"/>
      <c r="AA1087" s="187"/>
      <c r="AB1087" s="187"/>
      <c r="AC1087" s="350"/>
      <c r="AD1087" s="187"/>
      <c r="AE1087" s="64"/>
    </row>
    <row r="1088" spans="1:31" s="22" customFormat="1" ht="45" hidden="1" customHeight="1" x14ac:dyDescent="0.25">
      <c r="A1088" s="430"/>
      <c r="B1088" s="66" t="s">
        <v>1658</v>
      </c>
      <c r="C1088" s="570"/>
      <c r="D1088" s="576"/>
      <c r="E1088" s="570"/>
      <c r="F1088" s="578"/>
      <c r="G1088" s="603"/>
      <c r="H1088" s="421"/>
      <c r="I1088" s="158" t="s">
        <v>1198</v>
      </c>
      <c r="J1088" s="430"/>
      <c r="K1088" s="430"/>
      <c r="L1088" s="335">
        <v>139</v>
      </c>
      <c r="M1088" s="430"/>
      <c r="N1088" s="67"/>
      <c r="O1088" s="67"/>
      <c r="P1088" s="67">
        <v>9</v>
      </c>
      <c r="Q1088" s="67"/>
      <c r="R1088" s="67"/>
      <c r="S1088" s="106"/>
      <c r="T1088" s="67">
        <v>169.63399999999999</v>
      </c>
      <c r="U1088" s="67"/>
      <c r="V1088" s="99"/>
      <c r="W1088" s="100"/>
      <c r="X1088" s="100"/>
      <c r="Y1088" s="100"/>
      <c r="Z1088" s="100"/>
      <c r="AA1088" s="187"/>
      <c r="AB1088" s="187"/>
      <c r="AC1088" s="350"/>
      <c r="AD1088" s="187"/>
      <c r="AE1088" s="64"/>
    </row>
    <row r="1089" spans="1:31" s="22" customFormat="1" ht="45" hidden="1" customHeight="1" x14ac:dyDescent="0.25">
      <c r="A1089" s="430"/>
      <c r="B1089" s="430">
        <v>710</v>
      </c>
      <c r="C1089" s="570"/>
      <c r="D1089" s="576"/>
      <c r="E1089" s="570"/>
      <c r="F1089" s="578"/>
      <c r="G1089" s="603"/>
      <c r="H1089" s="421"/>
      <c r="I1089" s="158" t="s">
        <v>1199</v>
      </c>
      <c r="J1089" s="430"/>
      <c r="K1089" s="430"/>
      <c r="L1089" s="335">
        <v>283</v>
      </c>
      <c r="M1089" s="430"/>
      <c r="N1089" s="67"/>
      <c r="O1089" s="67"/>
      <c r="P1089" s="67">
        <v>15</v>
      </c>
      <c r="Q1089" s="67"/>
      <c r="R1089" s="67"/>
      <c r="S1089" s="106"/>
      <c r="T1089" s="67">
        <v>319.50099999999998</v>
      </c>
      <c r="U1089" s="67"/>
      <c r="V1089" s="99"/>
      <c r="W1089" s="100"/>
      <c r="X1089" s="100"/>
      <c r="Y1089" s="100"/>
      <c r="Z1089" s="100"/>
      <c r="AA1089" s="187"/>
      <c r="AB1089" s="187"/>
      <c r="AC1089" s="350"/>
      <c r="AD1089" s="187"/>
      <c r="AE1089" s="64"/>
    </row>
    <row r="1090" spans="1:31" s="22" customFormat="1" ht="60" hidden="1" customHeight="1" x14ac:dyDescent="0.25">
      <c r="A1090" s="430"/>
      <c r="B1090" s="66" t="s">
        <v>1665</v>
      </c>
      <c r="C1090" s="570"/>
      <c r="D1090" s="576"/>
      <c r="E1090" s="570"/>
      <c r="F1090" s="578"/>
      <c r="G1090" s="603"/>
      <c r="H1090" s="421"/>
      <c r="I1090" s="158" t="s">
        <v>1200</v>
      </c>
      <c r="J1090" s="430"/>
      <c r="K1090" s="430"/>
      <c r="L1090" s="335">
        <v>229</v>
      </c>
      <c r="M1090" s="430"/>
      <c r="N1090" s="67"/>
      <c r="O1090" s="67"/>
      <c r="P1090" s="67">
        <v>13.33</v>
      </c>
      <c r="Q1090" s="67"/>
      <c r="R1090" s="67"/>
      <c r="S1090" s="106"/>
      <c r="T1090" s="67">
        <v>262.11500000000001</v>
      </c>
      <c r="U1090" s="67"/>
      <c r="V1090" s="99"/>
      <c r="W1090" s="100"/>
      <c r="X1090" s="100"/>
      <c r="Y1090" s="100"/>
      <c r="Z1090" s="100"/>
      <c r="AA1090" s="187"/>
      <c r="AB1090" s="187"/>
      <c r="AC1090" s="350"/>
      <c r="AD1090" s="187"/>
      <c r="AE1090" s="64"/>
    </row>
    <row r="1091" spans="1:31" s="22" customFormat="1" ht="48" hidden="1" customHeight="1" x14ac:dyDescent="0.25">
      <c r="A1091" s="430"/>
      <c r="B1091" s="430">
        <v>1308</v>
      </c>
      <c r="C1091" s="570"/>
      <c r="D1091" s="576"/>
      <c r="E1091" s="570"/>
      <c r="F1091" s="578"/>
      <c r="G1091" s="603"/>
      <c r="H1091" s="421"/>
      <c r="I1091" s="158" t="s">
        <v>1201</v>
      </c>
      <c r="J1091" s="430"/>
      <c r="K1091" s="430"/>
      <c r="L1091" s="335">
        <v>351</v>
      </c>
      <c r="M1091" s="430"/>
      <c r="N1091" s="67"/>
      <c r="O1091" s="67"/>
      <c r="P1091" s="67">
        <v>30</v>
      </c>
      <c r="Q1091" s="67"/>
      <c r="R1091" s="67"/>
      <c r="S1091" s="106"/>
      <c r="T1091" s="67">
        <v>342.62</v>
      </c>
      <c r="U1091" s="67"/>
      <c r="V1091" s="99"/>
      <c r="W1091" s="100"/>
      <c r="X1091" s="100"/>
      <c r="Y1091" s="100"/>
      <c r="Z1091" s="100"/>
      <c r="AA1091" s="187"/>
      <c r="AB1091" s="187"/>
      <c r="AC1091" s="350"/>
      <c r="AD1091" s="187"/>
      <c r="AE1091" s="64"/>
    </row>
    <row r="1092" spans="1:31" s="22" customFormat="1" ht="45" hidden="1" customHeight="1" x14ac:dyDescent="0.25">
      <c r="A1092" s="430"/>
      <c r="B1092" s="430">
        <v>58</v>
      </c>
      <c r="C1092" s="570"/>
      <c r="D1092" s="576"/>
      <c r="E1092" s="570"/>
      <c r="F1092" s="578"/>
      <c r="G1092" s="603"/>
      <c r="H1092" s="421"/>
      <c r="I1092" s="158" t="s">
        <v>1202</v>
      </c>
      <c r="J1092" s="430"/>
      <c r="K1092" s="430"/>
      <c r="L1092" s="335">
        <v>625</v>
      </c>
      <c r="M1092" s="430"/>
      <c r="N1092" s="67"/>
      <c r="O1092" s="67"/>
      <c r="P1092" s="67">
        <v>15</v>
      </c>
      <c r="Q1092" s="67"/>
      <c r="R1092" s="67"/>
      <c r="S1092" s="106"/>
      <c r="T1092" s="67">
        <v>614.80600000000004</v>
      </c>
      <c r="U1092" s="67"/>
      <c r="V1092" s="99"/>
      <c r="W1092" s="100"/>
      <c r="X1092" s="100"/>
      <c r="Y1092" s="100"/>
      <c r="Z1092" s="100"/>
      <c r="AA1092" s="187"/>
      <c r="AB1092" s="187"/>
      <c r="AC1092" s="350"/>
      <c r="AD1092" s="187"/>
      <c r="AE1092" s="64"/>
    </row>
    <row r="1093" spans="1:31" s="22" customFormat="1" ht="45" hidden="1" customHeight="1" x14ac:dyDescent="0.25">
      <c r="A1093" s="430"/>
      <c r="B1093" s="430">
        <v>4233</v>
      </c>
      <c r="C1093" s="570"/>
      <c r="D1093" s="576"/>
      <c r="E1093" s="570"/>
      <c r="F1093" s="578"/>
      <c r="G1093" s="603"/>
      <c r="H1093" s="421"/>
      <c r="I1093" s="158" t="s">
        <v>1204</v>
      </c>
      <c r="J1093" s="430"/>
      <c r="K1093" s="430"/>
      <c r="L1093" s="335">
        <v>176</v>
      </c>
      <c r="M1093" s="430"/>
      <c r="N1093" s="67"/>
      <c r="O1093" s="67"/>
      <c r="P1093" s="67">
        <v>30</v>
      </c>
      <c r="Q1093" s="67"/>
      <c r="R1093" s="67"/>
      <c r="S1093" s="106"/>
      <c r="T1093" s="67">
        <v>220.29300000000001</v>
      </c>
      <c r="U1093" s="67"/>
      <c r="V1093" s="99"/>
      <c r="W1093" s="100"/>
      <c r="X1093" s="100"/>
      <c r="Y1093" s="100"/>
      <c r="Z1093" s="100"/>
      <c r="AA1093" s="187"/>
      <c r="AB1093" s="187"/>
      <c r="AC1093" s="350"/>
      <c r="AD1093" s="187"/>
      <c r="AE1093" s="64"/>
    </row>
    <row r="1094" spans="1:31" s="22" customFormat="1" ht="45" hidden="1" customHeight="1" x14ac:dyDescent="0.25">
      <c r="A1094" s="430"/>
      <c r="B1094" s="430">
        <v>2166</v>
      </c>
      <c r="C1094" s="570"/>
      <c r="D1094" s="576"/>
      <c r="E1094" s="570"/>
      <c r="F1094" s="578"/>
      <c r="G1094" s="603"/>
      <c r="H1094" s="421"/>
      <c r="I1094" s="158" t="s">
        <v>1205</v>
      </c>
      <c r="J1094" s="430"/>
      <c r="K1094" s="430"/>
      <c r="L1094" s="335">
        <v>90</v>
      </c>
      <c r="M1094" s="430"/>
      <c r="N1094" s="67"/>
      <c r="O1094" s="67"/>
      <c r="P1094" s="67">
        <v>12</v>
      </c>
      <c r="Q1094" s="67"/>
      <c r="R1094" s="67"/>
      <c r="S1094" s="106"/>
      <c r="T1094" s="67">
        <v>132.96</v>
      </c>
      <c r="U1094" s="67"/>
      <c r="V1094" s="99"/>
      <c r="W1094" s="100"/>
      <c r="X1094" s="100"/>
      <c r="Y1094" s="100"/>
      <c r="Z1094" s="100"/>
      <c r="AA1094" s="187"/>
      <c r="AB1094" s="187"/>
      <c r="AC1094" s="350"/>
      <c r="AD1094" s="187"/>
      <c r="AE1094" s="64"/>
    </row>
    <row r="1095" spans="1:31" s="22" customFormat="1" ht="45" hidden="1" customHeight="1" x14ac:dyDescent="0.25">
      <c r="A1095" s="430"/>
      <c r="B1095" s="430">
        <v>1875</v>
      </c>
      <c r="C1095" s="570"/>
      <c r="D1095" s="576"/>
      <c r="E1095" s="570"/>
      <c r="F1095" s="578"/>
      <c r="G1095" s="603"/>
      <c r="H1095" s="421"/>
      <c r="I1095" s="158" t="s">
        <v>1206</v>
      </c>
      <c r="J1095" s="430"/>
      <c r="K1095" s="430"/>
      <c r="L1095" s="335">
        <v>88</v>
      </c>
      <c r="M1095" s="430"/>
      <c r="N1095" s="67"/>
      <c r="O1095" s="67"/>
      <c r="P1095" s="67">
        <v>25</v>
      </c>
      <c r="Q1095" s="67"/>
      <c r="R1095" s="67"/>
      <c r="S1095" s="106"/>
      <c r="T1095" s="67">
        <v>106.15600000000001</v>
      </c>
      <c r="U1095" s="67"/>
      <c r="V1095" s="99"/>
      <c r="W1095" s="100"/>
      <c r="X1095" s="100"/>
      <c r="Y1095" s="100"/>
      <c r="Z1095" s="100"/>
      <c r="AA1095" s="187"/>
      <c r="AB1095" s="187"/>
      <c r="AC1095" s="350"/>
      <c r="AD1095" s="187"/>
      <c r="AE1095" s="64"/>
    </row>
    <row r="1096" spans="1:31" s="22" customFormat="1" ht="45" hidden="1" customHeight="1" x14ac:dyDescent="0.25">
      <c r="A1096" s="430"/>
      <c r="B1096" s="66" t="s">
        <v>1681</v>
      </c>
      <c r="C1096" s="570"/>
      <c r="D1096" s="576"/>
      <c r="E1096" s="570"/>
      <c r="F1096" s="578"/>
      <c r="G1096" s="603"/>
      <c r="H1096" s="421"/>
      <c r="I1096" s="158" t="s">
        <v>1207</v>
      </c>
      <c r="J1096" s="430"/>
      <c r="K1096" s="430"/>
      <c r="L1096" s="335">
        <v>108</v>
      </c>
      <c r="M1096" s="430"/>
      <c r="N1096" s="67"/>
      <c r="O1096" s="67"/>
      <c r="P1096" s="67">
        <v>15</v>
      </c>
      <c r="Q1096" s="67"/>
      <c r="R1096" s="67"/>
      <c r="S1096" s="106"/>
      <c r="T1096" s="67">
        <v>140.892</v>
      </c>
      <c r="U1096" s="67"/>
      <c r="V1096" s="99"/>
      <c r="W1096" s="100"/>
      <c r="X1096" s="100"/>
      <c r="Y1096" s="100"/>
      <c r="Z1096" s="100"/>
      <c r="AA1096" s="187"/>
      <c r="AB1096" s="187"/>
      <c r="AC1096" s="350"/>
      <c r="AD1096" s="187"/>
      <c r="AE1096" s="64"/>
    </row>
    <row r="1097" spans="1:31" s="22" customFormat="1" ht="45" hidden="1" customHeight="1" x14ac:dyDescent="0.25">
      <c r="A1097" s="430"/>
      <c r="B1097" s="430">
        <v>1737</v>
      </c>
      <c r="C1097" s="570"/>
      <c r="D1097" s="576"/>
      <c r="E1097" s="570"/>
      <c r="F1097" s="578"/>
      <c r="G1097" s="603"/>
      <c r="H1097" s="421"/>
      <c r="I1097" s="158" t="s">
        <v>1208</v>
      </c>
      <c r="J1097" s="430"/>
      <c r="K1097" s="430"/>
      <c r="L1097" s="335">
        <v>87</v>
      </c>
      <c r="M1097" s="430"/>
      <c r="N1097" s="67"/>
      <c r="O1097" s="67"/>
      <c r="P1097" s="67">
        <v>15</v>
      </c>
      <c r="Q1097" s="67"/>
      <c r="R1097" s="67"/>
      <c r="S1097" s="106"/>
      <c r="T1097" s="67">
        <v>136.68100000000001</v>
      </c>
      <c r="U1097" s="67"/>
      <c r="V1097" s="99"/>
      <c r="W1097" s="100"/>
      <c r="X1097" s="100"/>
      <c r="Y1097" s="100"/>
      <c r="Z1097" s="100"/>
      <c r="AA1097" s="187"/>
      <c r="AB1097" s="187"/>
      <c r="AC1097" s="350"/>
      <c r="AD1097" s="187"/>
      <c r="AE1097" s="64"/>
    </row>
    <row r="1098" spans="1:31" s="22" customFormat="1" ht="45" hidden="1" customHeight="1" x14ac:dyDescent="0.25">
      <c r="A1098" s="430"/>
      <c r="B1098" s="430">
        <v>1696</v>
      </c>
      <c r="C1098" s="570"/>
      <c r="D1098" s="576"/>
      <c r="E1098" s="570"/>
      <c r="F1098" s="578"/>
      <c r="G1098" s="603"/>
      <c r="H1098" s="421"/>
      <c r="I1098" s="158" t="s">
        <v>1209</v>
      </c>
      <c r="J1098" s="430"/>
      <c r="K1098" s="430"/>
      <c r="L1098" s="335">
        <v>158</v>
      </c>
      <c r="M1098" s="430"/>
      <c r="N1098" s="67"/>
      <c r="O1098" s="67"/>
      <c r="P1098" s="67">
        <v>15</v>
      </c>
      <c r="Q1098" s="67"/>
      <c r="R1098" s="67"/>
      <c r="S1098" s="106"/>
      <c r="T1098" s="67">
        <v>141.64500000000001</v>
      </c>
      <c r="U1098" s="67"/>
      <c r="V1098" s="99"/>
      <c r="W1098" s="100"/>
      <c r="X1098" s="100"/>
      <c r="Y1098" s="100"/>
      <c r="Z1098" s="100"/>
      <c r="AA1098" s="187"/>
      <c r="AB1098" s="187"/>
      <c r="AC1098" s="350"/>
      <c r="AD1098" s="187"/>
      <c r="AE1098" s="64"/>
    </row>
    <row r="1099" spans="1:31" s="22" customFormat="1" ht="30" hidden="1" customHeight="1" x14ac:dyDescent="0.25">
      <c r="A1099" s="430"/>
      <c r="B1099" s="430">
        <v>1592</v>
      </c>
      <c r="C1099" s="570"/>
      <c r="D1099" s="576"/>
      <c r="E1099" s="570"/>
      <c r="F1099" s="578"/>
      <c r="G1099" s="603"/>
      <c r="H1099" s="421"/>
      <c r="I1099" s="158" t="s">
        <v>1210</v>
      </c>
      <c r="J1099" s="430"/>
      <c r="K1099" s="430"/>
      <c r="L1099" s="335">
        <v>394</v>
      </c>
      <c r="M1099" s="430"/>
      <c r="N1099" s="67"/>
      <c r="O1099" s="67"/>
      <c r="P1099" s="67">
        <v>30</v>
      </c>
      <c r="Q1099" s="67"/>
      <c r="R1099" s="67"/>
      <c r="S1099" s="106"/>
      <c r="T1099" s="67">
        <v>394.73899999999998</v>
      </c>
      <c r="U1099" s="67"/>
      <c r="V1099" s="99"/>
      <c r="W1099" s="100"/>
      <c r="X1099" s="100"/>
      <c r="Y1099" s="100"/>
      <c r="Z1099" s="100"/>
      <c r="AA1099" s="187"/>
      <c r="AB1099" s="187"/>
      <c r="AC1099" s="350"/>
      <c r="AD1099" s="187"/>
      <c r="AE1099" s="64"/>
    </row>
    <row r="1100" spans="1:31" s="22" customFormat="1" ht="30" hidden="1" customHeight="1" x14ac:dyDescent="0.25">
      <c r="A1100" s="430"/>
      <c r="B1100" s="430">
        <v>1226</v>
      </c>
      <c r="C1100" s="570"/>
      <c r="D1100" s="576"/>
      <c r="E1100" s="570"/>
      <c r="F1100" s="578"/>
      <c r="G1100" s="603"/>
      <c r="H1100" s="421"/>
      <c r="I1100" s="158" t="s">
        <v>1211</v>
      </c>
      <c r="J1100" s="430"/>
      <c r="K1100" s="430"/>
      <c r="L1100" s="335">
        <v>170</v>
      </c>
      <c r="M1100" s="430"/>
      <c r="N1100" s="67"/>
      <c r="O1100" s="67"/>
      <c r="P1100" s="67">
        <v>15</v>
      </c>
      <c r="Q1100" s="67"/>
      <c r="R1100" s="67"/>
      <c r="S1100" s="106"/>
      <c r="T1100" s="67">
        <v>146.46100000000001</v>
      </c>
      <c r="U1100" s="67"/>
      <c r="V1100" s="99"/>
      <c r="W1100" s="100"/>
      <c r="X1100" s="100"/>
      <c r="Y1100" s="100"/>
      <c r="Z1100" s="100"/>
      <c r="AA1100" s="187"/>
      <c r="AB1100" s="187"/>
      <c r="AC1100" s="350"/>
      <c r="AD1100" s="187"/>
      <c r="AE1100" s="64"/>
    </row>
    <row r="1101" spans="1:31" s="22" customFormat="1" ht="45" hidden="1" customHeight="1" x14ac:dyDescent="0.25">
      <c r="A1101" s="430"/>
      <c r="B1101" s="430">
        <v>1385</v>
      </c>
      <c r="C1101" s="570"/>
      <c r="D1101" s="576"/>
      <c r="E1101" s="570"/>
      <c r="F1101" s="578"/>
      <c r="G1101" s="603"/>
      <c r="H1101" s="421"/>
      <c r="I1101" s="158" t="s">
        <v>1212</v>
      </c>
      <c r="J1101" s="430"/>
      <c r="K1101" s="430"/>
      <c r="L1101" s="335">
        <v>212</v>
      </c>
      <c r="M1101" s="430"/>
      <c r="N1101" s="67"/>
      <c r="O1101" s="67"/>
      <c r="P1101" s="67">
        <v>30</v>
      </c>
      <c r="Q1101" s="67"/>
      <c r="R1101" s="67"/>
      <c r="S1101" s="106"/>
      <c r="T1101" s="67">
        <v>247.155</v>
      </c>
      <c r="U1101" s="67"/>
      <c r="V1101" s="99"/>
      <c r="W1101" s="100"/>
      <c r="X1101" s="100"/>
      <c r="Y1101" s="100"/>
      <c r="Z1101" s="100"/>
      <c r="AA1101" s="187"/>
      <c r="AB1101" s="187"/>
      <c r="AC1101" s="350"/>
      <c r="AD1101" s="187"/>
      <c r="AE1101" s="64"/>
    </row>
    <row r="1102" spans="1:31" s="22" customFormat="1" ht="60" hidden="1" customHeight="1" x14ac:dyDescent="0.25">
      <c r="A1102" s="430"/>
      <c r="B1102" s="430">
        <v>1061</v>
      </c>
      <c r="C1102" s="570"/>
      <c r="D1102" s="576"/>
      <c r="E1102" s="570"/>
      <c r="F1102" s="578"/>
      <c r="G1102" s="603"/>
      <c r="H1102" s="421"/>
      <c r="I1102" s="158" t="s">
        <v>1213</v>
      </c>
      <c r="J1102" s="430"/>
      <c r="K1102" s="430"/>
      <c r="L1102" s="335">
        <v>289</v>
      </c>
      <c r="M1102" s="430"/>
      <c r="N1102" s="67"/>
      <c r="O1102" s="67"/>
      <c r="P1102" s="67">
        <v>69</v>
      </c>
      <c r="Q1102" s="67"/>
      <c r="R1102" s="67"/>
      <c r="S1102" s="106"/>
      <c r="T1102" s="67">
        <v>278.52100000000002</v>
      </c>
      <c r="U1102" s="67"/>
      <c r="V1102" s="99"/>
      <c r="W1102" s="100"/>
      <c r="X1102" s="100"/>
      <c r="Y1102" s="100"/>
      <c r="Z1102" s="100"/>
      <c r="AA1102" s="187"/>
      <c r="AB1102" s="187"/>
      <c r="AC1102" s="350"/>
      <c r="AD1102" s="187"/>
      <c r="AE1102" s="64"/>
    </row>
    <row r="1103" spans="1:31" s="22" customFormat="1" ht="60" hidden="1" customHeight="1" x14ac:dyDescent="0.25">
      <c r="A1103" s="430"/>
      <c r="B1103" s="66" t="s">
        <v>1662</v>
      </c>
      <c r="C1103" s="570"/>
      <c r="D1103" s="576"/>
      <c r="E1103" s="570"/>
      <c r="F1103" s="578"/>
      <c r="G1103" s="603"/>
      <c r="H1103" s="421"/>
      <c r="I1103" s="158" t="s">
        <v>1214</v>
      </c>
      <c r="J1103" s="430"/>
      <c r="K1103" s="430"/>
      <c r="L1103" s="335">
        <v>236</v>
      </c>
      <c r="M1103" s="430"/>
      <c r="N1103" s="67"/>
      <c r="O1103" s="67"/>
      <c r="P1103" s="67">
        <v>10</v>
      </c>
      <c r="Q1103" s="67"/>
      <c r="R1103" s="67"/>
      <c r="S1103" s="106"/>
      <c r="T1103" s="67">
        <v>185.14699999999999</v>
      </c>
      <c r="U1103" s="67"/>
      <c r="V1103" s="99"/>
      <c r="W1103" s="100"/>
      <c r="X1103" s="100"/>
      <c r="Y1103" s="100"/>
      <c r="Z1103" s="100"/>
      <c r="AA1103" s="187"/>
      <c r="AB1103" s="187"/>
      <c r="AC1103" s="350"/>
      <c r="AD1103" s="187"/>
      <c r="AE1103" s="64"/>
    </row>
    <row r="1104" spans="1:31" s="22" customFormat="1" ht="60" hidden="1" customHeight="1" x14ac:dyDescent="0.25">
      <c r="A1104" s="430"/>
      <c r="B1104" s="430">
        <v>5735</v>
      </c>
      <c r="C1104" s="570"/>
      <c r="D1104" s="576"/>
      <c r="E1104" s="570"/>
      <c r="F1104" s="578"/>
      <c r="G1104" s="603"/>
      <c r="H1104" s="421"/>
      <c r="I1104" s="158" t="s">
        <v>1215</v>
      </c>
      <c r="J1104" s="430"/>
      <c r="K1104" s="430"/>
      <c r="L1104" s="335">
        <v>113</v>
      </c>
      <c r="M1104" s="430"/>
      <c r="N1104" s="67"/>
      <c r="O1104" s="67"/>
      <c r="P1104" s="67">
        <v>11.67</v>
      </c>
      <c r="Q1104" s="67"/>
      <c r="R1104" s="67"/>
      <c r="S1104" s="106"/>
      <c r="T1104" s="67">
        <v>163.09800000000001</v>
      </c>
      <c r="U1104" s="67"/>
      <c r="V1104" s="99"/>
      <c r="W1104" s="100"/>
      <c r="X1104" s="100"/>
      <c r="Y1104" s="100"/>
      <c r="Z1104" s="100"/>
      <c r="AA1104" s="187"/>
      <c r="AB1104" s="187"/>
      <c r="AC1104" s="350"/>
      <c r="AD1104" s="187"/>
      <c r="AE1104" s="64"/>
    </row>
    <row r="1105" spans="1:31" s="22" customFormat="1" ht="75" hidden="1" customHeight="1" x14ac:dyDescent="0.25">
      <c r="A1105" s="430"/>
      <c r="B1105" s="430">
        <v>1240</v>
      </c>
      <c r="C1105" s="570"/>
      <c r="D1105" s="576"/>
      <c r="E1105" s="570"/>
      <c r="F1105" s="578"/>
      <c r="G1105" s="603"/>
      <c r="H1105" s="421"/>
      <c r="I1105" s="158" t="s">
        <v>1216</v>
      </c>
      <c r="J1105" s="430"/>
      <c r="K1105" s="430"/>
      <c r="L1105" s="335">
        <v>885</v>
      </c>
      <c r="M1105" s="430"/>
      <c r="N1105" s="67"/>
      <c r="O1105" s="67"/>
      <c r="P1105" s="67">
        <v>74</v>
      </c>
      <c r="Q1105" s="67"/>
      <c r="R1105" s="67"/>
      <c r="S1105" s="106"/>
      <c r="T1105" s="67">
        <v>679.10599999999999</v>
      </c>
      <c r="U1105" s="67"/>
      <c r="V1105" s="99"/>
      <c r="W1105" s="100"/>
      <c r="X1105" s="100"/>
      <c r="Y1105" s="100"/>
      <c r="Z1105" s="100"/>
      <c r="AA1105" s="187"/>
      <c r="AB1105" s="187"/>
      <c r="AC1105" s="350"/>
      <c r="AD1105" s="187"/>
      <c r="AE1105" s="64"/>
    </row>
    <row r="1106" spans="1:31" s="22" customFormat="1" ht="45" hidden="1" customHeight="1" x14ac:dyDescent="0.25">
      <c r="A1106" s="430"/>
      <c r="B1106" s="430">
        <v>2099</v>
      </c>
      <c r="C1106" s="570"/>
      <c r="D1106" s="576"/>
      <c r="E1106" s="570"/>
      <c r="F1106" s="578"/>
      <c r="G1106" s="603"/>
      <c r="H1106" s="421"/>
      <c r="I1106" s="158" t="s">
        <v>1217</v>
      </c>
      <c r="J1106" s="430"/>
      <c r="K1106" s="430"/>
      <c r="L1106" s="335">
        <v>399</v>
      </c>
      <c r="M1106" s="430"/>
      <c r="N1106" s="67"/>
      <c r="O1106" s="67"/>
      <c r="P1106" s="67">
        <v>10</v>
      </c>
      <c r="Q1106" s="67"/>
      <c r="R1106" s="67"/>
      <c r="S1106" s="106"/>
      <c r="T1106" s="67">
        <v>376.548</v>
      </c>
      <c r="U1106" s="67"/>
      <c r="V1106" s="99"/>
      <c r="W1106" s="100"/>
      <c r="X1106" s="100"/>
      <c r="Y1106" s="100"/>
      <c r="Z1106" s="100"/>
      <c r="AA1106" s="187"/>
      <c r="AB1106" s="187"/>
      <c r="AC1106" s="350"/>
      <c r="AD1106" s="187"/>
      <c r="AE1106" s="64"/>
    </row>
    <row r="1107" spans="1:31" s="22" customFormat="1" ht="63" hidden="1" customHeight="1" x14ac:dyDescent="0.25">
      <c r="A1107" s="430"/>
      <c r="B1107" s="430">
        <v>1981</v>
      </c>
      <c r="C1107" s="570"/>
      <c r="D1107" s="576"/>
      <c r="E1107" s="570"/>
      <c r="F1107" s="578"/>
      <c r="G1107" s="603"/>
      <c r="H1107" s="421"/>
      <c r="I1107" s="158" t="s">
        <v>1218</v>
      </c>
      <c r="J1107" s="430"/>
      <c r="K1107" s="430"/>
      <c r="L1107" s="335">
        <v>185</v>
      </c>
      <c r="M1107" s="430"/>
      <c r="N1107" s="67"/>
      <c r="O1107" s="67"/>
      <c r="P1107" s="67">
        <v>3.33</v>
      </c>
      <c r="Q1107" s="67"/>
      <c r="R1107" s="67"/>
      <c r="S1107" s="106"/>
      <c r="T1107" s="67">
        <v>200.398</v>
      </c>
      <c r="U1107" s="67"/>
      <c r="V1107" s="99"/>
      <c r="W1107" s="100"/>
      <c r="X1107" s="100"/>
      <c r="Y1107" s="100"/>
      <c r="Z1107" s="100"/>
      <c r="AA1107" s="187"/>
      <c r="AB1107" s="187"/>
      <c r="AC1107" s="350"/>
      <c r="AD1107" s="187"/>
      <c r="AE1107" s="64"/>
    </row>
    <row r="1108" spans="1:31" s="22" customFormat="1" ht="45" hidden="1" customHeight="1" x14ac:dyDescent="0.25">
      <c r="A1108" s="430"/>
      <c r="B1108" s="66" t="s">
        <v>1680</v>
      </c>
      <c r="C1108" s="570"/>
      <c r="D1108" s="576"/>
      <c r="E1108" s="570"/>
      <c r="F1108" s="578"/>
      <c r="G1108" s="603"/>
      <c r="H1108" s="421"/>
      <c r="I1108" s="158" t="s">
        <v>1219</v>
      </c>
      <c r="J1108" s="430"/>
      <c r="K1108" s="430"/>
      <c r="L1108" s="335">
        <v>622</v>
      </c>
      <c r="M1108" s="430"/>
      <c r="N1108" s="67"/>
      <c r="O1108" s="67"/>
      <c r="P1108" s="67">
        <v>15</v>
      </c>
      <c r="Q1108" s="67"/>
      <c r="R1108" s="67"/>
      <c r="S1108" s="106"/>
      <c r="T1108" s="67">
        <v>565.23900000000003</v>
      </c>
      <c r="U1108" s="67"/>
      <c r="V1108" s="99"/>
      <c r="W1108" s="100"/>
      <c r="X1108" s="100"/>
      <c r="Y1108" s="100"/>
      <c r="Z1108" s="100"/>
      <c r="AA1108" s="187"/>
      <c r="AB1108" s="187"/>
      <c r="AC1108" s="350"/>
      <c r="AD1108" s="187"/>
      <c r="AE1108" s="64"/>
    </row>
    <row r="1109" spans="1:31" s="22" customFormat="1" ht="36.75" hidden="1" customHeight="1" x14ac:dyDescent="0.25">
      <c r="A1109" s="430"/>
      <c r="B1109" s="430">
        <v>1723</v>
      </c>
      <c r="C1109" s="570"/>
      <c r="D1109" s="576"/>
      <c r="E1109" s="570"/>
      <c r="F1109" s="578"/>
      <c r="G1109" s="603"/>
      <c r="H1109" s="421"/>
      <c r="I1109" s="158" t="s">
        <v>1220</v>
      </c>
      <c r="J1109" s="430"/>
      <c r="K1109" s="430"/>
      <c r="L1109" s="335">
        <v>1923</v>
      </c>
      <c r="M1109" s="430"/>
      <c r="N1109" s="67"/>
      <c r="O1109" s="67"/>
      <c r="P1109" s="67">
        <v>186</v>
      </c>
      <c r="Q1109" s="67"/>
      <c r="R1109" s="67"/>
      <c r="S1109" s="106"/>
      <c r="T1109" s="67">
        <v>1854.847</v>
      </c>
      <c r="U1109" s="67"/>
      <c r="V1109" s="99"/>
      <c r="W1109" s="100"/>
      <c r="X1109" s="100"/>
      <c r="Y1109" s="100"/>
      <c r="Z1109" s="100"/>
      <c r="AA1109" s="187"/>
      <c r="AB1109" s="187"/>
      <c r="AC1109" s="350"/>
      <c r="AD1109" s="187"/>
      <c r="AE1109" s="64"/>
    </row>
    <row r="1110" spans="1:31" s="22" customFormat="1" ht="45" hidden="1" customHeight="1" x14ac:dyDescent="0.25">
      <c r="A1110" s="430"/>
      <c r="B1110" s="430">
        <v>1171</v>
      </c>
      <c r="C1110" s="570"/>
      <c r="D1110" s="576"/>
      <c r="E1110" s="570"/>
      <c r="F1110" s="578"/>
      <c r="G1110" s="603"/>
      <c r="H1110" s="421"/>
      <c r="I1110" s="158" t="s">
        <v>1221</v>
      </c>
      <c r="J1110" s="430"/>
      <c r="K1110" s="430"/>
      <c r="L1110" s="335">
        <v>20</v>
      </c>
      <c r="M1110" s="430"/>
      <c r="N1110" s="67"/>
      <c r="O1110" s="67"/>
      <c r="P1110" s="67">
        <v>5</v>
      </c>
      <c r="Q1110" s="67"/>
      <c r="R1110" s="67"/>
      <c r="S1110" s="106"/>
      <c r="T1110" s="67">
        <v>60.619</v>
      </c>
      <c r="U1110" s="67"/>
      <c r="V1110" s="99"/>
      <c r="W1110" s="100"/>
      <c r="X1110" s="100"/>
      <c r="Y1110" s="100"/>
      <c r="Z1110" s="100"/>
      <c r="AA1110" s="187"/>
      <c r="AB1110" s="187"/>
      <c r="AC1110" s="350"/>
      <c r="AD1110" s="187"/>
      <c r="AE1110" s="64"/>
    </row>
    <row r="1111" spans="1:31" s="22" customFormat="1" ht="45" hidden="1" customHeight="1" x14ac:dyDescent="0.25">
      <c r="A1111" s="430"/>
      <c r="B1111" s="430">
        <v>873</v>
      </c>
      <c r="C1111" s="570"/>
      <c r="D1111" s="576"/>
      <c r="E1111" s="570"/>
      <c r="F1111" s="578"/>
      <c r="G1111" s="603"/>
      <c r="H1111" s="421"/>
      <c r="I1111" s="158" t="s">
        <v>1222</v>
      </c>
      <c r="J1111" s="430"/>
      <c r="K1111" s="430"/>
      <c r="L1111" s="335">
        <v>234</v>
      </c>
      <c r="M1111" s="430"/>
      <c r="N1111" s="67"/>
      <c r="O1111" s="67"/>
      <c r="P1111" s="67">
        <v>15</v>
      </c>
      <c r="Q1111" s="67"/>
      <c r="R1111" s="67"/>
      <c r="S1111" s="106"/>
      <c r="T1111" s="67">
        <v>218.52799999999999</v>
      </c>
      <c r="U1111" s="67"/>
      <c r="V1111" s="99"/>
      <c r="W1111" s="100"/>
      <c r="X1111" s="100"/>
      <c r="Y1111" s="100"/>
      <c r="Z1111" s="100"/>
      <c r="AA1111" s="187"/>
      <c r="AB1111" s="187"/>
      <c r="AC1111" s="350"/>
      <c r="AD1111" s="187"/>
      <c r="AE1111" s="64"/>
    </row>
    <row r="1112" spans="1:31" s="22" customFormat="1" ht="45" hidden="1" customHeight="1" x14ac:dyDescent="0.25">
      <c r="A1112" s="430"/>
      <c r="B1112" s="66" t="s">
        <v>1682</v>
      </c>
      <c r="C1112" s="570"/>
      <c r="D1112" s="576"/>
      <c r="E1112" s="570"/>
      <c r="F1112" s="578"/>
      <c r="G1112" s="603"/>
      <c r="H1112" s="421"/>
      <c r="I1112" s="158" t="s">
        <v>1224</v>
      </c>
      <c r="J1112" s="430"/>
      <c r="K1112" s="430"/>
      <c r="L1112" s="335">
        <v>66</v>
      </c>
      <c r="M1112" s="430"/>
      <c r="N1112" s="67"/>
      <c r="O1112" s="67"/>
      <c r="P1112" s="67">
        <v>15</v>
      </c>
      <c r="Q1112" s="67"/>
      <c r="R1112" s="67"/>
      <c r="S1112" s="106"/>
      <c r="T1112" s="67">
        <v>142.04900000000001</v>
      </c>
      <c r="U1112" s="67"/>
      <c r="V1112" s="99"/>
      <c r="W1112" s="100"/>
      <c r="X1112" s="100"/>
      <c r="Y1112" s="100"/>
      <c r="Z1112" s="100"/>
      <c r="AA1112" s="187"/>
      <c r="AB1112" s="187"/>
      <c r="AC1112" s="350"/>
      <c r="AD1112" s="187"/>
      <c r="AE1112" s="64"/>
    </row>
    <row r="1113" spans="1:31" s="22" customFormat="1" ht="45" hidden="1" customHeight="1" x14ac:dyDescent="0.25">
      <c r="A1113" s="430"/>
      <c r="B1113" s="66" t="s">
        <v>1661</v>
      </c>
      <c r="C1113" s="570"/>
      <c r="D1113" s="576"/>
      <c r="E1113" s="570"/>
      <c r="F1113" s="578"/>
      <c r="G1113" s="603"/>
      <c r="H1113" s="421"/>
      <c r="I1113" s="158" t="s">
        <v>1225</v>
      </c>
      <c r="J1113" s="430"/>
      <c r="K1113" s="430"/>
      <c r="L1113" s="335">
        <v>73</v>
      </c>
      <c r="M1113" s="430"/>
      <c r="N1113" s="67"/>
      <c r="O1113" s="67"/>
      <c r="P1113" s="67">
        <v>15</v>
      </c>
      <c r="Q1113" s="67"/>
      <c r="R1113" s="67"/>
      <c r="S1113" s="106"/>
      <c r="T1113" s="67">
        <v>169.393</v>
      </c>
      <c r="U1113" s="67"/>
      <c r="V1113" s="99"/>
      <c r="W1113" s="100"/>
      <c r="X1113" s="100"/>
      <c r="Y1113" s="100"/>
      <c r="Z1113" s="100"/>
      <c r="AA1113" s="187"/>
      <c r="AB1113" s="187"/>
      <c r="AC1113" s="350"/>
      <c r="AD1113" s="187"/>
      <c r="AE1113" s="64"/>
    </row>
    <row r="1114" spans="1:31" s="22" customFormat="1" ht="45" hidden="1" customHeight="1" x14ac:dyDescent="0.25">
      <c r="A1114" s="430"/>
      <c r="B1114" s="66" t="s">
        <v>1675</v>
      </c>
      <c r="C1114" s="570"/>
      <c r="D1114" s="576"/>
      <c r="E1114" s="570"/>
      <c r="F1114" s="578"/>
      <c r="G1114" s="603"/>
      <c r="H1114" s="421"/>
      <c r="I1114" s="158" t="s">
        <v>1226</v>
      </c>
      <c r="J1114" s="430"/>
      <c r="K1114" s="430"/>
      <c r="L1114" s="335">
        <v>84</v>
      </c>
      <c r="M1114" s="430"/>
      <c r="N1114" s="67"/>
      <c r="O1114" s="67"/>
      <c r="P1114" s="67">
        <v>15</v>
      </c>
      <c r="Q1114" s="67"/>
      <c r="R1114" s="67"/>
      <c r="S1114" s="106"/>
      <c r="T1114" s="67">
        <v>119.91500000000001</v>
      </c>
      <c r="U1114" s="67"/>
      <c r="V1114" s="99"/>
      <c r="W1114" s="100"/>
      <c r="X1114" s="100"/>
      <c r="Y1114" s="100"/>
      <c r="Z1114" s="100"/>
      <c r="AA1114" s="187"/>
      <c r="AB1114" s="187"/>
      <c r="AC1114" s="350"/>
      <c r="AD1114" s="187"/>
      <c r="AE1114" s="64"/>
    </row>
    <row r="1115" spans="1:31" s="22" customFormat="1" ht="30" hidden="1" customHeight="1" x14ac:dyDescent="0.25">
      <c r="A1115" s="430"/>
      <c r="B1115" s="430">
        <v>2095</v>
      </c>
      <c r="C1115" s="570"/>
      <c r="D1115" s="576"/>
      <c r="E1115" s="570"/>
      <c r="F1115" s="578"/>
      <c r="G1115" s="603"/>
      <c r="H1115" s="421"/>
      <c r="I1115" s="158" t="s">
        <v>1227</v>
      </c>
      <c r="J1115" s="430"/>
      <c r="K1115" s="430"/>
      <c r="L1115" s="335">
        <v>113</v>
      </c>
      <c r="M1115" s="430"/>
      <c r="N1115" s="67"/>
      <c r="O1115" s="67"/>
      <c r="P1115" s="67">
        <v>8</v>
      </c>
      <c r="Q1115" s="67"/>
      <c r="R1115" s="67"/>
      <c r="S1115" s="106"/>
      <c r="T1115" s="67">
        <v>194.03399999999999</v>
      </c>
      <c r="U1115" s="67"/>
      <c r="V1115" s="99"/>
      <c r="W1115" s="100"/>
      <c r="X1115" s="100"/>
      <c r="Y1115" s="100"/>
      <c r="Z1115" s="100"/>
      <c r="AA1115" s="187"/>
      <c r="AB1115" s="187"/>
      <c r="AC1115" s="350"/>
      <c r="AD1115" s="187"/>
      <c r="AE1115" s="64"/>
    </row>
    <row r="1116" spans="1:31" s="22" customFormat="1" ht="45" hidden="1" customHeight="1" x14ac:dyDescent="0.25">
      <c r="A1116" s="430"/>
      <c r="B1116" s="66" t="s">
        <v>1668</v>
      </c>
      <c r="C1116" s="570"/>
      <c r="D1116" s="576"/>
      <c r="E1116" s="570"/>
      <c r="F1116" s="578"/>
      <c r="G1116" s="603"/>
      <c r="H1116" s="421"/>
      <c r="I1116" s="158" t="s">
        <v>1228</v>
      </c>
      <c r="J1116" s="430"/>
      <c r="K1116" s="430"/>
      <c r="L1116" s="335">
        <v>134</v>
      </c>
      <c r="M1116" s="430"/>
      <c r="N1116" s="67"/>
      <c r="O1116" s="67"/>
      <c r="P1116" s="67">
        <v>15</v>
      </c>
      <c r="Q1116" s="67"/>
      <c r="R1116" s="67"/>
      <c r="S1116" s="106"/>
      <c r="T1116" s="67">
        <v>171.565</v>
      </c>
      <c r="U1116" s="67"/>
      <c r="V1116" s="99"/>
      <c r="W1116" s="100"/>
      <c r="X1116" s="100"/>
      <c r="Y1116" s="100"/>
      <c r="Z1116" s="100"/>
      <c r="AA1116" s="187"/>
      <c r="AB1116" s="187"/>
      <c r="AC1116" s="350"/>
      <c r="AD1116" s="187"/>
      <c r="AE1116" s="64"/>
    </row>
    <row r="1117" spans="1:31" s="22" customFormat="1" ht="45" hidden="1" customHeight="1" x14ac:dyDescent="0.25">
      <c r="A1117" s="430"/>
      <c r="B1117" s="430">
        <v>939</v>
      </c>
      <c r="C1117" s="570"/>
      <c r="D1117" s="576"/>
      <c r="E1117" s="570"/>
      <c r="F1117" s="578"/>
      <c r="G1117" s="603"/>
      <c r="H1117" s="421"/>
      <c r="I1117" s="158" t="s">
        <v>1229</v>
      </c>
      <c r="J1117" s="430"/>
      <c r="K1117" s="430"/>
      <c r="L1117" s="335">
        <v>138</v>
      </c>
      <c r="M1117" s="430"/>
      <c r="N1117" s="67"/>
      <c r="O1117" s="67"/>
      <c r="P1117" s="67">
        <v>8</v>
      </c>
      <c r="Q1117" s="67"/>
      <c r="R1117" s="67"/>
      <c r="S1117" s="106"/>
      <c r="T1117" s="67">
        <v>114.40600000000001</v>
      </c>
      <c r="U1117" s="67"/>
      <c r="V1117" s="99"/>
      <c r="W1117" s="100"/>
      <c r="X1117" s="100"/>
      <c r="Y1117" s="100"/>
      <c r="Z1117" s="100"/>
      <c r="AA1117" s="187"/>
      <c r="AB1117" s="187"/>
      <c r="AC1117" s="350"/>
      <c r="AD1117" s="187"/>
      <c r="AE1117" s="64"/>
    </row>
    <row r="1118" spans="1:31" s="22" customFormat="1" ht="45" hidden="1" customHeight="1" x14ac:dyDescent="0.25">
      <c r="A1118" s="430"/>
      <c r="B1118" s="430">
        <v>1313</v>
      </c>
      <c r="C1118" s="570"/>
      <c r="D1118" s="576"/>
      <c r="E1118" s="570"/>
      <c r="F1118" s="578"/>
      <c r="G1118" s="603"/>
      <c r="H1118" s="421"/>
      <c r="I1118" s="158" t="s">
        <v>1230</v>
      </c>
      <c r="J1118" s="430"/>
      <c r="K1118" s="430"/>
      <c r="L1118" s="335">
        <v>145</v>
      </c>
      <c r="M1118" s="430"/>
      <c r="N1118" s="67"/>
      <c r="O1118" s="67"/>
      <c r="P1118" s="67">
        <v>15</v>
      </c>
      <c r="Q1118" s="67"/>
      <c r="R1118" s="67"/>
      <c r="S1118" s="106"/>
      <c r="T1118" s="67">
        <v>172.833</v>
      </c>
      <c r="U1118" s="67"/>
      <c r="V1118" s="99"/>
      <c r="W1118" s="100"/>
      <c r="X1118" s="100"/>
      <c r="Y1118" s="100"/>
      <c r="Z1118" s="100"/>
      <c r="AA1118" s="187"/>
      <c r="AB1118" s="187"/>
      <c r="AC1118" s="350"/>
      <c r="AD1118" s="187"/>
      <c r="AE1118" s="64"/>
    </row>
    <row r="1119" spans="1:31" s="22" customFormat="1" ht="45" hidden="1" customHeight="1" x14ac:dyDescent="0.25">
      <c r="A1119" s="430"/>
      <c r="B1119" s="430">
        <v>1072</v>
      </c>
      <c r="C1119" s="570"/>
      <c r="D1119" s="576"/>
      <c r="E1119" s="570"/>
      <c r="F1119" s="578"/>
      <c r="G1119" s="603"/>
      <c r="H1119" s="421"/>
      <c r="I1119" s="158" t="s">
        <v>1231</v>
      </c>
      <c r="J1119" s="430"/>
      <c r="K1119" s="430"/>
      <c r="L1119" s="335">
        <v>41</v>
      </c>
      <c r="M1119" s="430"/>
      <c r="N1119" s="67"/>
      <c r="O1119" s="67"/>
      <c r="P1119" s="67">
        <v>15</v>
      </c>
      <c r="Q1119" s="67"/>
      <c r="R1119" s="67"/>
      <c r="S1119" s="106"/>
      <c r="T1119" s="67">
        <v>102.845</v>
      </c>
      <c r="U1119" s="67"/>
      <c r="V1119" s="99"/>
      <c r="W1119" s="100"/>
      <c r="X1119" s="100"/>
      <c r="Y1119" s="100"/>
      <c r="Z1119" s="100"/>
      <c r="AA1119" s="187"/>
      <c r="AB1119" s="187"/>
      <c r="AC1119" s="350"/>
      <c r="AD1119" s="187"/>
      <c r="AE1119" s="64"/>
    </row>
    <row r="1120" spans="1:31" s="22" customFormat="1" ht="60" hidden="1" customHeight="1" x14ac:dyDescent="0.25">
      <c r="A1120" s="430"/>
      <c r="B1120" s="66" t="s">
        <v>1583</v>
      </c>
      <c r="C1120" s="570"/>
      <c r="D1120" s="576"/>
      <c r="E1120" s="570"/>
      <c r="F1120" s="578"/>
      <c r="G1120" s="603"/>
      <c r="H1120" s="421"/>
      <c r="I1120" s="158" t="s">
        <v>1321</v>
      </c>
      <c r="J1120" s="430" t="s">
        <v>170</v>
      </c>
      <c r="K1120" s="430" t="s">
        <v>170</v>
      </c>
      <c r="L1120" s="430">
        <v>751</v>
      </c>
      <c r="M1120" s="430"/>
      <c r="N1120" s="67" t="s">
        <v>170</v>
      </c>
      <c r="O1120" s="67"/>
      <c r="P1120" s="67">
        <v>40</v>
      </c>
      <c r="Q1120" s="67"/>
      <c r="R1120" s="67" t="s">
        <v>170</v>
      </c>
      <c r="S1120" s="67" t="s">
        <v>170</v>
      </c>
      <c r="T1120" s="67">
        <v>664.78</v>
      </c>
      <c r="U1120" s="67"/>
      <c r="V1120" s="99"/>
      <c r="W1120" s="100"/>
      <c r="X1120" s="100"/>
      <c r="Y1120" s="100"/>
      <c r="Z1120" s="100"/>
      <c r="AA1120" s="187"/>
      <c r="AB1120" s="187"/>
      <c r="AC1120" s="350"/>
      <c r="AD1120" s="187"/>
      <c r="AE1120" s="64"/>
    </row>
    <row r="1121" spans="1:31" s="22" customFormat="1" ht="60" hidden="1" customHeight="1" x14ac:dyDescent="0.25">
      <c r="A1121" s="430"/>
      <c r="B1121" s="66" t="s">
        <v>1594</v>
      </c>
      <c r="C1121" s="570"/>
      <c r="D1121" s="576"/>
      <c r="E1121" s="570"/>
      <c r="F1121" s="578"/>
      <c r="G1121" s="603"/>
      <c r="H1121" s="421"/>
      <c r="I1121" s="158" t="s">
        <v>1322</v>
      </c>
      <c r="J1121" s="430"/>
      <c r="K1121" s="430"/>
      <c r="L1121" s="430">
        <v>455</v>
      </c>
      <c r="M1121" s="430"/>
      <c r="N1121" s="67"/>
      <c r="O1121" s="67"/>
      <c r="P1121" s="67">
        <v>5</v>
      </c>
      <c r="Q1121" s="67"/>
      <c r="R1121" s="67"/>
      <c r="S1121" s="67"/>
      <c r="T1121" s="67">
        <v>405.6</v>
      </c>
      <c r="U1121" s="67"/>
      <c r="V1121" s="99"/>
      <c r="W1121" s="100"/>
      <c r="X1121" s="100"/>
      <c r="Y1121" s="100"/>
      <c r="Z1121" s="100"/>
      <c r="AA1121" s="187"/>
      <c r="AB1121" s="187"/>
      <c r="AC1121" s="350"/>
      <c r="AD1121" s="187"/>
      <c r="AE1121" s="64"/>
    </row>
    <row r="1122" spans="1:31" s="22" customFormat="1" ht="60" hidden="1" customHeight="1" x14ac:dyDescent="0.25">
      <c r="A1122" s="430"/>
      <c r="B1122" s="66" t="s">
        <v>1568</v>
      </c>
      <c r="C1122" s="570"/>
      <c r="D1122" s="576"/>
      <c r="E1122" s="570"/>
      <c r="F1122" s="578"/>
      <c r="G1122" s="603"/>
      <c r="H1122" s="421"/>
      <c r="I1122" s="158" t="s">
        <v>1323</v>
      </c>
      <c r="J1122" s="430"/>
      <c r="K1122" s="430"/>
      <c r="L1122" s="430">
        <v>87</v>
      </c>
      <c r="M1122" s="430"/>
      <c r="N1122" s="67"/>
      <c r="O1122" s="67"/>
      <c r="P1122" s="67">
        <v>15</v>
      </c>
      <c r="Q1122" s="67"/>
      <c r="R1122" s="67"/>
      <c r="S1122" s="67"/>
      <c r="T1122" s="67">
        <v>74.900000000000006</v>
      </c>
      <c r="U1122" s="67"/>
      <c r="V1122" s="99"/>
      <c r="W1122" s="100"/>
      <c r="X1122" s="100"/>
      <c r="Y1122" s="100"/>
      <c r="Z1122" s="100"/>
      <c r="AA1122" s="187"/>
      <c r="AB1122" s="187"/>
      <c r="AC1122" s="350"/>
      <c r="AD1122" s="187"/>
      <c r="AE1122" s="64"/>
    </row>
    <row r="1123" spans="1:31" s="22" customFormat="1" ht="60" hidden="1" customHeight="1" x14ac:dyDescent="0.25">
      <c r="A1123" s="430"/>
      <c r="B1123" s="66" t="s">
        <v>1538</v>
      </c>
      <c r="C1123" s="570"/>
      <c r="D1123" s="576"/>
      <c r="E1123" s="570"/>
      <c r="F1123" s="578"/>
      <c r="G1123" s="603"/>
      <c r="H1123" s="421"/>
      <c r="I1123" s="158" t="s">
        <v>1324</v>
      </c>
      <c r="J1123" s="430"/>
      <c r="K1123" s="430"/>
      <c r="L1123" s="430">
        <v>200</v>
      </c>
      <c r="M1123" s="430"/>
      <c r="N1123" s="67"/>
      <c r="O1123" s="67"/>
      <c r="P1123" s="67">
        <v>15</v>
      </c>
      <c r="Q1123" s="67"/>
      <c r="R1123" s="67"/>
      <c r="S1123" s="67"/>
      <c r="T1123" s="67">
        <v>189.01</v>
      </c>
      <c r="U1123" s="67"/>
      <c r="V1123" s="99"/>
      <c r="W1123" s="100"/>
      <c r="X1123" s="100"/>
      <c r="Y1123" s="100"/>
      <c r="Z1123" s="100"/>
      <c r="AA1123" s="187"/>
      <c r="AB1123" s="187"/>
      <c r="AC1123" s="350"/>
      <c r="AD1123" s="187"/>
      <c r="AE1123" s="64"/>
    </row>
    <row r="1124" spans="1:31" s="22" customFormat="1" ht="60" hidden="1" customHeight="1" x14ac:dyDescent="0.25">
      <c r="A1124" s="430"/>
      <c r="B1124" s="430">
        <v>1107</v>
      </c>
      <c r="C1124" s="570"/>
      <c r="D1124" s="576"/>
      <c r="E1124" s="570"/>
      <c r="F1124" s="578"/>
      <c r="G1124" s="603"/>
      <c r="H1124" s="421"/>
      <c r="I1124" s="158" t="s">
        <v>1325</v>
      </c>
      <c r="J1124" s="430"/>
      <c r="K1124" s="430"/>
      <c r="L1124" s="430">
        <v>150</v>
      </c>
      <c r="M1124" s="430"/>
      <c r="N1124" s="67"/>
      <c r="O1124" s="67"/>
      <c r="P1124" s="67">
        <v>30</v>
      </c>
      <c r="Q1124" s="67"/>
      <c r="R1124" s="67"/>
      <c r="S1124" s="67"/>
      <c r="T1124" s="67">
        <v>111.5</v>
      </c>
      <c r="U1124" s="67"/>
      <c r="V1124" s="99"/>
      <c r="W1124" s="100"/>
      <c r="X1124" s="100"/>
      <c r="Y1124" s="100"/>
      <c r="Z1124" s="100"/>
      <c r="AA1124" s="187"/>
      <c r="AB1124" s="187"/>
      <c r="AC1124" s="350"/>
      <c r="AD1124" s="187"/>
      <c r="AE1124" s="64"/>
    </row>
    <row r="1125" spans="1:31" s="22" customFormat="1" ht="90" hidden="1" customHeight="1" x14ac:dyDescent="0.25">
      <c r="A1125" s="430"/>
      <c r="B1125" s="430">
        <v>1364</v>
      </c>
      <c r="C1125" s="570"/>
      <c r="D1125" s="576"/>
      <c r="E1125" s="570"/>
      <c r="F1125" s="578"/>
      <c r="G1125" s="603"/>
      <c r="H1125" s="421"/>
      <c r="I1125" s="158" t="s">
        <v>1326</v>
      </c>
      <c r="J1125" s="430"/>
      <c r="K1125" s="430"/>
      <c r="L1125" s="430">
        <v>120</v>
      </c>
      <c r="M1125" s="430"/>
      <c r="N1125" s="67"/>
      <c r="O1125" s="67"/>
      <c r="P1125" s="67">
        <v>15</v>
      </c>
      <c r="Q1125" s="67"/>
      <c r="R1125" s="67"/>
      <c r="S1125" s="67"/>
      <c r="T1125" s="67">
        <v>102.78</v>
      </c>
      <c r="U1125" s="67"/>
      <c r="V1125" s="99"/>
      <c r="W1125" s="100"/>
      <c r="X1125" s="100"/>
      <c r="Y1125" s="100"/>
      <c r="Z1125" s="100"/>
      <c r="AA1125" s="187"/>
      <c r="AB1125" s="187"/>
      <c r="AC1125" s="351"/>
      <c r="AD1125" s="187"/>
      <c r="AE1125" s="64"/>
    </row>
    <row r="1126" spans="1:31" s="22" customFormat="1" ht="90" hidden="1" customHeight="1" x14ac:dyDescent="0.25">
      <c r="A1126" s="430"/>
      <c r="B1126" s="66" t="s">
        <v>1543</v>
      </c>
      <c r="C1126" s="570"/>
      <c r="D1126" s="576"/>
      <c r="E1126" s="570"/>
      <c r="F1126" s="578"/>
      <c r="G1126" s="603"/>
      <c r="H1126" s="421"/>
      <c r="I1126" s="158" t="s">
        <v>1327</v>
      </c>
      <c r="J1126" s="430"/>
      <c r="K1126" s="430"/>
      <c r="L1126" s="430">
        <v>350</v>
      </c>
      <c r="M1126" s="430"/>
      <c r="N1126" s="67"/>
      <c r="O1126" s="67"/>
      <c r="P1126" s="67">
        <v>15</v>
      </c>
      <c r="Q1126" s="67"/>
      <c r="R1126" s="67"/>
      <c r="S1126" s="67"/>
      <c r="T1126" s="67">
        <v>266.58</v>
      </c>
      <c r="U1126" s="67"/>
      <c r="V1126" s="99"/>
      <c r="W1126" s="100"/>
      <c r="X1126" s="100"/>
      <c r="Y1126" s="100"/>
      <c r="Z1126" s="100"/>
      <c r="AA1126" s="187"/>
      <c r="AB1126" s="187"/>
      <c r="AC1126" s="351"/>
      <c r="AD1126" s="187"/>
      <c r="AE1126" s="64"/>
    </row>
    <row r="1127" spans="1:31" s="22" customFormat="1" ht="60" hidden="1" customHeight="1" x14ac:dyDescent="0.25">
      <c r="A1127" s="430"/>
      <c r="B1127" s="66" t="s">
        <v>1534</v>
      </c>
      <c r="C1127" s="570"/>
      <c r="D1127" s="576"/>
      <c r="E1127" s="570"/>
      <c r="F1127" s="578"/>
      <c r="G1127" s="603"/>
      <c r="H1127" s="421"/>
      <c r="I1127" s="158" t="s">
        <v>1328</v>
      </c>
      <c r="J1127" s="430"/>
      <c r="K1127" s="430"/>
      <c r="L1127" s="430">
        <v>40</v>
      </c>
      <c r="M1127" s="430"/>
      <c r="N1127" s="67"/>
      <c r="O1127" s="67"/>
      <c r="P1127" s="67">
        <v>15</v>
      </c>
      <c r="Q1127" s="67"/>
      <c r="R1127" s="67"/>
      <c r="S1127" s="67"/>
      <c r="T1127" s="67">
        <v>74.754999999999995</v>
      </c>
      <c r="U1127" s="67"/>
      <c r="V1127" s="99"/>
      <c r="W1127" s="100"/>
      <c r="X1127" s="100"/>
      <c r="Y1127" s="100"/>
      <c r="Z1127" s="100"/>
      <c r="AA1127" s="187"/>
      <c r="AB1127" s="187"/>
      <c r="AC1127" s="351"/>
      <c r="AD1127" s="187"/>
      <c r="AE1127" s="64"/>
    </row>
    <row r="1128" spans="1:31" s="22" customFormat="1" ht="60" hidden="1" customHeight="1" x14ac:dyDescent="0.25">
      <c r="A1128" s="430"/>
      <c r="B1128" s="430">
        <v>858</v>
      </c>
      <c r="C1128" s="570"/>
      <c r="D1128" s="576"/>
      <c r="E1128" s="570"/>
      <c r="F1128" s="578"/>
      <c r="G1128" s="603"/>
      <c r="H1128" s="421"/>
      <c r="I1128" s="158" t="s">
        <v>1329</v>
      </c>
      <c r="J1128" s="430"/>
      <c r="K1128" s="430"/>
      <c r="L1128" s="430">
        <v>78</v>
      </c>
      <c r="M1128" s="430"/>
      <c r="N1128" s="67"/>
      <c r="O1128" s="67"/>
      <c r="P1128" s="67">
        <v>15</v>
      </c>
      <c r="Q1128" s="67"/>
      <c r="R1128" s="67"/>
      <c r="S1128" s="67"/>
      <c r="T1128" s="67">
        <v>88.53</v>
      </c>
      <c r="U1128" s="67"/>
      <c r="V1128" s="99"/>
      <c r="W1128" s="100"/>
      <c r="X1128" s="100"/>
      <c r="Y1128" s="100"/>
      <c r="Z1128" s="100"/>
      <c r="AA1128" s="187"/>
      <c r="AB1128" s="187"/>
      <c r="AC1128" s="351"/>
      <c r="AD1128" s="187"/>
      <c r="AE1128" s="64"/>
    </row>
    <row r="1129" spans="1:31" s="22" customFormat="1" ht="60" hidden="1" customHeight="1" x14ac:dyDescent="0.25">
      <c r="A1129" s="430"/>
      <c r="B1129" s="430">
        <v>826</v>
      </c>
      <c r="C1129" s="570"/>
      <c r="D1129" s="576"/>
      <c r="E1129" s="570"/>
      <c r="F1129" s="578"/>
      <c r="G1129" s="603"/>
      <c r="H1129" s="421"/>
      <c r="I1129" s="158" t="s">
        <v>1330</v>
      </c>
      <c r="J1129" s="430"/>
      <c r="K1129" s="430"/>
      <c r="L1129" s="430">
        <v>232</v>
      </c>
      <c r="M1129" s="430"/>
      <c r="N1129" s="67"/>
      <c r="O1129" s="67"/>
      <c r="P1129" s="67">
        <v>15</v>
      </c>
      <c r="Q1129" s="67"/>
      <c r="R1129" s="67"/>
      <c r="S1129" s="67"/>
      <c r="T1129" s="67">
        <v>200.66</v>
      </c>
      <c r="U1129" s="67"/>
      <c r="V1129" s="99"/>
      <c r="W1129" s="100"/>
      <c r="X1129" s="100"/>
      <c r="Y1129" s="100"/>
      <c r="Z1129" s="100"/>
      <c r="AA1129" s="187"/>
      <c r="AB1129" s="187"/>
      <c r="AC1129" s="351"/>
      <c r="AD1129" s="187"/>
      <c r="AE1129" s="64"/>
    </row>
    <row r="1130" spans="1:31" s="22" customFormat="1" ht="75" hidden="1" customHeight="1" x14ac:dyDescent="0.25">
      <c r="A1130" s="430"/>
      <c r="B1130" s="66" t="s">
        <v>1554</v>
      </c>
      <c r="C1130" s="570"/>
      <c r="D1130" s="576"/>
      <c r="E1130" s="570"/>
      <c r="F1130" s="578"/>
      <c r="G1130" s="603"/>
      <c r="H1130" s="421"/>
      <c r="I1130" s="158" t="s">
        <v>1331</v>
      </c>
      <c r="J1130" s="430"/>
      <c r="K1130" s="430"/>
      <c r="L1130" s="430">
        <v>50</v>
      </c>
      <c r="M1130" s="430"/>
      <c r="N1130" s="67"/>
      <c r="O1130" s="67"/>
      <c r="P1130" s="67">
        <v>15</v>
      </c>
      <c r="Q1130" s="67"/>
      <c r="R1130" s="67"/>
      <c r="S1130" s="67"/>
      <c r="T1130" s="67">
        <v>72.819999999999993</v>
      </c>
      <c r="U1130" s="67"/>
      <c r="V1130" s="99"/>
      <c r="W1130" s="100"/>
      <c r="X1130" s="100"/>
      <c r="Y1130" s="100"/>
      <c r="Z1130" s="100"/>
      <c r="AA1130" s="187"/>
      <c r="AB1130" s="187"/>
      <c r="AC1130" s="350"/>
      <c r="AD1130" s="187"/>
      <c r="AE1130" s="64"/>
    </row>
    <row r="1131" spans="1:31" s="22" customFormat="1" ht="59.25" hidden="1" customHeight="1" x14ac:dyDescent="0.25">
      <c r="A1131" s="430"/>
      <c r="B1131" s="66" t="s">
        <v>1550</v>
      </c>
      <c r="C1131" s="570"/>
      <c r="D1131" s="576"/>
      <c r="E1131" s="570"/>
      <c r="F1131" s="578"/>
      <c r="G1131" s="603"/>
      <c r="H1131" s="421"/>
      <c r="I1131" s="158" t="s">
        <v>1727</v>
      </c>
      <c r="J1131" s="430"/>
      <c r="K1131" s="430"/>
      <c r="L1131" s="430">
        <v>300</v>
      </c>
      <c r="M1131" s="430"/>
      <c r="N1131" s="67"/>
      <c r="O1131" s="67"/>
      <c r="P1131" s="67">
        <v>15</v>
      </c>
      <c r="Q1131" s="67"/>
      <c r="R1131" s="67"/>
      <c r="S1131" s="67"/>
      <c r="T1131" s="67">
        <v>241.01</v>
      </c>
      <c r="U1131" s="67"/>
      <c r="V1131" s="99"/>
      <c r="W1131" s="100"/>
      <c r="X1131" s="100"/>
      <c r="Y1131" s="100"/>
      <c r="Z1131" s="100"/>
      <c r="AA1131" s="187"/>
      <c r="AB1131" s="187"/>
      <c r="AC1131" s="350"/>
      <c r="AD1131" s="187"/>
      <c r="AE1131" s="64"/>
    </row>
    <row r="1132" spans="1:31" s="22" customFormat="1" ht="75" hidden="1" customHeight="1" x14ac:dyDescent="0.25">
      <c r="A1132" s="430"/>
      <c r="B1132" s="430">
        <v>1777</v>
      </c>
      <c r="C1132" s="570"/>
      <c r="D1132" s="576"/>
      <c r="E1132" s="570"/>
      <c r="F1132" s="578"/>
      <c r="G1132" s="603"/>
      <c r="H1132" s="421"/>
      <c r="I1132" s="158" t="s">
        <v>1728</v>
      </c>
      <c r="J1132" s="430"/>
      <c r="K1132" s="430"/>
      <c r="L1132" s="430">
        <v>105</v>
      </c>
      <c r="M1132" s="430"/>
      <c r="N1132" s="67"/>
      <c r="O1132" s="67"/>
      <c r="P1132" s="67">
        <v>15</v>
      </c>
      <c r="Q1132" s="67"/>
      <c r="R1132" s="67"/>
      <c r="S1132" s="67"/>
      <c r="T1132" s="67">
        <v>91.495999999999995</v>
      </c>
      <c r="U1132" s="67"/>
      <c r="V1132" s="99"/>
      <c r="W1132" s="100"/>
      <c r="X1132" s="100"/>
      <c r="Y1132" s="100"/>
      <c r="Z1132" s="100"/>
      <c r="AA1132" s="187"/>
      <c r="AB1132" s="187"/>
      <c r="AC1132" s="350"/>
      <c r="AD1132" s="187"/>
      <c r="AE1132" s="64"/>
    </row>
    <row r="1133" spans="1:31" s="22" customFormat="1" ht="75" hidden="1" customHeight="1" x14ac:dyDescent="0.25">
      <c r="A1133" s="430"/>
      <c r="B1133" s="66" t="s">
        <v>1556</v>
      </c>
      <c r="C1133" s="570"/>
      <c r="D1133" s="576"/>
      <c r="E1133" s="570"/>
      <c r="F1133" s="578"/>
      <c r="G1133" s="603"/>
      <c r="H1133" s="421"/>
      <c r="I1133" s="158" t="s">
        <v>1729</v>
      </c>
      <c r="J1133" s="430"/>
      <c r="K1133" s="430"/>
      <c r="L1133" s="430">
        <v>60</v>
      </c>
      <c r="M1133" s="430"/>
      <c r="N1133" s="67"/>
      <c r="O1133" s="67"/>
      <c r="P1133" s="67">
        <v>15</v>
      </c>
      <c r="Q1133" s="67"/>
      <c r="R1133" s="67"/>
      <c r="S1133" s="67"/>
      <c r="T1133" s="67">
        <v>67.53</v>
      </c>
      <c r="U1133" s="67"/>
      <c r="V1133" s="99"/>
      <c r="W1133" s="100"/>
      <c r="X1133" s="100"/>
      <c r="Y1133" s="100"/>
      <c r="Z1133" s="100"/>
      <c r="AA1133" s="187"/>
      <c r="AB1133" s="187"/>
      <c r="AC1133" s="350"/>
      <c r="AD1133" s="187"/>
      <c r="AE1133" s="64"/>
    </row>
    <row r="1134" spans="1:31" s="22" customFormat="1" ht="60" hidden="1" customHeight="1" x14ac:dyDescent="0.25">
      <c r="A1134" s="430"/>
      <c r="B1134" s="430">
        <v>1510</v>
      </c>
      <c r="C1134" s="570"/>
      <c r="D1134" s="576"/>
      <c r="E1134" s="570"/>
      <c r="F1134" s="578"/>
      <c r="G1134" s="603"/>
      <c r="H1134" s="421"/>
      <c r="I1134" s="158" t="s">
        <v>1730</v>
      </c>
      <c r="J1134" s="430"/>
      <c r="K1134" s="430"/>
      <c r="L1134" s="430">
        <v>345</v>
      </c>
      <c r="M1134" s="430"/>
      <c r="N1134" s="67"/>
      <c r="O1134" s="67"/>
      <c r="P1134" s="67">
        <v>15</v>
      </c>
      <c r="Q1134" s="67"/>
      <c r="R1134" s="67"/>
      <c r="S1134" s="67"/>
      <c r="T1134" s="67">
        <v>279.93</v>
      </c>
      <c r="U1134" s="67"/>
      <c r="V1134" s="99"/>
      <c r="W1134" s="100"/>
      <c r="X1134" s="100"/>
      <c r="Y1134" s="100"/>
      <c r="Z1134" s="100"/>
      <c r="AA1134" s="187"/>
      <c r="AB1134" s="187"/>
      <c r="AC1134" s="350"/>
      <c r="AD1134" s="187"/>
      <c r="AE1134" s="64"/>
    </row>
    <row r="1135" spans="1:31" s="22" customFormat="1" ht="60" hidden="1" customHeight="1" x14ac:dyDescent="0.25">
      <c r="A1135" s="430"/>
      <c r="B1135" s="430">
        <v>1256</v>
      </c>
      <c r="C1135" s="570"/>
      <c r="D1135" s="576"/>
      <c r="E1135" s="570"/>
      <c r="F1135" s="578"/>
      <c r="G1135" s="603"/>
      <c r="H1135" s="421"/>
      <c r="I1135" s="158" t="s">
        <v>1332</v>
      </c>
      <c r="J1135" s="430"/>
      <c r="K1135" s="430"/>
      <c r="L1135" s="430">
        <v>40</v>
      </c>
      <c r="M1135" s="430"/>
      <c r="N1135" s="67"/>
      <c r="O1135" s="67"/>
      <c r="P1135" s="67">
        <v>15</v>
      </c>
      <c r="Q1135" s="67"/>
      <c r="R1135" s="67"/>
      <c r="S1135" s="67"/>
      <c r="T1135" s="67">
        <v>65.180000000000007</v>
      </c>
      <c r="U1135" s="67"/>
      <c r="V1135" s="99"/>
      <c r="W1135" s="100"/>
      <c r="X1135" s="100"/>
      <c r="Y1135" s="100"/>
      <c r="Z1135" s="100"/>
      <c r="AA1135" s="187"/>
      <c r="AB1135" s="187"/>
      <c r="AC1135" s="350"/>
      <c r="AD1135" s="187"/>
      <c r="AE1135" s="64"/>
    </row>
    <row r="1136" spans="1:31" s="22" customFormat="1" ht="60" hidden="1" customHeight="1" x14ac:dyDescent="0.25">
      <c r="A1136" s="430"/>
      <c r="B1136" s="430">
        <v>1201</v>
      </c>
      <c r="C1136" s="570"/>
      <c r="D1136" s="576"/>
      <c r="E1136" s="570"/>
      <c r="F1136" s="578"/>
      <c r="G1136" s="603"/>
      <c r="H1136" s="421"/>
      <c r="I1136" s="158" t="s">
        <v>1333</v>
      </c>
      <c r="J1136" s="430"/>
      <c r="K1136" s="430"/>
      <c r="L1136" s="430">
        <v>150</v>
      </c>
      <c r="M1136" s="430"/>
      <c r="N1136" s="67"/>
      <c r="O1136" s="67"/>
      <c r="P1136" s="67">
        <v>15</v>
      </c>
      <c r="Q1136" s="67"/>
      <c r="R1136" s="67"/>
      <c r="S1136" s="67"/>
      <c r="T1136" s="67">
        <v>153.86000000000001</v>
      </c>
      <c r="U1136" s="67"/>
      <c r="V1136" s="99"/>
      <c r="W1136" s="100"/>
      <c r="X1136" s="100"/>
      <c r="Y1136" s="100"/>
      <c r="Z1136" s="100"/>
      <c r="AA1136" s="187"/>
      <c r="AB1136" s="187"/>
      <c r="AC1136" s="350"/>
      <c r="AD1136" s="187"/>
      <c r="AE1136" s="64"/>
    </row>
    <row r="1137" spans="1:31" s="22" customFormat="1" ht="75" hidden="1" customHeight="1" x14ac:dyDescent="0.25">
      <c r="A1137" s="430"/>
      <c r="B1137" s="430">
        <v>1048</v>
      </c>
      <c r="C1137" s="570"/>
      <c r="D1137" s="576"/>
      <c r="E1137" s="570"/>
      <c r="F1137" s="578"/>
      <c r="G1137" s="603"/>
      <c r="H1137" s="421"/>
      <c r="I1137" s="158" t="s">
        <v>1334</v>
      </c>
      <c r="J1137" s="430"/>
      <c r="K1137" s="430"/>
      <c r="L1137" s="430">
        <v>192</v>
      </c>
      <c r="M1137" s="430"/>
      <c r="N1137" s="67"/>
      <c r="O1137" s="67"/>
      <c r="P1137" s="67">
        <v>15</v>
      </c>
      <c r="Q1137" s="67"/>
      <c r="R1137" s="67"/>
      <c r="S1137" s="67"/>
      <c r="T1137" s="67">
        <v>178.15</v>
      </c>
      <c r="U1137" s="67"/>
      <c r="V1137" s="99"/>
      <c r="W1137" s="100"/>
      <c r="X1137" s="100"/>
      <c r="Y1137" s="100"/>
      <c r="Z1137" s="100"/>
      <c r="AA1137" s="187"/>
      <c r="AB1137" s="187"/>
      <c r="AC1137" s="350"/>
      <c r="AD1137" s="187"/>
      <c r="AE1137" s="64"/>
    </row>
    <row r="1138" spans="1:31" s="22" customFormat="1" ht="60" hidden="1" customHeight="1" x14ac:dyDescent="0.25">
      <c r="A1138" s="430"/>
      <c r="B1138" s="430">
        <v>2116</v>
      </c>
      <c r="C1138" s="570"/>
      <c r="D1138" s="576"/>
      <c r="E1138" s="570"/>
      <c r="F1138" s="578"/>
      <c r="G1138" s="603"/>
      <c r="H1138" s="421"/>
      <c r="I1138" s="158" t="s">
        <v>1335</v>
      </c>
      <c r="J1138" s="430"/>
      <c r="K1138" s="430"/>
      <c r="L1138" s="430">
        <v>495</v>
      </c>
      <c r="M1138" s="430"/>
      <c r="N1138" s="67"/>
      <c r="O1138" s="67"/>
      <c r="P1138" s="67">
        <v>10</v>
      </c>
      <c r="Q1138" s="67"/>
      <c r="R1138" s="67"/>
      <c r="S1138" s="67"/>
      <c r="T1138" s="67">
        <v>219.78</v>
      </c>
      <c r="U1138" s="67"/>
      <c r="V1138" s="99"/>
      <c r="W1138" s="100"/>
      <c r="X1138" s="100"/>
      <c r="Y1138" s="100"/>
      <c r="Z1138" s="100"/>
      <c r="AA1138" s="187"/>
      <c r="AB1138" s="187"/>
      <c r="AC1138" s="350"/>
      <c r="AD1138" s="187"/>
      <c r="AE1138" s="64"/>
    </row>
    <row r="1139" spans="1:31" s="22" customFormat="1" ht="75" hidden="1" customHeight="1" x14ac:dyDescent="0.25">
      <c r="A1139" s="430"/>
      <c r="B1139" s="430">
        <v>1026</v>
      </c>
      <c r="C1139" s="570"/>
      <c r="D1139" s="576"/>
      <c r="E1139" s="570"/>
      <c r="F1139" s="578"/>
      <c r="G1139" s="603"/>
      <c r="H1139" s="421"/>
      <c r="I1139" s="158" t="s">
        <v>1336</v>
      </c>
      <c r="J1139" s="430"/>
      <c r="K1139" s="430"/>
      <c r="L1139" s="430">
        <v>90</v>
      </c>
      <c r="M1139" s="430"/>
      <c r="N1139" s="67"/>
      <c r="O1139" s="67"/>
      <c r="P1139" s="67">
        <v>20</v>
      </c>
      <c r="Q1139" s="67"/>
      <c r="R1139" s="67"/>
      <c r="S1139" s="67"/>
      <c r="T1139" s="67">
        <v>103.17</v>
      </c>
      <c r="U1139" s="67"/>
      <c r="V1139" s="99"/>
      <c r="W1139" s="100"/>
      <c r="X1139" s="100"/>
      <c r="Y1139" s="100"/>
      <c r="Z1139" s="100"/>
      <c r="AA1139" s="187"/>
      <c r="AB1139" s="187"/>
      <c r="AC1139" s="350"/>
      <c r="AD1139" s="187"/>
      <c r="AE1139" s="64"/>
    </row>
    <row r="1140" spans="1:31" s="22" customFormat="1" ht="90" hidden="1" customHeight="1" x14ac:dyDescent="0.25">
      <c r="A1140" s="430"/>
      <c r="B1140" s="430">
        <v>1851</v>
      </c>
      <c r="C1140" s="570"/>
      <c r="D1140" s="576"/>
      <c r="E1140" s="570"/>
      <c r="F1140" s="578"/>
      <c r="G1140" s="603"/>
      <c r="H1140" s="421"/>
      <c r="I1140" s="158" t="s">
        <v>1337</v>
      </c>
      <c r="J1140" s="430"/>
      <c r="K1140" s="430"/>
      <c r="L1140" s="430">
        <v>80</v>
      </c>
      <c r="M1140" s="430"/>
      <c r="N1140" s="67"/>
      <c r="O1140" s="67"/>
      <c r="P1140" s="67">
        <v>15</v>
      </c>
      <c r="Q1140" s="67"/>
      <c r="R1140" s="67"/>
      <c r="S1140" s="67"/>
      <c r="T1140" s="67">
        <v>82.43</v>
      </c>
      <c r="U1140" s="67"/>
      <c r="V1140" s="99"/>
      <c r="W1140" s="100"/>
      <c r="X1140" s="100"/>
      <c r="Y1140" s="100"/>
      <c r="Z1140" s="100"/>
      <c r="AA1140" s="187"/>
      <c r="AB1140" s="187"/>
      <c r="AC1140" s="350"/>
      <c r="AD1140" s="187"/>
      <c r="AE1140" s="64"/>
    </row>
    <row r="1141" spans="1:31" s="22" customFormat="1" ht="60" hidden="1" customHeight="1" x14ac:dyDescent="0.25">
      <c r="A1141" s="430"/>
      <c r="B1141" s="430">
        <v>544</v>
      </c>
      <c r="C1141" s="570"/>
      <c r="D1141" s="576"/>
      <c r="E1141" s="570"/>
      <c r="F1141" s="578"/>
      <c r="G1141" s="603"/>
      <c r="H1141" s="421"/>
      <c r="I1141" s="158" t="s">
        <v>1338</v>
      </c>
      <c r="J1141" s="430"/>
      <c r="K1141" s="430"/>
      <c r="L1141" s="430">
        <v>332</v>
      </c>
      <c r="M1141" s="430"/>
      <c r="N1141" s="67"/>
      <c r="O1141" s="67"/>
      <c r="P1141" s="67">
        <v>30</v>
      </c>
      <c r="Q1141" s="67"/>
      <c r="R1141" s="67"/>
      <c r="S1141" s="67"/>
      <c r="T1141" s="67">
        <v>402.53</v>
      </c>
      <c r="U1141" s="67"/>
      <c r="V1141" s="99"/>
      <c r="W1141" s="100"/>
      <c r="X1141" s="100"/>
      <c r="Y1141" s="100"/>
      <c r="Z1141" s="100"/>
      <c r="AA1141" s="187"/>
      <c r="AB1141" s="187"/>
      <c r="AC1141" s="350"/>
      <c r="AD1141" s="187"/>
      <c r="AE1141" s="64"/>
    </row>
    <row r="1142" spans="1:31" s="22" customFormat="1" ht="60" hidden="1" customHeight="1" x14ac:dyDescent="0.25">
      <c r="A1142" s="430"/>
      <c r="B1142" s="66" t="s">
        <v>1555</v>
      </c>
      <c r="C1142" s="570"/>
      <c r="D1142" s="576"/>
      <c r="E1142" s="570"/>
      <c r="F1142" s="578"/>
      <c r="G1142" s="603"/>
      <c r="H1142" s="421"/>
      <c r="I1142" s="158" t="s">
        <v>1339</v>
      </c>
      <c r="J1142" s="430"/>
      <c r="K1142" s="430"/>
      <c r="L1142" s="430">
        <v>530</v>
      </c>
      <c r="M1142" s="430"/>
      <c r="N1142" s="67"/>
      <c r="O1142" s="67"/>
      <c r="P1142" s="67">
        <v>30</v>
      </c>
      <c r="Q1142" s="67"/>
      <c r="R1142" s="67"/>
      <c r="S1142" s="67"/>
      <c r="T1142" s="275">
        <v>538.62300000000005</v>
      </c>
      <c r="U1142" s="67"/>
      <c r="V1142" s="99"/>
      <c r="W1142" s="100"/>
      <c r="X1142" s="100"/>
      <c r="Y1142" s="100"/>
      <c r="Z1142" s="100"/>
      <c r="AA1142" s="187"/>
      <c r="AB1142" s="187"/>
      <c r="AC1142" s="350"/>
      <c r="AD1142" s="187"/>
      <c r="AE1142" s="64"/>
    </row>
    <row r="1143" spans="1:31" s="22" customFormat="1" ht="45" hidden="1" customHeight="1" x14ac:dyDescent="0.25">
      <c r="A1143" s="430"/>
      <c r="B1143" s="66" t="s">
        <v>1582</v>
      </c>
      <c r="C1143" s="570"/>
      <c r="D1143" s="576"/>
      <c r="E1143" s="570"/>
      <c r="F1143" s="578"/>
      <c r="G1143" s="603"/>
      <c r="H1143" s="421"/>
      <c r="I1143" s="158" t="s">
        <v>1340</v>
      </c>
      <c r="J1143" s="430"/>
      <c r="K1143" s="430"/>
      <c r="L1143" s="430">
        <v>391</v>
      </c>
      <c r="M1143" s="430"/>
      <c r="N1143" s="67"/>
      <c r="O1143" s="67"/>
      <c r="P1143" s="67">
        <v>15</v>
      </c>
      <c r="Q1143" s="67"/>
      <c r="R1143" s="67"/>
      <c r="S1143" s="67"/>
      <c r="T1143" s="67">
        <v>266.72000000000003</v>
      </c>
      <c r="U1143" s="67"/>
      <c r="V1143" s="99"/>
      <c r="W1143" s="100"/>
      <c r="X1143" s="100"/>
      <c r="Y1143" s="100"/>
      <c r="Z1143" s="100"/>
      <c r="AA1143" s="187"/>
      <c r="AB1143" s="187"/>
      <c r="AC1143" s="350"/>
      <c r="AD1143" s="187"/>
      <c r="AE1143" s="64"/>
    </row>
    <row r="1144" spans="1:31" s="22" customFormat="1" ht="60" hidden="1" customHeight="1" x14ac:dyDescent="0.25">
      <c r="A1144" s="430"/>
      <c r="B1144" s="66" t="s">
        <v>1603</v>
      </c>
      <c r="C1144" s="570"/>
      <c r="D1144" s="576"/>
      <c r="E1144" s="570"/>
      <c r="F1144" s="578"/>
      <c r="G1144" s="603"/>
      <c r="H1144" s="421"/>
      <c r="I1144" s="158" t="s">
        <v>1341</v>
      </c>
      <c r="J1144" s="430"/>
      <c r="K1144" s="430"/>
      <c r="L1144" s="430">
        <v>74</v>
      </c>
      <c r="M1144" s="430"/>
      <c r="N1144" s="67"/>
      <c r="O1144" s="67"/>
      <c r="P1144" s="67">
        <v>4</v>
      </c>
      <c r="Q1144" s="67"/>
      <c r="R1144" s="67"/>
      <c r="S1144" s="67"/>
      <c r="T1144" s="67">
        <v>179.05</v>
      </c>
      <c r="U1144" s="67"/>
      <c r="V1144" s="99"/>
      <c r="W1144" s="100"/>
      <c r="X1144" s="100"/>
      <c r="Y1144" s="100"/>
      <c r="Z1144" s="100"/>
      <c r="AA1144" s="187"/>
      <c r="AB1144" s="187"/>
      <c r="AC1144" s="350"/>
      <c r="AD1144" s="187"/>
      <c r="AE1144" s="64"/>
    </row>
    <row r="1145" spans="1:31" s="22" customFormat="1" ht="60" hidden="1" customHeight="1" x14ac:dyDescent="0.25">
      <c r="A1145" s="430"/>
      <c r="B1145" s="430">
        <v>430</v>
      </c>
      <c r="C1145" s="570"/>
      <c r="D1145" s="576"/>
      <c r="E1145" s="570"/>
      <c r="F1145" s="578"/>
      <c r="G1145" s="603"/>
      <c r="H1145" s="421"/>
      <c r="I1145" s="158" t="s">
        <v>1342</v>
      </c>
      <c r="J1145" s="430"/>
      <c r="K1145" s="430"/>
      <c r="L1145" s="430">
        <v>20</v>
      </c>
      <c r="M1145" s="430"/>
      <c r="N1145" s="67"/>
      <c r="O1145" s="67"/>
      <c r="P1145" s="67">
        <v>3</v>
      </c>
      <c r="Q1145" s="67"/>
      <c r="R1145" s="67"/>
      <c r="S1145" s="67"/>
      <c r="T1145" s="67">
        <v>84.29</v>
      </c>
      <c r="U1145" s="67"/>
      <c r="V1145" s="99"/>
      <c r="W1145" s="100"/>
      <c r="X1145" s="100"/>
      <c r="Y1145" s="100"/>
      <c r="Z1145" s="100"/>
      <c r="AA1145" s="187"/>
      <c r="AB1145" s="187"/>
      <c r="AC1145" s="350"/>
      <c r="AD1145" s="187"/>
      <c r="AE1145" s="64"/>
    </row>
    <row r="1146" spans="1:31" s="22" customFormat="1" ht="60" hidden="1" customHeight="1" x14ac:dyDescent="0.25">
      <c r="A1146" s="430"/>
      <c r="B1146" s="430">
        <v>5731</v>
      </c>
      <c r="C1146" s="570"/>
      <c r="D1146" s="576"/>
      <c r="E1146" s="570"/>
      <c r="F1146" s="578"/>
      <c r="G1146" s="603"/>
      <c r="H1146" s="421"/>
      <c r="I1146" s="158" t="s">
        <v>1343</v>
      </c>
      <c r="J1146" s="430"/>
      <c r="K1146" s="430"/>
      <c r="L1146" s="430">
        <v>555</v>
      </c>
      <c r="M1146" s="430"/>
      <c r="N1146" s="67"/>
      <c r="O1146" s="67"/>
      <c r="P1146" s="67">
        <v>40</v>
      </c>
      <c r="Q1146" s="67"/>
      <c r="R1146" s="67"/>
      <c r="S1146" s="67"/>
      <c r="T1146" s="67">
        <v>456.64</v>
      </c>
      <c r="U1146" s="67"/>
      <c r="V1146" s="99"/>
      <c r="W1146" s="100"/>
      <c r="X1146" s="100"/>
      <c r="Y1146" s="100"/>
      <c r="Z1146" s="100"/>
      <c r="AA1146" s="187"/>
      <c r="AB1146" s="187"/>
      <c r="AC1146" s="350"/>
      <c r="AD1146" s="187"/>
      <c r="AE1146" s="64"/>
    </row>
    <row r="1147" spans="1:31" s="22" customFormat="1" ht="60" hidden="1" customHeight="1" x14ac:dyDescent="0.25">
      <c r="A1147" s="430"/>
      <c r="B1147" s="66" t="s">
        <v>1545</v>
      </c>
      <c r="C1147" s="570"/>
      <c r="D1147" s="576"/>
      <c r="E1147" s="570"/>
      <c r="F1147" s="578"/>
      <c r="G1147" s="603"/>
      <c r="H1147" s="421"/>
      <c r="I1147" s="158" t="s">
        <v>1344</v>
      </c>
      <c r="J1147" s="430"/>
      <c r="K1147" s="430"/>
      <c r="L1147" s="430">
        <v>530</v>
      </c>
      <c r="M1147" s="430"/>
      <c r="N1147" s="67"/>
      <c r="O1147" s="67"/>
      <c r="P1147" s="67">
        <v>15</v>
      </c>
      <c r="Q1147" s="67"/>
      <c r="R1147" s="67"/>
      <c r="S1147" s="67"/>
      <c r="T1147" s="67">
        <v>346.97</v>
      </c>
      <c r="U1147" s="67"/>
      <c r="V1147" s="99"/>
      <c r="W1147" s="100"/>
      <c r="X1147" s="100"/>
      <c r="Y1147" s="100"/>
      <c r="Z1147" s="100"/>
      <c r="AA1147" s="187"/>
      <c r="AB1147" s="187"/>
      <c r="AC1147" s="350"/>
      <c r="AD1147" s="187"/>
      <c r="AE1147" s="64"/>
    </row>
    <row r="1148" spans="1:31" s="22" customFormat="1" ht="60" hidden="1" customHeight="1" x14ac:dyDescent="0.25">
      <c r="A1148" s="430"/>
      <c r="B1148" s="430">
        <v>3018</v>
      </c>
      <c r="C1148" s="570"/>
      <c r="D1148" s="576"/>
      <c r="E1148" s="570"/>
      <c r="F1148" s="578"/>
      <c r="G1148" s="603"/>
      <c r="H1148" s="421"/>
      <c r="I1148" s="158" t="s">
        <v>1731</v>
      </c>
      <c r="J1148" s="430"/>
      <c r="K1148" s="430"/>
      <c r="L1148" s="430">
        <v>225</v>
      </c>
      <c r="M1148" s="430"/>
      <c r="N1148" s="67"/>
      <c r="O1148" s="67"/>
      <c r="P1148" s="67">
        <v>10</v>
      </c>
      <c r="Q1148" s="67"/>
      <c r="R1148" s="67"/>
      <c r="S1148" s="67"/>
      <c r="T1148" s="67">
        <v>172.81</v>
      </c>
      <c r="U1148" s="67"/>
      <c r="V1148" s="99"/>
      <c r="W1148" s="100"/>
      <c r="X1148" s="100"/>
      <c r="Y1148" s="100"/>
      <c r="Z1148" s="100"/>
      <c r="AA1148" s="187"/>
      <c r="AB1148" s="187"/>
      <c r="AC1148" s="350"/>
      <c r="AD1148" s="187"/>
      <c r="AE1148" s="64"/>
    </row>
    <row r="1149" spans="1:31" s="22" customFormat="1" ht="60" hidden="1" customHeight="1" x14ac:dyDescent="0.25">
      <c r="A1149" s="430"/>
      <c r="B1149" s="66" t="s">
        <v>1581</v>
      </c>
      <c r="C1149" s="570"/>
      <c r="D1149" s="576"/>
      <c r="E1149" s="570"/>
      <c r="F1149" s="578"/>
      <c r="G1149" s="603"/>
      <c r="H1149" s="421"/>
      <c r="I1149" s="158" t="s">
        <v>1346</v>
      </c>
      <c r="J1149" s="430"/>
      <c r="K1149" s="430"/>
      <c r="L1149" s="430">
        <v>84</v>
      </c>
      <c r="M1149" s="430"/>
      <c r="N1149" s="67"/>
      <c r="O1149" s="67"/>
      <c r="P1149" s="67">
        <v>15</v>
      </c>
      <c r="Q1149" s="67"/>
      <c r="R1149" s="67"/>
      <c r="S1149" s="67"/>
      <c r="T1149" s="67">
        <v>85.85</v>
      </c>
      <c r="U1149" s="67"/>
      <c r="V1149" s="99"/>
      <c r="W1149" s="100"/>
      <c r="X1149" s="100"/>
      <c r="Y1149" s="100"/>
      <c r="Z1149" s="100"/>
      <c r="AA1149" s="187"/>
      <c r="AB1149" s="187"/>
      <c r="AC1149" s="350"/>
      <c r="AD1149" s="187"/>
      <c r="AE1149" s="64"/>
    </row>
    <row r="1150" spans="1:31" s="22" customFormat="1" ht="60" hidden="1" customHeight="1" x14ac:dyDescent="0.25">
      <c r="A1150" s="430"/>
      <c r="B1150" s="430">
        <v>2281</v>
      </c>
      <c r="C1150" s="570"/>
      <c r="D1150" s="576"/>
      <c r="E1150" s="570"/>
      <c r="F1150" s="578"/>
      <c r="G1150" s="603"/>
      <c r="H1150" s="421"/>
      <c r="I1150" s="158" t="s">
        <v>1732</v>
      </c>
      <c r="J1150" s="430"/>
      <c r="K1150" s="430"/>
      <c r="L1150" s="430">
        <v>270</v>
      </c>
      <c r="M1150" s="430"/>
      <c r="N1150" s="67"/>
      <c r="O1150" s="67"/>
      <c r="P1150" s="67">
        <v>15</v>
      </c>
      <c r="Q1150" s="67"/>
      <c r="R1150" s="67"/>
      <c r="S1150" s="67"/>
      <c r="T1150" s="67">
        <v>230.09</v>
      </c>
      <c r="U1150" s="67"/>
      <c r="V1150" s="99"/>
      <c r="W1150" s="100"/>
      <c r="X1150" s="100"/>
      <c r="Y1150" s="100"/>
      <c r="Z1150" s="100"/>
      <c r="AA1150" s="187"/>
      <c r="AB1150" s="187"/>
      <c r="AC1150" s="350"/>
      <c r="AD1150" s="187"/>
      <c r="AE1150" s="64"/>
    </row>
    <row r="1151" spans="1:31" s="22" customFormat="1" ht="60" hidden="1" customHeight="1" x14ac:dyDescent="0.25">
      <c r="A1151" s="430"/>
      <c r="B1151" s="430">
        <v>1289</v>
      </c>
      <c r="C1151" s="570"/>
      <c r="D1151" s="576"/>
      <c r="E1151" s="570"/>
      <c r="F1151" s="578"/>
      <c r="G1151" s="603"/>
      <c r="H1151" s="421"/>
      <c r="I1151" s="158" t="s">
        <v>1733</v>
      </c>
      <c r="J1151" s="430"/>
      <c r="K1151" s="430"/>
      <c r="L1151" s="430">
        <v>30</v>
      </c>
      <c r="M1151" s="430"/>
      <c r="N1151" s="67"/>
      <c r="O1151" s="67"/>
      <c r="P1151" s="67">
        <v>15</v>
      </c>
      <c r="Q1151" s="67"/>
      <c r="R1151" s="67"/>
      <c r="S1151" s="67"/>
      <c r="T1151" s="67">
        <v>80.8</v>
      </c>
      <c r="U1151" s="67"/>
      <c r="V1151" s="99"/>
      <c r="W1151" s="100"/>
      <c r="X1151" s="100"/>
      <c r="Y1151" s="100"/>
      <c r="Z1151" s="100"/>
      <c r="AA1151" s="187"/>
      <c r="AB1151" s="187"/>
      <c r="AC1151" s="350"/>
      <c r="AD1151" s="187"/>
      <c r="AE1151" s="64"/>
    </row>
    <row r="1152" spans="1:31" s="22" customFormat="1" ht="60" hidden="1" customHeight="1" x14ac:dyDescent="0.25">
      <c r="A1152" s="430"/>
      <c r="B1152" s="430">
        <v>75</v>
      </c>
      <c r="C1152" s="570"/>
      <c r="D1152" s="576"/>
      <c r="E1152" s="570"/>
      <c r="F1152" s="578"/>
      <c r="G1152" s="603"/>
      <c r="H1152" s="421"/>
      <c r="I1152" s="158" t="s">
        <v>1347</v>
      </c>
      <c r="J1152" s="430"/>
      <c r="K1152" s="430"/>
      <c r="L1152" s="430">
        <v>70</v>
      </c>
      <c r="M1152" s="430"/>
      <c r="N1152" s="67"/>
      <c r="O1152" s="67"/>
      <c r="P1152" s="67">
        <v>15</v>
      </c>
      <c r="Q1152" s="67"/>
      <c r="R1152" s="67"/>
      <c r="S1152" s="67"/>
      <c r="T1152" s="67">
        <v>158.62</v>
      </c>
      <c r="U1152" s="67"/>
      <c r="V1152" s="99"/>
      <c r="W1152" s="100"/>
      <c r="X1152" s="100"/>
      <c r="Y1152" s="100"/>
      <c r="Z1152" s="100"/>
      <c r="AA1152" s="187"/>
      <c r="AB1152" s="187"/>
      <c r="AC1152" s="350"/>
      <c r="AD1152" s="187"/>
      <c r="AE1152" s="64"/>
    </row>
    <row r="1153" spans="1:31" s="22" customFormat="1" ht="60" hidden="1" customHeight="1" x14ac:dyDescent="0.25">
      <c r="A1153" s="430"/>
      <c r="B1153" s="430">
        <v>43</v>
      </c>
      <c r="C1153" s="570"/>
      <c r="D1153" s="576"/>
      <c r="E1153" s="570"/>
      <c r="F1153" s="578"/>
      <c r="G1153" s="603"/>
      <c r="H1153" s="421"/>
      <c r="I1153" s="158" t="s">
        <v>1348</v>
      </c>
      <c r="J1153" s="430"/>
      <c r="K1153" s="430"/>
      <c r="L1153" s="430">
        <v>55</v>
      </c>
      <c r="M1153" s="430"/>
      <c r="N1153" s="67"/>
      <c r="O1153" s="67"/>
      <c r="P1153" s="67">
        <v>5</v>
      </c>
      <c r="Q1153" s="67"/>
      <c r="R1153" s="67"/>
      <c r="S1153" s="67"/>
      <c r="T1153" s="67">
        <v>87.04</v>
      </c>
      <c r="U1153" s="67"/>
      <c r="V1153" s="99"/>
      <c r="W1153" s="100"/>
      <c r="X1153" s="100"/>
      <c r="Y1153" s="100"/>
      <c r="Z1153" s="100"/>
      <c r="AA1153" s="187"/>
      <c r="AB1153" s="187"/>
      <c r="AC1153" s="350"/>
      <c r="AD1153" s="187"/>
      <c r="AE1153" s="64"/>
    </row>
    <row r="1154" spans="1:31" s="22" customFormat="1" ht="60" hidden="1" customHeight="1" x14ac:dyDescent="0.25">
      <c r="A1154" s="430"/>
      <c r="B1154" s="66" t="s">
        <v>1552</v>
      </c>
      <c r="C1154" s="570"/>
      <c r="D1154" s="576"/>
      <c r="E1154" s="570"/>
      <c r="F1154" s="578"/>
      <c r="G1154" s="603"/>
      <c r="H1154" s="421"/>
      <c r="I1154" s="158" t="s">
        <v>1349</v>
      </c>
      <c r="J1154" s="430"/>
      <c r="K1154" s="430"/>
      <c r="L1154" s="335">
        <v>150</v>
      </c>
      <c r="M1154" s="430"/>
      <c r="N1154" s="67"/>
      <c r="O1154" s="67"/>
      <c r="P1154" s="67">
        <v>15</v>
      </c>
      <c r="Q1154" s="67"/>
      <c r="R1154" s="67"/>
      <c r="S1154" s="67"/>
      <c r="T1154" s="67">
        <v>147.59</v>
      </c>
      <c r="U1154" s="67"/>
      <c r="V1154" s="99"/>
      <c r="W1154" s="100"/>
      <c r="X1154" s="100"/>
      <c r="Y1154" s="100"/>
      <c r="Z1154" s="100"/>
      <c r="AA1154" s="187"/>
      <c r="AB1154" s="187"/>
      <c r="AC1154" s="350"/>
      <c r="AD1154" s="187"/>
      <c r="AE1154" s="64"/>
    </row>
    <row r="1155" spans="1:31" s="22" customFormat="1" ht="60" hidden="1" customHeight="1" x14ac:dyDescent="0.25">
      <c r="A1155" s="430"/>
      <c r="B1155" s="66" t="s">
        <v>1559</v>
      </c>
      <c r="C1155" s="570"/>
      <c r="D1155" s="576"/>
      <c r="E1155" s="570"/>
      <c r="F1155" s="578"/>
      <c r="G1155" s="603"/>
      <c r="H1155" s="421"/>
      <c r="I1155" s="158" t="s">
        <v>1734</v>
      </c>
      <c r="J1155" s="430"/>
      <c r="K1155" s="430"/>
      <c r="L1155" s="430">
        <v>50</v>
      </c>
      <c r="M1155" s="430"/>
      <c r="N1155" s="67"/>
      <c r="O1155" s="67"/>
      <c r="P1155" s="67">
        <v>15</v>
      </c>
      <c r="Q1155" s="67"/>
      <c r="R1155" s="67"/>
      <c r="S1155" s="67"/>
      <c r="T1155" s="67">
        <v>65.11</v>
      </c>
      <c r="U1155" s="67"/>
      <c r="V1155" s="99"/>
      <c r="W1155" s="100"/>
      <c r="X1155" s="100"/>
      <c r="Y1155" s="100"/>
      <c r="Z1155" s="100"/>
      <c r="AA1155" s="187"/>
      <c r="AB1155" s="187"/>
      <c r="AC1155" s="350"/>
      <c r="AD1155" s="187"/>
      <c r="AE1155" s="64"/>
    </row>
    <row r="1156" spans="1:31" s="22" customFormat="1" ht="60" hidden="1" customHeight="1" x14ac:dyDescent="0.25">
      <c r="A1156" s="430"/>
      <c r="B1156" s="66" t="s">
        <v>1548</v>
      </c>
      <c r="C1156" s="570"/>
      <c r="D1156" s="576"/>
      <c r="E1156" s="570"/>
      <c r="F1156" s="578"/>
      <c r="G1156" s="603"/>
      <c r="H1156" s="421"/>
      <c r="I1156" s="158" t="s">
        <v>1350</v>
      </c>
      <c r="J1156" s="430"/>
      <c r="K1156" s="430"/>
      <c r="L1156" s="430">
        <v>130</v>
      </c>
      <c r="M1156" s="430"/>
      <c r="N1156" s="67"/>
      <c r="O1156" s="67"/>
      <c r="P1156" s="67">
        <v>15</v>
      </c>
      <c r="Q1156" s="67"/>
      <c r="R1156" s="67"/>
      <c r="S1156" s="67"/>
      <c r="T1156" s="67">
        <v>134.68</v>
      </c>
      <c r="U1156" s="67"/>
      <c r="V1156" s="99"/>
      <c r="W1156" s="100"/>
      <c r="X1156" s="100"/>
      <c r="Y1156" s="100"/>
      <c r="Z1156" s="100"/>
      <c r="AA1156" s="187"/>
      <c r="AB1156" s="187"/>
      <c r="AC1156" s="350"/>
      <c r="AD1156" s="187"/>
      <c r="AE1156" s="64"/>
    </row>
    <row r="1157" spans="1:31" s="22" customFormat="1" ht="60" hidden="1" customHeight="1" x14ac:dyDescent="0.25">
      <c r="A1157" s="430"/>
      <c r="B1157" s="430">
        <v>1299</v>
      </c>
      <c r="C1157" s="570"/>
      <c r="D1157" s="576"/>
      <c r="E1157" s="570"/>
      <c r="F1157" s="578"/>
      <c r="G1157" s="603"/>
      <c r="H1157" s="421"/>
      <c r="I1157" s="158" t="s">
        <v>1351</v>
      </c>
      <c r="J1157" s="430"/>
      <c r="K1157" s="430"/>
      <c r="L1157" s="430">
        <v>100</v>
      </c>
      <c r="M1157" s="430"/>
      <c r="N1157" s="67"/>
      <c r="O1157" s="67"/>
      <c r="P1157" s="67">
        <v>15</v>
      </c>
      <c r="Q1157" s="67"/>
      <c r="R1157" s="67"/>
      <c r="S1157" s="67"/>
      <c r="T1157" s="67">
        <v>100.66</v>
      </c>
      <c r="U1157" s="67"/>
      <c r="V1157" s="99"/>
      <c r="W1157" s="100"/>
      <c r="X1157" s="100"/>
      <c r="Y1157" s="100"/>
      <c r="Z1157" s="100"/>
      <c r="AA1157" s="187"/>
      <c r="AB1157" s="187"/>
      <c r="AC1157" s="350"/>
      <c r="AD1157" s="187"/>
      <c r="AE1157" s="64"/>
    </row>
    <row r="1158" spans="1:31" s="22" customFormat="1" ht="60" hidden="1" customHeight="1" x14ac:dyDescent="0.25">
      <c r="A1158" s="430"/>
      <c r="B1158" s="430">
        <v>1079</v>
      </c>
      <c r="C1158" s="570"/>
      <c r="D1158" s="576"/>
      <c r="E1158" s="570"/>
      <c r="F1158" s="578"/>
      <c r="G1158" s="603"/>
      <c r="H1158" s="421"/>
      <c r="I1158" s="158" t="s">
        <v>1735</v>
      </c>
      <c r="J1158" s="430"/>
      <c r="K1158" s="430"/>
      <c r="L1158" s="430">
        <v>160</v>
      </c>
      <c r="M1158" s="430"/>
      <c r="N1158" s="67"/>
      <c r="O1158" s="67"/>
      <c r="P1158" s="67">
        <v>15</v>
      </c>
      <c r="Q1158" s="67"/>
      <c r="R1158" s="67"/>
      <c r="S1158" s="67"/>
      <c r="T1158" s="67">
        <v>132.35</v>
      </c>
      <c r="U1158" s="67"/>
      <c r="V1158" s="99"/>
      <c r="W1158" s="100"/>
      <c r="X1158" s="100"/>
      <c r="Y1158" s="100"/>
      <c r="Z1158" s="100"/>
      <c r="AA1158" s="187"/>
      <c r="AB1158" s="187"/>
      <c r="AC1158" s="350"/>
      <c r="AD1158" s="187"/>
      <c r="AE1158" s="64"/>
    </row>
    <row r="1159" spans="1:31" s="22" customFormat="1" ht="60" hidden="1" customHeight="1" x14ac:dyDescent="0.25">
      <c r="A1159" s="430"/>
      <c r="B1159" s="66" t="s">
        <v>1544</v>
      </c>
      <c r="C1159" s="570"/>
      <c r="D1159" s="576"/>
      <c r="E1159" s="570"/>
      <c r="F1159" s="578"/>
      <c r="G1159" s="603"/>
      <c r="H1159" s="421"/>
      <c r="I1159" s="158" t="s">
        <v>1352</v>
      </c>
      <c r="J1159" s="430"/>
      <c r="K1159" s="430"/>
      <c r="L1159" s="430">
        <v>70</v>
      </c>
      <c r="M1159" s="430"/>
      <c r="N1159" s="67"/>
      <c r="O1159" s="67"/>
      <c r="P1159" s="67">
        <v>15</v>
      </c>
      <c r="Q1159" s="67"/>
      <c r="R1159" s="67"/>
      <c r="S1159" s="67"/>
      <c r="T1159" s="67">
        <v>90.16</v>
      </c>
      <c r="U1159" s="67"/>
      <c r="V1159" s="99"/>
      <c r="W1159" s="100"/>
      <c r="X1159" s="100"/>
      <c r="Y1159" s="100"/>
      <c r="Z1159" s="100"/>
      <c r="AA1159" s="187"/>
      <c r="AB1159" s="187"/>
      <c r="AC1159" s="350"/>
      <c r="AD1159" s="187"/>
      <c r="AE1159" s="64"/>
    </row>
    <row r="1160" spans="1:31" s="22" customFormat="1" ht="60" hidden="1" customHeight="1" x14ac:dyDescent="0.25">
      <c r="A1160" s="430"/>
      <c r="B1160" s="66" t="s">
        <v>1589</v>
      </c>
      <c r="C1160" s="570"/>
      <c r="D1160" s="576"/>
      <c r="E1160" s="570"/>
      <c r="F1160" s="578"/>
      <c r="G1160" s="603"/>
      <c r="H1160" s="421"/>
      <c r="I1160" s="158" t="s">
        <v>1353</v>
      </c>
      <c r="J1160" s="430"/>
      <c r="K1160" s="430"/>
      <c r="L1160" s="430">
        <v>250</v>
      </c>
      <c r="M1160" s="430"/>
      <c r="N1160" s="67"/>
      <c r="O1160" s="67"/>
      <c r="P1160" s="67">
        <v>5</v>
      </c>
      <c r="Q1160" s="67"/>
      <c r="R1160" s="67"/>
      <c r="S1160" s="67"/>
      <c r="T1160" s="67">
        <v>319.36</v>
      </c>
      <c r="U1160" s="67"/>
      <c r="V1160" s="99"/>
      <c r="W1160" s="100"/>
      <c r="X1160" s="100"/>
      <c r="Y1160" s="100"/>
      <c r="Z1160" s="100"/>
      <c r="AA1160" s="187"/>
      <c r="AB1160" s="187"/>
      <c r="AC1160" s="350"/>
      <c r="AD1160" s="187"/>
      <c r="AE1160" s="64"/>
    </row>
    <row r="1161" spans="1:31" s="22" customFormat="1" ht="60" hidden="1" customHeight="1" x14ac:dyDescent="0.25">
      <c r="A1161" s="430"/>
      <c r="B1161" s="430">
        <v>1118</v>
      </c>
      <c r="C1161" s="570"/>
      <c r="D1161" s="576"/>
      <c r="E1161" s="570"/>
      <c r="F1161" s="578"/>
      <c r="G1161" s="603"/>
      <c r="H1161" s="421"/>
      <c r="I1161" s="158" t="s">
        <v>1354</v>
      </c>
      <c r="J1161" s="430"/>
      <c r="K1161" s="430"/>
      <c r="L1161" s="430">
        <v>100</v>
      </c>
      <c r="M1161" s="430"/>
      <c r="N1161" s="67"/>
      <c r="O1161" s="67"/>
      <c r="P1161" s="67">
        <v>15</v>
      </c>
      <c r="Q1161" s="67"/>
      <c r="R1161" s="67"/>
      <c r="S1161" s="67"/>
      <c r="T1161" s="67">
        <v>74.75</v>
      </c>
      <c r="U1161" s="67"/>
      <c r="V1161" s="99"/>
      <c r="W1161" s="100"/>
      <c r="X1161" s="100"/>
      <c r="Y1161" s="100"/>
      <c r="Z1161" s="100"/>
      <c r="AA1161" s="187"/>
      <c r="AB1161" s="187"/>
      <c r="AC1161" s="350"/>
      <c r="AD1161" s="187"/>
      <c r="AE1161" s="64"/>
    </row>
    <row r="1162" spans="1:31" s="22" customFormat="1" ht="60" hidden="1" customHeight="1" x14ac:dyDescent="0.25">
      <c r="A1162" s="430"/>
      <c r="B1162" s="66" t="s">
        <v>1593</v>
      </c>
      <c r="C1162" s="570"/>
      <c r="D1162" s="576"/>
      <c r="E1162" s="570"/>
      <c r="F1162" s="578"/>
      <c r="G1162" s="603"/>
      <c r="H1162" s="421"/>
      <c r="I1162" s="158" t="s">
        <v>1355</v>
      </c>
      <c r="J1162" s="430"/>
      <c r="K1162" s="81"/>
      <c r="L1162" s="430">
        <v>170</v>
      </c>
      <c r="M1162" s="81"/>
      <c r="N1162" s="67"/>
      <c r="O1162" s="67"/>
      <c r="P1162" s="67">
        <v>7.5</v>
      </c>
      <c r="Q1162" s="67"/>
      <c r="R1162" s="67"/>
      <c r="S1162" s="67"/>
      <c r="T1162" s="67">
        <v>239.08</v>
      </c>
      <c r="U1162" s="67"/>
      <c r="V1162" s="99"/>
      <c r="W1162" s="100"/>
      <c r="X1162" s="100"/>
      <c r="Y1162" s="100"/>
      <c r="Z1162" s="100"/>
      <c r="AA1162" s="187"/>
      <c r="AB1162" s="187"/>
      <c r="AC1162" s="350"/>
      <c r="AD1162" s="187"/>
      <c r="AE1162" s="64"/>
    </row>
    <row r="1163" spans="1:31" s="22" customFormat="1" ht="60" hidden="1" customHeight="1" x14ac:dyDescent="0.25">
      <c r="A1163" s="430"/>
      <c r="B1163" s="430">
        <v>1244</v>
      </c>
      <c r="C1163" s="570"/>
      <c r="D1163" s="576"/>
      <c r="E1163" s="570"/>
      <c r="F1163" s="578"/>
      <c r="G1163" s="603"/>
      <c r="H1163" s="421"/>
      <c r="I1163" s="158" t="s">
        <v>1356</v>
      </c>
      <c r="J1163" s="430"/>
      <c r="K1163" s="81"/>
      <c r="L1163" s="430">
        <v>49</v>
      </c>
      <c r="M1163" s="81"/>
      <c r="N1163" s="67"/>
      <c r="O1163" s="67"/>
      <c r="P1163" s="67">
        <v>15</v>
      </c>
      <c r="Q1163" s="67"/>
      <c r="R1163" s="67"/>
      <c r="S1163" s="67"/>
      <c r="T1163" s="67">
        <v>114.84</v>
      </c>
      <c r="U1163" s="67"/>
      <c r="V1163" s="99"/>
      <c r="W1163" s="100"/>
      <c r="X1163" s="100"/>
      <c r="Y1163" s="100"/>
      <c r="Z1163" s="100"/>
      <c r="AA1163" s="187"/>
      <c r="AB1163" s="187"/>
      <c r="AC1163" s="350"/>
      <c r="AD1163" s="187"/>
      <c r="AE1163" s="64"/>
    </row>
    <row r="1164" spans="1:31" s="22" customFormat="1" ht="60" hidden="1" customHeight="1" x14ac:dyDescent="0.25">
      <c r="A1164" s="430"/>
      <c r="B1164" s="430">
        <v>2133</v>
      </c>
      <c r="C1164" s="570"/>
      <c r="D1164" s="576"/>
      <c r="E1164" s="570"/>
      <c r="F1164" s="578"/>
      <c r="G1164" s="603"/>
      <c r="H1164" s="421"/>
      <c r="I1164" s="158" t="s">
        <v>1357</v>
      </c>
      <c r="J1164" s="430"/>
      <c r="K1164" s="81"/>
      <c r="L1164" s="430">
        <v>150</v>
      </c>
      <c r="M1164" s="81"/>
      <c r="N1164" s="67"/>
      <c r="O1164" s="67"/>
      <c r="P1164" s="67">
        <v>15</v>
      </c>
      <c r="Q1164" s="67"/>
      <c r="R1164" s="67"/>
      <c r="S1164" s="67"/>
      <c r="T1164" s="67">
        <v>180.13</v>
      </c>
      <c r="U1164" s="67"/>
      <c r="V1164" s="99"/>
      <c r="W1164" s="100"/>
      <c r="X1164" s="100"/>
      <c r="Y1164" s="100"/>
      <c r="Z1164" s="100"/>
      <c r="AA1164" s="187"/>
      <c r="AB1164" s="187"/>
      <c r="AC1164" s="350"/>
      <c r="AD1164" s="187"/>
      <c r="AE1164" s="64"/>
    </row>
    <row r="1165" spans="1:31" s="22" customFormat="1" ht="60" hidden="1" customHeight="1" x14ac:dyDescent="0.25">
      <c r="A1165" s="430"/>
      <c r="B1165" s="430">
        <v>1330</v>
      </c>
      <c r="C1165" s="570"/>
      <c r="D1165" s="576"/>
      <c r="E1165" s="570"/>
      <c r="F1165" s="578"/>
      <c r="G1165" s="603"/>
      <c r="H1165" s="421"/>
      <c r="I1165" s="158" t="s">
        <v>1736</v>
      </c>
      <c r="J1165" s="430"/>
      <c r="K1165" s="81"/>
      <c r="L1165" s="430">
        <v>30</v>
      </c>
      <c r="M1165" s="81"/>
      <c r="N1165" s="67"/>
      <c r="O1165" s="67"/>
      <c r="P1165" s="67">
        <v>15</v>
      </c>
      <c r="Q1165" s="67"/>
      <c r="R1165" s="67"/>
      <c r="S1165" s="67"/>
      <c r="T1165" s="67">
        <v>56.05</v>
      </c>
      <c r="U1165" s="67"/>
      <c r="V1165" s="99"/>
      <c r="W1165" s="100"/>
      <c r="X1165" s="100"/>
      <c r="Y1165" s="100"/>
      <c r="Z1165" s="100"/>
      <c r="AA1165" s="187"/>
      <c r="AB1165" s="187"/>
      <c r="AC1165" s="350"/>
      <c r="AD1165" s="187"/>
      <c r="AE1165" s="64"/>
    </row>
    <row r="1166" spans="1:31" s="22" customFormat="1" ht="60" hidden="1" customHeight="1" x14ac:dyDescent="0.25">
      <c r="A1166" s="430"/>
      <c r="B1166" s="430">
        <v>1462</v>
      </c>
      <c r="C1166" s="570"/>
      <c r="D1166" s="576"/>
      <c r="E1166" s="570"/>
      <c r="F1166" s="578"/>
      <c r="G1166" s="603"/>
      <c r="H1166" s="421"/>
      <c r="I1166" s="158" t="s">
        <v>1358</v>
      </c>
      <c r="J1166" s="430"/>
      <c r="K1166" s="81"/>
      <c r="L1166" s="430">
        <v>90</v>
      </c>
      <c r="M1166" s="81"/>
      <c r="N1166" s="67"/>
      <c r="O1166" s="67"/>
      <c r="P1166" s="67">
        <v>15</v>
      </c>
      <c r="Q1166" s="67"/>
      <c r="R1166" s="67"/>
      <c r="S1166" s="67"/>
      <c r="T1166" s="67">
        <v>122.62</v>
      </c>
      <c r="U1166" s="67"/>
      <c r="V1166" s="99"/>
      <c r="W1166" s="100"/>
      <c r="X1166" s="100"/>
      <c r="Y1166" s="100"/>
      <c r="Z1166" s="100"/>
      <c r="AA1166" s="187"/>
      <c r="AB1166" s="187"/>
      <c r="AC1166" s="350"/>
      <c r="AD1166" s="187"/>
      <c r="AE1166" s="64"/>
    </row>
    <row r="1167" spans="1:31" s="22" customFormat="1" ht="63" hidden="1" customHeight="1" x14ac:dyDescent="0.25">
      <c r="A1167" s="430"/>
      <c r="B1167" s="430">
        <v>2058</v>
      </c>
      <c r="C1167" s="570"/>
      <c r="D1167" s="576"/>
      <c r="E1167" s="570"/>
      <c r="F1167" s="578"/>
      <c r="G1167" s="603"/>
      <c r="H1167" s="421"/>
      <c r="I1167" s="158" t="s">
        <v>1737</v>
      </c>
      <c r="J1167" s="430"/>
      <c r="K1167" s="81"/>
      <c r="L1167" s="430">
        <v>300</v>
      </c>
      <c r="M1167" s="81"/>
      <c r="N1167" s="67"/>
      <c r="O1167" s="67"/>
      <c r="P1167" s="67">
        <v>15</v>
      </c>
      <c r="Q1167" s="67"/>
      <c r="R1167" s="67"/>
      <c r="S1167" s="67"/>
      <c r="T1167" s="67">
        <v>251.84</v>
      </c>
      <c r="U1167" s="67"/>
      <c r="V1167" s="99"/>
      <c r="W1167" s="100"/>
      <c r="X1167" s="100"/>
      <c r="Y1167" s="100"/>
      <c r="Z1167" s="100"/>
      <c r="AA1167" s="187"/>
      <c r="AB1167" s="187"/>
      <c r="AC1167" s="350"/>
      <c r="AD1167" s="187"/>
      <c r="AE1167" s="64"/>
    </row>
    <row r="1168" spans="1:31" s="22" customFormat="1" ht="63" hidden="1" customHeight="1" x14ac:dyDescent="0.25">
      <c r="A1168" s="430"/>
      <c r="B1168" s="430">
        <v>1109</v>
      </c>
      <c r="C1168" s="570"/>
      <c r="D1168" s="576"/>
      <c r="E1168" s="570"/>
      <c r="F1168" s="578"/>
      <c r="G1168" s="603"/>
      <c r="H1168" s="421"/>
      <c r="I1168" s="158" t="s">
        <v>1359</v>
      </c>
      <c r="J1168" s="430"/>
      <c r="K1168" s="81"/>
      <c r="L1168" s="430">
        <v>105</v>
      </c>
      <c r="M1168" s="81"/>
      <c r="N1168" s="67"/>
      <c r="O1168" s="67"/>
      <c r="P1168" s="67">
        <v>15</v>
      </c>
      <c r="Q1168" s="67"/>
      <c r="R1168" s="67"/>
      <c r="S1168" s="67"/>
      <c r="T1168" s="67">
        <v>109.34</v>
      </c>
      <c r="U1168" s="67"/>
      <c r="V1168" s="99"/>
      <c r="W1168" s="100"/>
      <c r="X1168" s="100"/>
      <c r="Y1168" s="100"/>
      <c r="Z1168" s="100"/>
      <c r="AA1168" s="187"/>
      <c r="AB1168" s="187"/>
      <c r="AC1168" s="350"/>
      <c r="AD1168" s="187"/>
      <c r="AE1168" s="64"/>
    </row>
    <row r="1169" spans="1:31" s="22" customFormat="1" ht="60" hidden="1" customHeight="1" x14ac:dyDescent="0.25">
      <c r="A1169" s="430"/>
      <c r="B1169" s="66" t="s">
        <v>1558</v>
      </c>
      <c r="C1169" s="570"/>
      <c r="D1169" s="576"/>
      <c r="E1169" s="570"/>
      <c r="F1169" s="578"/>
      <c r="G1169" s="603"/>
      <c r="H1169" s="421"/>
      <c r="I1169" s="158" t="s">
        <v>1360</v>
      </c>
      <c r="J1169" s="430"/>
      <c r="K1169" s="81"/>
      <c r="L1169" s="430">
        <v>105</v>
      </c>
      <c r="M1169" s="81"/>
      <c r="N1169" s="67"/>
      <c r="O1169" s="67"/>
      <c r="P1169" s="67">
        <v>15</v>
      </c>
      <c r="Q1169" s="67"/>
      <c r="R1169" s="67"/>
      <c r="S1169" s="67"/>
      <c r="T1169" s="67">
        <v>102.86</v>
      </c>
      <c r="U1169" s="67"/>
      <c r="V1169" s="99"/>
      <c r="W1169" s="100"/>
      <c r="X1169" s="100"/>
      <c r="Y1169" s="100"/>
      <c r="Z1169" s="100"/>
      <c r="AA1169" s="187"/>
      <c r="AB1169" s="187"/>
      <c r="AC1169" s="350"/>
      <c r="AD1169" s="187"/>
      <c r="AE1169" s="64"/>
    </row>
    <row r="1170" spans="1:31" s="22" customFormat="1" ht="60" hidden="1" customHeight="1" x14ac:dyDescent="0.25">
      <c r="A1170" s="430"/>
      <c r="B1170" s="430">
        <v>1137</v>
      </c>
      <c r="C1170" s="570"/>
      <c r="D1170" s="576"/>
      <c r="E1170" s="570"/>
      <c r="F1170" s="578"/>
      <c r="G1170" s="603"/>
      <c r="H1170" s="421"/>
      <c r="I1170" s="158" t="s">
        <v>1361</v>
      </c>
      <c r="J1170" s="430"/>
      <c r="K1170" s="81"/>
      <c r="L1170" s="430">
        <v>60</v>
      </c>
      <c r="M1170" s="81"/>
      <c r="N1170" s="67"/>
      <c r="O1170" s="67"/>
      <c r="P1170" s="67">
        <v>15</v>
      </c>
      <c r="Q1170" s="67"/>
      <c r="R1170" s="67"/>
      <c r="S1170" s="67"/>
      <c r="T1170" s="67">
        <v>70.41</v>
      </c>
      <c r="U1170" s="67"/>
      <c r="V1170" s="99"/>
      <c r="W1170" s="100"/>
      <c r="X1170" s="100"/>
      <c r="Y1170" s="100"/>
      <c r="Z1170" s="100"/>
      <c r="AA1170" s="187"/>
      <c r="AB1170" s="187"/>
      <c r="AC1170" s="350"/>
      <c r="AD1170" s="187"/>
      <c r="AE1170" s="64"/>
    </row>
    <row r="1171" spans="1:31" s="22" customFormat="1" ht="90" hidden="1" customHeight="1" x14ac:dyDescent="0.25">
      <c r="A1171" s="430"/>
      <c r="B1171" s="430">
        <v>1283</v>
      </c>
      <c r="C1171" s="570"/>
      <c r="D1171" s="576"/>
      <c r="E1171" s="570"/>
      <c r="F1171" s="578"/>
      <c r="G1171" s="603"/>
      <c r="H1171" s="421"/>
      <c r="I1171" s="158" t="s">
        <v>1362</v>
      </c>
      <c r="J1171" s="430"/>
      <c r="K1171" s="81"/>
      <c r="L1171" s="430">
        <v>120</v>
      </c>
      <c r="M1171" s="81"/>
      <c r="N1171" s="67"/>
      <c r="O1171" s="67"/>
      <c r="P1171" s="67">
        <v>15</v>
      </c>
      <c r="Q1171" s="67"/>
      <c r="R1171" s="67"/>
      <c r="S1171" s="67"/>
      <c r="T1171" s="67">
        <v>101.64</v>
      </c>
      <c r="U1171" s="67"/>
      <c r="V1171" s="99"/>
      <c r="W1171" s="100"/>
      <c r="X1171" s="100"/>
      <c r="Y1171" s="100"/>
      <c r="Z1171" s="100"/>
      <c r="AA1171" s="187"/>
      <c r="AB1171" s="187"/>
      <c r="AC1171" s="350"/>
      <c r="AD1171" s="187"/>
      <c r="AE1171" s="64"/>
    </row>
    <row r="1172" spans="1:31" s="22" customFormat="1" ht="75" hidden="1" customHeight="1" x14ac:dyDescent="0.25">
      <c r="A1172" s="430"/>
      <c r="B1172" s="66" t="s">
        <v>1546</v>
      </c>
      <c r="C1172" s="570"/>
      <c r="D1172" s="576"/>
      <c r="E1172" s="570"/>
      <c r="F1172" s="578"/>
      <c r="G1172" s="603"/>
      <c r="H1172" s="421"/>
      <c r="I1172" s="158" t="s">
        <v>1363</v>
      </c>
      <c r="J1172" s="430"/>
      <c r="K1172" s="81"/>
      <c r="L1172" s="430">
        <v>90</v>
      </c>
      <c r="M1172" s="81"/>
      <c r="N1172" s="67"/>
      <c r="O1172" s="67"/>
      <c r="P1172" s="67">
        <v>30</v>
      </c>
      <c r="Q1172" s="67"/>
      <c r="R1172" s="67"/>
      <c r="S1172" s="67"/>
      <c r="T1172" s="67">
        <v>86.07</v>
      </c>
      <c r="U1172" s="67"/>
      <c r="V1172" s="99"/>
      <c r="W1172" s="100"/>
      <c r="X1172" s="100"/>
      <c r="Y1172" s="100"/>
      <c r="Z1172" s="100"/>
      <c r="AA1172" s="187"/>
      <c r="AB1172" s="187"/>
      <c r="AC1172" s="350"/>
      <c r="AD1172" s="187"/>
      <c r="AE1172" s="64"/>
    </row>
    <row r="1173" spans="1:31" s="22" customFormat="1" ht="75" hidden="1" customHeight="1" x14ac:dyDescent="0.25">
      <c r="A1173" s="430"/>
      <c r="B1173" s="189" t="s">
        <v>1531</v>
      </c>
      <c r="C1173" s="570"/>
      <c r="D1173" s="576"/>
      <c r="E1173" s="570"/>
      <c r="F1173" s="578"/>
      <c r="G1173" s="603"/>
      <c r="H1173" s="421"/>
      <c r="I1173" s="158" t="s">
        <v>1364</v>
      </c>
      <c r="J1173" s="430"/>
      <c r="K1173" s="81"/>
      <c r="L1173" s="430">
        <v>175</v>
      </c>
      <c r="M1173" s="81"/>
      <c r="N1173" s="67"/>
      <c r="O1173" s="67"/>
      <c r="P1173" s="67">
        <v>30</v>
      </c>
      <c r="Q1173" s="67"/>
      <c r="R1173" s="67"/>
      <c r="S1173" s="67"/>
      <c r="T1173" s="67">
        <v>177.47</v>
      </c>
      <c r="U1173" s="67"/>
      <c r="V1173" s="99"/>
      <c r="W1173" s="100"/>
      <c r="X1173" s="100"/>
      <c r="Y1173" s="100"/>
      <c r="Z1173" s="100"/>
      <c r="AA1173" s="187"/>
      <c r="AB1173" s="187"/>
      <c r="AC1173" s="350"/>
      <c r="AD1173" s="187"/>
      <c r="AE1173" s="64"/>
    </row>
    <row r="1174" spans="1:31" s="22" customFormat="1" ht="75" hidden="1" customHeight="1" x14ac:dyDescent="0.25">
      <c r="A1174" s="430"/>
      <c r="B1174" s="430">
        <v>1400</v>
      </c>
      <c r="C1174" s="570"/>
      <c r="D1174" s="576"/>
      <c r="E1174" s="570"/>
      <c r="F1174" s="578"/>
      <c r="G1174" s="603"/>
      <c r="H1174" s="421"/>
      <c r="I1174" s="158" t="s">
        <v>1365</v>
      </c>
      <c r="J1174" s="430"/>
      <c r="K1174" s="81"/>
      <c r="L1174" s="430">
        <v>240</v>
      </c>
      <c r="M1174" s="81"/>
      <c r="N1174" s="67"/>
      <c r="O1174" s="67"/>
      <c r="P1174" s="67">
        <v>15</v>
      </c>
      <c r="Q1174" s="67"/>
      <c r="R1174" s="67"/>
      <c r="S1174" s="67"/>
      <c r="T1174" s="67">
        <v>224.59</v>
      </c>
      <c r="U1174" s="67"/>
      <c r="V1174" s="99"/>
      <c r="W1174" s="100"/>
      <c r="X1174" s="100"/>
      <c r="Y1174" s="100"/>
      <c r="Z1174" s="100"/>
      <c r="AA1174" s="187"/>
      <c r="AB1174" s="187"/>
      <c r="AC1174" s="350"/>
      <c r="AD1174" s="187"/>
      <c r="AE1174" s="64"/>
    </row>
    <row r="1175" spans="1:31" s="22" customFormat="1" ht="60" hidden="1" customHeight="1" x14ac:dyDescent="0.25">
      <c r="A1175" s="430"/>
      <c r="B1175" s="66" t="s">
        <v>1527</v>
      </c>
      <c r="C1175" s="570"/>
      <c r="D1175" s="576"/>
      <c r="E1175" s="570"/>
      <c r="F1175" s="578"/>
      <c r="G1175" s="603"/>
      <c r="H1175" s="421"/>
      <c r="I1175" s="158" t="s">
        <v>1366</v>
      </c>
      <c r="J1175" s="430"/>
      <c r="K1175" s="81"/>
      <c r="L1175" s="430">
        <v>215</v>
      </c>
      <c r="M1175" s="81"/>
      <c r="N1175" s="67"/>
      <c r="O1175" s="67"/>
      <c r="P1175" s="67">
        <v>7.5</v>
      </c>
      <c r="Q1175" s="67"/>
      <c r="R1175" s="67"/>
      <c r="S1175" s="67"/>
      <c r="T1175" s="67">
        <v>176.7</v>
      </c>
      <c r="U1175" s="67"/>
      <c r="V1175" s="99"/>
      <c r="W1175" s="100"/>
      <c r="X1175" s="100"/>
      <c r="Y1175" s="100"/>
      <c r="Z1175" s="100"/>
      <c r="AA1175" s="187"/>
      <c r="AB1175" s="187"/>
      <c r="AC1175" s="350"/>
      <c r="AD1175" s="187"/>
      <c r="AE1175" s="64"/>
    </row>
    <row r="1176" spans="1:31" s="22" customFormat="1" ht="60" hidden="1" customHeight="1" x14ac:dyDescent="0.25">
      <c r="A1176" s="430"/>
      <c r="B1176" s="66" t="s">
        <v>1574</v>
      </c>
      <c r="C1176" s="570"/>
      <c r="D1176" s="576"/>
      <c r="E1176" s="570"/>
      <c r="F1176" s="578"/>
      <c r="G1176" s="603"/>
      <c r="H1176" s="421"/>
      <c r="I1176" s="158" t="s">
        <v>1367</v>
      </c>
      <c r="J1176" s="430"/>
      <c r="K1176" s="81"/>
      <c r="L1176" s="430">
        <v>492</v>
      </c>
      <c r="M1176" s="81"/>
      <c r="N1176" s="67"/>
      <c r="O1176" s="67"/>
      <c r="P1176" s="67">
        <v>15</v>
      </c>
      <c r="Q1176" s="67"/>
      <c r="R1176" s="67"/>
      <c r="S1176" s="67"/>
      <c r="T1176" s="67">
        <v>436.55</v>
      </c>
      <c r="U1176" s="67"/>
      <c r="V1176" s="99"/>
      <c r="W1176" s="100"/>
      <c r="X1176" s="100"/>
      <c r="Y1176" s="100"/>
      <c r="Z1176" s="100"/>
      <c r="AA1176" s="187"/>
      <c r="AB1176" s="187"/>
      <c r="AC1176" s="350"/>
      <c r="AD1176" s="187"/>
      <c r="AE1176" s="64"/>
    </row>
    <row r="1177" spans="1:31" s="22" customFormat="1" ht="45" hidden="1" customHeight="1" x14ac:dyDescent="0.25">
      <c r="A1177" s="430"/>
      <c r="B1177" s="66" t="s">
        <v>1575</v>
      </c>
      <c r="C1177" s="570"/>
      <c r="D1177" s="576"/>
      <c r="E1177" s="570"/>
      <c r="F1177" s="578"/>
      <c r="G1177" s="603"/>
      <c r="H1177" s="421"/>
      <c r="I1177" s="158" t="s">
        <v>1368</v>
      </c>
      <c r="J1177" s="430"/>
      <c r="K1177" s="81"/>
      <c r="L1177" s="430">
        <v>144</v>
      </c>
      <c r="M1177" s="81"/>
      <c r="N1177" s="67"/>
      <c r="O1177" s="67"/>
      <c r="P1177" s="67">
        <v>15</v>
      </c>
      <c r="Q1177" s="67"/>
      <c r="R1177" s="67"/>
      <c r="S1177" s="67"/>
      <c r="T1177" s="67">
        <v>173.05</v>
      </c>
      <c r="U1177" s="67"/>
      <c r="V1177" s="99"/>
      <c r="W1177" s="100"/>
      <c r="X1177" s="100"/>
      <c r="Y1177" s="100"/>
      <c r="Z1177" s="100"/>
      <c r="AA1177" s="187"/>
      <c r="AB1177" s="187"/>
      <c r="AC1177" s="350"/>
      <c r="AD1177" s="187"/>
      <c r="AE1177" s="64"/>
    </row>
    <row r="1178" spans="1:31" s="22" customFormat="1" ht="90" hidden="1" customHeight="1" x14ac:dyDescent="0.25">
      <c r="A1178" s="430"/>
      <c r="B1178" s="66" t="s">
        <v>1549</v>
      </c>
      <c r="C1178" s="570"/>
      <c r="D1178" s="576"/>
      <c r="E1178" s="570"/>
      <c r="F1178" s="578"/>
      <c r="G1178" s="603"/>
      <c r="H1178" s="421"/>
      <c r="I1178" s="158" t="s">
        <v>1768</v>
      </c>
      <c r="J1178" s="430"/>
      <c r="K1178" s="81"/>
      <c r="L1178" s="430">
        <v>200</v>
      </c>
      <c r="M1178" s="81"/>
      <c r="N1178" s="67"/>
      <c r="O1178" s="67"/>
      <c r="P1178" s="67">
        <v>30</v>
      </c>
      <c r="Q1178" s="67"/>
      <c r="R1178" s="67"/>
      <c r="S1178" s="67"/>
      <c r="T1178" s="67">
        <v>221.31</v>
      </c>
      <c r="U1178" s="67"/>
      <c r="V1178" s="99"/>
      <c r="W1178" s="100"/>
      <c r="X1178" s="100"/>
      <c r="Y1178" s="100"/>
      <c r="Z1178" s="100"/>
      <c r="AA1178" s="187"/>
      <c r="AB1178" s="187"/>
      <c r="AC1178" s="350"/>
      <c r="AD1178" s="187"/>
      <c r="AE1178" s="64"/>
    </row>
    <row r="1179" spans="1:31" s="22" customFormat="1" ht="60" hidden="1" customHeight="1" x14ac:dyDescent="0.25">
      <c r="A1179" s="430"/>
      <c r="B1179" s="430">
        <v>1816</v>
      </c>
      <c r="C1179" s="570"/>
      <c r="D1179" s="576"/>
      <c r="E1179" s="570"/>
      <c r="F1179" s="578"/>
      <c r="G1179" s="603"/>
      <c r="H1179" s="421"/>
      <c r="I1179" s="158" t="s">
        <v>1415</v>
      </c>
      <c r="J1179" s="430"/>
      <c r="K1179" s="81"/>
      <c r="L1179" s="430">
        <v>274</v>
      </c>
      <c r="M1179" s="81"/>
      <c r="N1179" s="67"/>
      <c r="O1179" s="67"/>
      <c r="P1179" s="67">
        <v>7.5</v>
      </c>
      <c r="Q1179" s="67"/>
      <c r="R1179" s="67"/>
      <c r="S1179" s="67"/>
      <c r="T1179" s="67">
        <v>238.08</v>
      </c>
      <c r="U1179" s="67"/>
      <c r="V1179" s="99"/>
      <c r="W1179" s="100"/>
      <c r="X1179" s="100"/>
      <c r="Y1179" s="100"/>
      <c r="Z1179" s="100"/>
      <c r="AA1179" s="187"/>
      <c r="AB1179" s="187"/>
      <c r="AC1179" s="350"/>
      <c r="AD1179" s="187"/>
      <c r="AE1179" s="64"/>
    </row>
    <row r="1180" spans="1:31" s="22" customFormat="1" ht="60" hidden="1" customHeight="1" x14ac:dyDescent="0.25">
      <c r="A1180" s="430"/>
      <c r="B1180" s="430">
        <v>1960</v>
      </c>
      <c r="C1180" s="570"/>
      <c r="D1180" s="576"/>
      <c r="E1180" s="570"/>
      <c r="F1180" s="578"/>
      <c r="G1180" s="603"/>
      <c r="H1180" s="421"/>
      <c r="I1180" s="158" t="s">
        <v>1416</v>
      </c>
      <c r="J1180" s="430"/>
      <c r="K1180" s="81"/>
      <c r="L1180" s="430">
        <v>576</v>
      </c>
      <c r="M1180" s="81"/>
      <c r="N1180" s="67"/>
      <c r="O1180" s="67"/>
      <c r="P1180" s="67">
        <v>15</v>
      </c>
      <c r="Q1180" s="67"/>
      <c r="R1180" s="67"/>
      <c r="S1180" s="67"/>
      <c r="T1180" s="67">
        <v>544.91999999999996</v>
      </c>
      <c r="U1180" s="67"/>
      <c r="V1180" s="99"/>
      <c r="W1180" s="100"/>
      <c r="X1180" s="100"/>
      <c r="Y1180" s="100"/>
      <c r="Z1180" s="100"/>
      <c r="AA1180" s="187"/>
      <c r="AB1180" s="187"/>
      <c r="AC1180" s="350"/>
      <c r="AD1180" s="187"/>
      <c r="AE1180" s="64"/>
    </row>
    <row r="1181" spans="1:31" s="22" customFormat="1" ht="60" hidden="1" customHeight="1" x14ac:dyDescent="0.25">
      <c r="A1181" s="430"/>
      <c r="B1181" s="430">
        <v>74</v>
      </c>
      <c r="C1181" s="570"/>
      <c r="D1181" s="576"/>
      <c r="E1181" s="570"/>
      <c r="F1181" s="578"/>
      <c r="G1181" s="603"/>
      <c r="H1181" s="421"/>
      <c r="I1181" s="158" t="s">
        <v>1417</v>
      </c>
      <c r="J1181" s="430"/>
      <c r="K1181" s="81"/>
      <c r="L1181" s="430">
        <v>70</v>
      </c>
      <c r="M1181" s="81"/>
      <c r="N1181" s="67"/>
      <c r="O1181" s="67"/>
      <c r="P1181" s="67">
        <v>15</v>
      </c>
      <c r="Q1181" s="67"/>
      <c r="R1181" s="67"/>
      <c r="S1181" s="67"/>
      <c r="T1181" s="67">
        <v>84.48</v>
      </c>
      <c r="U1181" s="67"/>
      <c r="V1181" s="99"/>
      <c r="W1181" s="100"/>
      <c r="X1181" s="100"/>
      <c r="Y1181" s="100"/>
      <c r="Z1181" s="100"/>
      <c r="AA1181" s="187"/>
      <c r="AB1181" s="187"/>
      <c r="AC1181" s="350"/>
      <c r="AD1181" s="187"/>
      <c r="AE1181" s="64"/>
    </row>
    <row r="1182" spans="1:31" s="22" customFormat="1" ht="75" hidden="1" customHeight="1" x14ac:dyDescent="0.25">
      <c r="A1182" s="430"/>
      <c r="B1182" s="66" t="s">
        <v>1557</v>
      </c>
      <c r="C1182" s="570"/>
      <c r="D1182" s="576"/>
      <c r="E1182" s="570"/>
      <c r="F1182" s="578"/>
      <c r="G1182" s="603"/>
      <c r="H1182" s="421"/>
      <c r="I1182" s="158" t="s">
        <v>1769</v>
      </c>
      <c r="J1182" s="430"/>
      <c r="K1182" s="81"/>
      <c r="L1182" s="430">
        <v>140</v>
      </c>
      <c r="M1182" s="81"/>
      <c r="N1182" s="67"/>
      <c r="O1182" s="67"/>
      <c r="P1182" s="67">
        <v>15</v>
      </c>
      <c r="Q1182" s="67"/>
      <c r="R1182" s="67"/>
      <c r="S1182" s="67"/>
      <c r="T1182" s="67">
        <v>124.51</v>
      </c>
      <c r="U1182" s="67"/>
      <c r="V1182" s="99"/>
      <c r="W1182" s="100"/>
      <c r="X1182" s="100"/>
      <c r="Y1182" s="100"/>
      <c r="Z1182" s="100"/>
      <c r="AA1182" s="187"/>
      <c r="AB1182" s="187"/>
      <c r="AC1182" s="350"/>
      <c r="AD1182" s="187"/>
      <c r="AE1182" s="64"/>
    </row>
    <row r="1183" spans="1:31" s="22" customFormat="1" ht="63.75" hidden="1" customHeight="1" x14ac:dyDescent="0.25">
      <c r="A1183" s="430"/>
      <c r="B1183" s="66" t="s">
        <v>1562</v>
      </c>
      <c r="C1183" s="570"/>
      <c r="D1183" s="576"/>
      <c r="E1183" s="570"/>
      <c r="F1183" s="578"/>
      <c r="G1183" s="603"/>
      <c r="H1183" s="421"/>
      <c r="I1183" s="158" t="s">
        <v>1418</v>
      </c>
      <c r="J1183" s="430"/>
      <c r="K1183" s="81"/>
      <c r="L1183" s="430">
        <v>60</v>
      </c>
      <c r="M1183" s="81"/>
      <c r="N1183" s="67"/>
      <c r="O1183" s="67"/>
      <c r="P1183" s="67">
        <v>5</v>
      </c>
      <c r="Q1183" s="67"/>
      <c r="R1183" s="67"/>
      <c r="S1183" s="67"/>
      <c r="T1183" s="67">
        <v>101.41</v>
      </c>
      <c r="U1183" s="67"/>
      <c r="V1183" s="99"/>
      <c r="W1183" s="100"/>
      <c r="X1183" s="100"/>
      <c r="Y1183" s="100"/>
      <c r="Z1183" s="100"/>
      <c r="AA1183" s="187"/>
      <c r="AB1183" s="187"/>
      <c r="AC1183" s="350"/>
      <c r="AD1183" s="187"/>
      <c r="AE1183" s="64"/>
    </row>
    <row r="1184" spans="1:31" s="22" customFormat="1" ht="60" hidden="1" customHeight="1" x14ac:dyDescent="0.25">
      <c r="A1184" s="430"/>
      <c r="B1184" s="66" t="s">
        <v>1553</v>
      </c>
      <c r="C1184" s="570"/>
      <c r="D1184" s="576"/>
      <c r="E1184" s="570"/>
      <c r="F1184" s="578"/>
      <c r="G1184" s="603"/>
      <c r="H1184" s="421"/>
      <c r="I1184" s="158" t="s">
        <v>1419</v>
      </c>
      <c r="J1184" s="430"/>
      <c r="K1184" s="81"/>
      <c r="L1184" s="430">
        <v>60</v>
      </c>
      <c r="M1184" s="81"/>
      <c r="N1184" s="67"/>
      <c r="O1184" s="67"/>
      <c r="P1184" s="67">
        <v>15</v>
      </c>
      <c r="Q1184" s="67"/>
      <c r="R1184" s="67"/>
      <c r="S1184" s="67"/>
      <c r="T1184" s="67">
        <v>95.92</v>
      </c>
      <c r="U1184" s="67"/>
      <c r="V1184" s="99"/>
      <c r="W1184" s="100"/>
      <c r="X1184" s="100"/>
      <c r="Y1184" s="100"/>
      <c r="Z1184" s="100"/>
      <c r="AA1184" s="187"/>
      <c r="AB1184" s="187"/>
      <c r="AC1184" s="350"/>
      <c r="AD1184" s="187"/>
      <c r="AE1184" s="64"/>
    </row>
    <row r="1185" spans="1:31" s="22" customFormat="1" ht="60" hidden="1" customHeight="1" x14ac:dyDescent="0.25">
      <c r="A1185" s="430"/>
      <c r="B1185" s="430">
        <v>2516</v>
      </c>
      <c r="C1185" s="570"/>
      <c r="D1185" s="576"/>
      <c r="E1185" s="570"/>
      <c r="F1185" s="578"/>
      <c r="G1185" s="603"/>
      <c r="H1185" s="421"/>
      <c r="I1185" s="158" t="s">
        <v>1422</v>
      </c>
      <c r="J1185" s="430"/>
      <c r="K1185" s="81"/>
      <c r="L1185" s="430">
        <v>135</v>
      </c>
      <c r="M1185" s="81"/>
      <c r="N1185" s="67"/>
      <c r="O1185" s="67"/>
      <c r="P1185" s="67">
        <v>15</v>
      </c>
      <c r="Q1185" s="67"/>
      <c r="R1185" s="67"/>
      <c r="S1185" s="67"/>
      <c r="T1185" s="67">
        <v>120.07</v>
      </c>
      <c r="U1185" s="67"/>
      <c r="V1185" s="99"/>
      <c r="W1185" s="100"/>
      <c r="X1185" s="100"/>
      <c r="Y1185" s="100"/>
      <c r="Z1185" s="100"/>
      <c r="AA1185" s="187"/>
      <c r="AB1185" s="187"/>
      <c r="AC1185" s="350"/>
      <c r="AD1185" s="187"/>
      <c r="AE1185" s="64"/>
    </row>
    <row r="1186" spans="1:31" s="22" customFormat="1" ht="66.75" hidden="1" customHeight="1" x14ac:dyDescent="0.25">
      <c r="A1186" s="430"/>
      <c r="B1186" s="66" t="s">
        <v>1595</v>
      </c>
      <c r="C1186" s="570"/>
      <c r="D1186" s="576"/>
      <c r="E1186" s="570"/>
      <c r="F1186" s="578"/>
      <c r="G1186" s="603"/>
      <c r="H1186" s="421"/>
      <c r="I1186" s="158" t="s">
        <v>1740</v>
      </c>
      <c r="J1186" s="430"/>
      <c r="K1186" s="81"/>
      <c r="L1186" s="430">
        <v>105</v>
      </c>
      <c r="M1186" s="81"/>
      <c r="N1186" s="67"/>
      <c r="O1186" s="67"/>
      <c r="P1186" s="67">
        <v>15</v>
      </c>
      <c r="Q1186" s="67"/>
      <c r="R1186" s="67"/>
      <c r="S1186" s="67"/>
      <c r="T1186" s="67">
        <v>105.45</v>
      </c>
      <c r="U1186" s="67"/>
      <c r="V1186" s="99"/>
      <c r="W1186" s="100"/>
      <c r="X1186" s="100"/>
      <c r="Y1186" s="100"/>
      <c r="Z1186" s="100"/>
      <c r="AA1186" s="187"/>
      <c r="AB1186" s="187"/>
      <c r="AC1186" s="350"/>
      <c r="AD1186" s="187"/>
      <c r="AE1186" s="64"/>
    </row>
    <row r="1187" spans="1:31" s="22" customFormat="1" ht="75" hidden="1" customHeight="1" x14ac:dyDescent="0.25">
      <c r="A1187" s="430"/>
      <c r="B1187" s="66" t="s">
        <v>1560</v>
      </c>
      <c r="C1187" s="570"/>
      <c r="D1187" s="576"/>
      <c r="E1187" s="570"/>
      <c r="F1187" s="578"/>
      <c r="G1187" s="603"/>
      <c r="H1187" s="421"/>
      <c r="I1187" s="158" t="s">
        <v>1759</v>
      </c>
      <c r="J1187" s="430"/>
      <c r="K1187" s="81"/>
      <c r="L1187" s="430">
        <v>90</v>
      </c>
      <c r="M1187" s="81"/>
      <c r="N1187" s="67"/>
      <c r="O1187" s="67"/>
      <c r="P1187" s="67">
        <v>15</v>
      </c>
      <c r="Q1187" s="67"/>
      <c r="R1187" s="67"/>
      <c r="S1187" s="67"/>
      <c r="T1187" s="67">
        <v>109.85</v>
      </c>
      <c r="U1187" s="67"/>
      <c r="V1187" s="99"/>
      <c r="W1187" s="100"/>
      <c r="X1187" s="100"/>
      <c r="Y1187" s="100"/>
      <c r="Z1187" s="100"/>
      <c r="AA1187" s="187"/>
      <c r="AB1187" s="187"/>
      <c r="AC1187" s="350"/>
      <c r="AD1187" s="187"/>
      <c r="AE1187" s="64"/>
    </row>
    <row r="1188" spans="1:31" s="22" customFormat="1" ht="60" hidden="1" customHeight="1" x14ac:dyDescent="0.25">
      <c r="A1188" s="430"/>
      <c r="B1188" s="430">
        <v>2713</v>
      </c>
      <c r="C1188" s="570"/>
      <c r="D1188" s="576"/>
      <c r="E1188" s="570"/>
      <c r="F1188" s="578"/>
      <c r="G1188" s="603"/>
      <c r="H1188" s="421"/>
      <c r="I1188" s="158" t="s">
        <v>1423</v>
      </c>
      <c r="J1188" s="430"/>
      <c r="K1188" s="81"/>
      <c r="L1188" s="430">
        <v>188</v>
      </c>
      <c r="M1188" s="81"/>
      <c r="N1188" s="67"/>
      <c r="O1188" s="67"/>
      <c r="P1188" s="67">
        <v>15</v>
      </c>
      <c r="Q1188" s="67"/>
      <c r="R1188" s="67"/>
      <c r="S1188" s="67"/>
      <c r="T1188" s="67">
        <v>130.96</v>
      </c>
      <c r="U1188" s="67"/>
      <c r="V1188" s="99"/>
      <c r="W1188" s="100"/>
      <c r="X1188" s="100"/>
      <c r="Y1188" s="100"/>
      <c r="Z1188" s="100"/>
      <c r="AA1188" s="187"/>
      <c r="AB1188" s="187"/>
      <c r="AC1188" s="350"/>
      <c r="AD1188" s="187"/>
      <c r="AE1188" s="64"/>
    </row>
    <row r="1189" spans="1:31" s="22" customFormat="1" ht="80.25" hidden="1" customHeight="1" x14ac:dyDescent="0.25">
      <c r="A1189" s="430"/>
      <c r="B1189" s="66" t="s">
        <v>1535</v>
      </c>
      <c r="C1189" s="570"/>
      <c r="D1189" s="576"/>
      <c r="E1189" s="570"/>
      <c r="F1189" s="578"/>
      <c r="G1189" s="603"/>
      <c r="H1189" s="421"/>
      <c r="I1189" s="158" t="s">
        <v>1760</v>
      </c>
      <c r="J1189" s="430"/>
      <c r="K1189" s="81"/>
      <c r="L1189" s="430">
        <v>105</v>
      </c>
      <c r="M1189" s="81"/>
      <c r="N1189" s="67"/>
      <c r="O1189" s="67"/>
      <c r="P1189" s="67">
        <v>15</v>
      </c>
      <c r="Q1189" s="67"/>
      <c r="R1189" s="67"/>
      <c r="S1189" s="67"/>
      <c r="T1189" s="67">
        <v>92.14</v>
      </c>
      <c r="U1189" s="67"/>
      <c r="V1189" s="99"/>
      <c r="W1189" s="100"/>
      <c r="X1189" s="100"/>
      <c r="Y1189" s="100"/>
      <c r="Z1189" s="100"/>
      <c r="AA1189" s="187"/>
      <c r="AB1189" s="187"/>
      <c r="AC1189" s="350"/>
      <c r="AD1189" s="187"/>
      <c r="AE1189" s="64"/>
    </row>
    <row r="1190" spans="1:31" s="22" customFormat="1" ht="75" hidden="1" customHeight="1" x14ac:dyDescent="0.25">
      <c r="A1190" s="430"/>
      <c r="B1190" s="430">
        <v>3865</v>
      </c>
      <c r="C1190" s="570"/>
      <c r="D1190" s="576"/>
      <c r="E1190" s="570"/>
      <c r="F1190" s="578"/>
      <c r="G1190" s="603"/>
      <c r="H1190" s="421"/>
      <c r="I1190" s="158" t="s">
        <v>1761</v>
      </c>
      <c r="J1190" s="430"/>
      <c r="K1190" s="81"/>
      <c r="L1190" s="430">
        <v>75</v>
      </c>
      <c r="M1190" s="81"/>
      <c r="N1190" s="67"/>
      <c r="O1190" s="67"/>
      <c r="P1190" s="67">
        <v>15</v>
      </c>
      <c r="Q1190" s="67"/>
      <c r="R1190" s="67"/>
      <c r="S1190" s="67"/>
      <c r="T1190" s="67">
        <v>93.4</v>
      </c>
      <c r="U1190" s="67"/>
      <c r="V1190" s="99"/>
      <c r="W1190" s="100"/>
      <c r="X1190" s="100"/>
      <c r="Y1190" s="100"/>
      <c r="Z1190" s="100"/>
      <c r="AA1190" s="187"/>
      <c r="AB1190" s="187"/>
      <c r="AC1190" s="350"/>
      <c r="AD1190" s="187"/>
      <c r="AE1190" s="64"/>
    </row>
    <row r="1191" spans="1:31" s="22" customFormat="1" ht="60" hidden="1" customHeight="1" x14ac:dyDescent="0.25">
      <c r="A1191" s="430"/>
      <c r="B1191" s="66" t="s">
        <v>1573</v>
      </c>
      <c r="C1191" s="570"/>
      <c r="D1191" s="576"/>
      <c r="E1191" s="570"/>
      <c r="F1191" s="578"/>
      <c r="G1191" s="603"/>
      <c r="H1191" s="421"/>
      <c r="I1191" s="158" t="s">
        <v>1427</v>
      </c>
      <c r="J1191" s="430"/>
      <c r="K1191" s="81"/>
      <c r="L1191" s="430">
        <v>240</v>
      </c>
      <c r="M1191" s="81"/>
      <c r="N1191" s="67"/>
      <c r="O1191" s="67"/>
      <c r="P1191" s="67">
        <v>15</v>
      </c>
      <c r="Q1191" s="67"/>
      <c r="R1191" s="67"/>
      <c r="S1191" s="67"/>
      <c r="T1191" s="67">
        <v>290.57</v>
      </c>
      <c r="U1191" s="67"/>
      <c r="V1191" s="99"/>
      <c r="W1191" s="100"/>
      <c r="X1191" s="100"/>
      <c r="Y1191" s="100"/>
      <c r="Z1191" s="100"/>
      <c r="AA1191" s="187"/>
      <c r="AB1191" s="187"/>
      <c r="AC1191" s="350"/>
      <c r="AD1191" s="187"/>
      <c r="AE1191" s="64"/>
    </row>
    <row r="1192" spans="1:31" s="22" customFormat="1" ht="63.75" hidden="1" customHeight="1" x14ac:dyDescent="0.25">
      <c r="A1192" s="430"/>
      <c r="B1192" s="66" t="s">
        <v>1569</v>
      </c>
      <c r="C1192" s="570"/>
      <c r="D1192" s="576"/>
      <c r="E1192" s="570"/>
      <c r="F1192" s="578"/>
      <c r="G1192" s="603"/>
      <c r="H1192" s="421"/>
      <c r="I1192" s="158" t="s">
        <v>1762</v>
      </c>
      <c r="J1192" s="430"/>
      <c r="K1192" s="81"/>
      <c r="L1192" s="430">
        <v>240</v>
      </c>
      <c r="M1192" s="81"/>
      <c r="N1192" s="67"/>
      <c r="O1192" s="67"/>
      <c r="P1192" s="67">
        <v>15</v>
      </c>
      <c r="Q1192" s="67"/>
      <c r="R1192" s="67"/>
      <c r="S1192" s="67"/>
      <c r="T1192" s="67">
        <v>216.82</v>
      </c>
      <c r="U1192" s="67"/>
      <c r="V1192" s="99"/>
      <c r="W1192" s="100"/>
      <c r="X1192" s="100"/>
      <c r="Y1192" s="100"/>
      <c r="Z1192" s="100"/>
      <c r="AA1192" s="187"/>
      <c r="AB1192" s="187"/>
      <c r="AC1192" s="350"/>
      <c r="AD1192" s="187"/>
      <c r="AE1192" s="64"/>
    </row>
    <row r="1193" spans="1:31" s="22" customFormat="1" ht="75" hidden="1" customHeight="1" x14ac:dyDescent="0.25">
      <c r="A1193" s="430"/>
      <c r="B1193" s="189" t="s">
        <v>1528</v>
      </c>
      <c r="C1193" s="570"/>
      <c r="D1193" s="576"/>
      <c r="E1193" s="570"/>
      <c r="F1193" s="578"/>
      <c r="G1193" s="603"/>
      <c r="H1193" s="421"/>
      <c r="I1193" s="158" t="s">
        <v>1763</v>
      </c>
      <c r="J1193" s="430"/>
      <c r="K1193" s="81"/>
      <c r="L1193" s="430">
        <v>260</v>
      </c>
      <c r="M1193" s="81"/>
      <c r="N1193" s="67"/>
      <c r="O1193" s="67"/>
      <c r="P1193" s="67">
        <v>15</v>
      </c>
      <c r="Q1193" s="67"/>
      <c r="R1193" s="67"/>
      <c r="S1193" s="67"/>
      <c r="T1193" s="67">
        <v>226.42</v>
      </c>
      <c r="U1193" s="67"/>
      <c r="V1193" s="99"/>
      <c r="W1193" s="100"/>
      <c r="X1193" s="100"/>
      <c r="Y1193" s="100"/>
      <c r="Z1193" s="100"/>
      <c r="AA1193" s="187"/>
      <c r="AB1193" s="187"/>
      <c r="AC1193" s="350"/>
      <c r="AD1193" s="187"/>
      <c r="AE1193" s="64"/>
    </row>
    <row r="1194" spans="1:31" s="22" customFormat="1" ht="60" hidden="1" customHeight="1" x14ac:dyDescent="0.25">
      <c r="A1194" s="430"/>
      <c r="B1194" s="430">
        <v>1995</v>
      </c>
      <c r="C1194" s="570"/>
      <c r="D1194" s="576"/>
      <c r="E1194" s="570"/>
      <c r="F1194" s="578"/>
      <c r="G1194" s="603"/>
      <c r="H1194" s="421"/>
      <c r="I1194" s="158" t="s">
        <v>1428</v>
      </c>
      <c r="J1194" s="430"/>
      <c r="K1194" s="81"/>
      <c r="L1194" s="430">
        <v>59</v>
      </c>
      <c r="M1194" s="81"/>
      <c r="N1194" s="67"/>
      <c r="O1194" s="67"/>
      <c r="P1194" s="67">
        <v>7.5</v>
      </c>
      <c r="Q1194" s="67"/>
      <c r="R1194" s="67"/>
      <c r="S1194" s="67"/>
      <c r="T1194" s="67">
        <v>165.17</v>
      </c>
      <c r="U1194" s="67"/>
      <c r="V1194" s="99"/>
      <c r="W1194" s="100"/>
      <c r="X1194" s="100"/>
      <c r="Y1194" s="100"/>
      <c r="Z1194" s="100"/>
      <c r="AA1194" s="187"/>
      <c r="AB1194" s="187"/>
      <c r="AC1194" s="350"/>
      <c r="AD1194" s="187"/>
      <c r="AE1194" s="64"/>
    </row>
    <row r="1195" spans="1:31" s="22" customFormat="1" ht="60" hidden="1" customHeight="1" x14ac:dyDescent="0.25">
      <c r="A1195" s="430"/>
      <c r="B1195" s="66" t="s">
        <v>1524</v>
      </c>
      <c r="C1195" s="570"/>
      <c r="D1195" s="576"/>
      <c r="E1195" s="570"/>
      <c r="F1195" s="578"/>
      <c r="G1195" s="603"/>
      <c r="H1195" s="421"/>
      <c r="I1195" s="158" t="s">
        <v>1429</v>
      </c>
      <c r="J1195" s="430"/>
      <c r="K1195" s="81"/>
      <c r="L1195" s="430">
        <v>35</v>
      </c>
      <c r="M1195" s="81"/>
      <c r="N1195" s="67"/>
      <c r="O1195" s="67"/>
      <c r="P1195" s="67">
        <v>5</v>
      </c>
      <c r="Q1195" s="67"/>
      <c r="R1195" s="67"/>
      <c r="S1195" s="67"/>
      <c r="T1195" s="67">
        <v>83.47</v>
      </c>
      <c r="U1195" s="67"/>
      <c r="V1195" s="99"/>
      <c r="W1195" s="100"/>
      <c r="X1195" s="100"/>
      <c r="Y1195" s="100"/>
      <c r="Z1195" s="100"/>
      <c r="AA1195" s="187"/>
      <c r="AB1195" s="187"/>
      <c r="AC1195" s="350"/>
      <c r="AD1195" s="187"/>
      <c r="AE1195" s="64"/>
    </row>
    <row r="1196" spans="1:31" s="22" customFormat="1" ht="60" hidden="1" customHeight="1" x14ac:dyDescent="0.25">
      <c r="A1196" s="430"/>
      <c r="B1196" s="66" t="s">
        <v>1542</v>
      </c>
      <c r="C1196" s="570"/>
      <c r="D1196" s="576"/>
      <c r="E1196" s="570"/>
      <c r="F1196" s="578"/>
      <c r="G1196" s="603"/>
      <c r="H1196" s="421"/>
      <c r="I1196" s="158" t="s">
        <v>1431</v>
      </c>
      <c r="J1196" s="430"/>
      <c r="K1196" s="81"/>
      <c r="L1196" s="430">
        <v>195</v>
      </c>
      <c r="M1196" s="81"/>
      <c r="N1196" s="67"/>
      <c r="O1196" s="67"/>
      <c r="P1196" s="67">
        <v>15</v>
      </c>
      <c r="Q1196" s="67"/>
      <c r="R1196" s="67"/>
      <c r="S1196" s="67"/>
      <c r="T1196" s="67">
        <v>153.18</v>
      </c>
      <c r="U1196" s="67"/>
      <c r="V1196" s="99"/>
      <c r="W1196" s="100"/>
      <c r="X1196" s="100"/>
      <c r="Y1196" s="100"/>
      <c r="Z1196" s="100"/>
      <c r="AA1196" s="187"/>
      <c r="AB1196" s="187"/>
      <c r="AC1196" s="350"/>
      <c r="AD1196" s="187"/>
      <c r="AE1196" s="64"/>
    </row>
    <row r="1197" spans="1:31" s="22" customFormat="1" ht="75" hidden="1" customHeight="1" x14ac:dyDescent="0.25">
      <c r="A1197" s="430"/>
      <c r="B1197" s="66" t="s">
        <v>1537</v>
      </c>
      <c r="C1197" s="570"/>
      <c r="D1197" s="576"/>
      <c r="E1197" s="570"/>
      <c r="F1197" s="578"/>
      <c r="G1197" s="603"/>
      <c r="H1197" s="421"/>
      <c r="I1197" s="158" t="s">
        <v>1432</v>
      </c>
      <c r="J1197" s="430"/>
      <c r="K1197" s="81"/>
      <c r="L1197" s="430">
        <v>75</v>
      </c>
      <c r="M1197" s="81"/>
      <c r="N1197" s="67"/>
      <c r="O1197" s="67"/>
      <c r="P1197" s="67">
        <v>30</v>
      </c>
      <c r="Q1197" s="67"/>
      <c r="R1197" s="67"/>
      <c r="S1197" s="67"/>
      <c r="T1197" s="67">
        <v>142.49</v>
      </c>
      <c r="U1197" s="67"/>
      <c r="V1197" s="99"/>
      <c r="W1197" s="100"/>
      <c r="X1197" s="100"/>
      <c r="Y1197" s="100"/>
      <c r="Z1197" s="100"/>
      <c r="AA1197" s="187"/>
      <c r="AB1197" s="187"/>
      <c r="AC1197" s="350"/>
      <c r="AD1197" s="187"/>
      <c r="AE1197" s="64"/>
    </row>
    <row r="1198" spans="1:31" s="22" customFormat="1" ht="75" hidden="1" customHeight="1" x14ac:dyDescent="0.25">
      <c r="A1198" s="430"/>
      <c r="B1198" s="430">
        <v>4701</v>
      </c>
      <c r="C1198" s="570"/>
      <c r="D1198" s="576"/>
      <c r="E1198" s="570"/>
      <c r="F1198" s="578"/>
      <c r="G1198" s="603"/>
      <c r="H1198" s="421"/>
      <c r="I1198" s="158" t="s">
        <v>1433</v>
      </c>
      <c r="J1198" s="430"/>
      <c r="K1198" s="81"/>
      <c r="L1198" s="430">
        <v>75</v>
      </c>
      <c r="M1198" s="81"/>
      <c r="N1198" s="67"/>
      <c r="O1198" s="67"/>
      <c r="P1198" s="67">
        <v>15</v>
      </c>
      <c r="Q1198" s="67"/>
      <c r="R1198" s="67"/>
      <c r="S1198" s="67"/>
      <c r="T1198" s="67">
        <v>142.49100000000001</v>
      </c>
      <c r="U1198" s="67"/>
      <c r="V1198" s="99"/>
      <c r="W1198" s="100"/>
      <c r="X1198" s="100"/>
      <c r="Y1198" s="100"/>
      <c r="Z1198" s="100"/>
      <c r="AA1198" s="187"/>
      <c r="AB1198" s="187"/>
      <c r="AC1198" s="352" t="e">
        <f t="shared" ref="AC1198" si="11">V1198/AB1198</f>
        <v>#DIV/0!</v>
      </c>
      <c r="AD1198" s="187"/>
      <c r="AE1198" s="64"/>
    </row>
    <row r="1199" spans="1:31" s="22" customFormat="1" ht="75" hidden="1" customHeight="1" x14ac:dyDescent="0.25">
      <c r="A1199" s="430"/>
      <c r="B1199" s="66" t="s">
        <v>1541</v>
      </c>
      <c r="C1199" s="570"/>
      <c r="D1199" s="576"/>
      <c r="E1199" s="570"/>
      <c r="F1199" s="578"/>
      <c r="G1199" s="603"/>
      <c r="H1199" s="421"/>
      <c r="I1199" s="158" t="s">
        <v>1434</v>
      </c>
      <c r="J1199" s="430"/>
      <c r="K1199" s="81"/>
      <c r="L1199" s="430">
        <v>53</v>
      </c>
      <c r="M1199" s="81"/>
      <c r="N1199" s="67"/>
      <c r="O1199" s="67"/>
      <c r="P1199" s="67">
        <v>15</v>
      </c>
      <c r="Q1199" s="67"/>
      <c r="R1199" s="67"/>
      <c r="S1199" s="67"/>
      <c r="T1199" s="67">
        <v>90.15</v>
      </c>
      <c r="U1199" s="67"/>
      <c r="V1199" s="99"/>
      <c r="W1199" s="100"/>
      <c r="X1199" s="100"/>
      <c r="Y1199" s="100"/>
      <c r="Z1199" s="100"/>
      <c r="AA1199" s="187"/>
      <c r="AB1199" s="187"/>
      <c r="AC1199" s="187"/>
      <c r="AD1199" s="187"/>
      <c r="AE1199" s="64"/>
    </row>
    <row r="1200" spans="1:31" s="22" customFormat="1" ht="63.75" hidden="1" customHeight="1" x14ac:dyDescent="0.25">
      <c r="A1200" s="430"/>
      <c r="B1200" s="66" t="s">
        <v>1592</v>
      </c>
      <c r="C1200" s="570"/>
      <c r="D1200" s="576"/>
      <c r="E1200" s="570"/>
      <c r="F1200" s="578"/>
      <c r="G1200" s="603"/>
      <c r="H1200" s="421"/>
      <c r="I1200" s="158" t="s">
        <v>1764</v>
      </c>
      <c r="J1200" s="430"/>
      <c r="K1200" s="81"/>
      <c r="L1200" s="430">
        <v>20</v>
      </c>
      <c r="M1200" s="81"/>
      <c r="N1200" s="67"/>
      <c r="O1200" s="67"/>
      <c r="P1200" s="67">
        <v>15</v>
      </c>
      <c r="Q1200" s="67"/>
      <c r="R1200" s="67"/>
      <c r="S1200" s="67"/>
      <c r="T1200" s="67">
        <v>60.17</v>
      </c>
      <c r="U1200" s="67"/>
      <c r="V1200" s="99"/>
      <c r="W1200" s="100"/>
      <c r="X1200" s="100"/>
      <c r="Y1200" s="100"/>
      <c r="Z1200" s="100"/>
      <c r="AA1200" s="187"/>
      <c r="AB1200" s="187"/>
      <c r="AC1200" s="187"/>
      <c r="AD1200" s="187"/>
      <c r="AE1200" s="64"/>
    </row>
    <row r="1201" spans="1:31" s="22" customFormat="1" ht="60" hidden="1" x14ac:dyDescent="0.25">
      <c r="A1201" s="430"/>
      <c r="B1201" s="66" t="s">
        <v>1533</v>
      </c>
      <c r="C1201" s="570"/>
      <c r="D1201" s="576"/>
      <c r="E1201" s="570"/>
      <c r="F1201" s="578"/>
      <c r="G1201" s="603"/>
      <c r="H1201" s="421"/>
      <c r="I1201" s="158" t="s">
        <v>1755</v>
      </c>
      <c r="J1201" s="430"/>
      <c r="K1201" s="81"/>
      <c r="L1201" s="430">
        <v>60</v>
      </c>
      <c r="M1201" s="81"/>
      <c r="N1201" s="67"/>
      <c r="O1201" s="67"/>
      <c r="P1201" s="67">
        <v>15</v>
      </c>
      <c r="Q1201" s="67"/>
      <c r="R1201" s="67"/>
      <c r="S1201" s="67"/>
      <c r="T1201" s="67">
        <v>68.760000000000005</v>
      </c>
      <c r="U1201" s="67"/>
      <c r="V1201" s="99"/>
      <c r="W1201" s="100"/>
      <c r="X1201" s="100"/>
      <c r="Y1201" s="100"/>
      <c r="Z1201" s="100"/>
      <c r="AA1201" s="187"/>
      <c r="AB1201" s="187"/>
      <c r="AC1201" s="187"/>
      <c r="AD1201" s="187"/>
      <c r="AE1201" s="64"/>
    </row>
    <row r="1202" spans="1:31" s="22" customFormat="1" ht="60" hidden="1" x14ac:dyDescent="0.25">
      <c r="A1202" s="430"/>
      <c r="B1202" s="66" t="s">
        <v>1561</v>
      </c>
      <c r="C1202" s="570"/>
      <c r="D1202" s="576"/>
      <c r="E1202" s="570"/>
      <c r="F1202" s="578"/>
      <c r="G1202" s="603"/>
      <c r="H1202" s="421"/>
      <c r="I1202" s="158" t="s">
        <v>1756</v>
      </c>
      <c r="J1202" s="430"/>
      <c r="K1202" s="81"/>
      <c r="L1202" s="430">
        <v>225</v>
      </c>
      <c r="M1202" s="81"/>
      <c r="N1202" s="67"/>
      <c r="O1202" s="67"/>
      <c r="P1202" s="67">
        <v>15</v>
      </c>
      <c r="Q1202" s="67"/>
      <c r="R1202" s="67"/>
      <c r="S1202" s="67"/>
      <c r="T1202" s="67">
        <v>203.12</v>
      </c>
      <c r="U1202" s="67"/>
      <c r="V1202" s="99"/>
      <c r="W1202" s="100"/>
      <c r="X1202" s="100"/>
      <c r="Y1202" s="100"/>
      <c r="Z1202" s="100"/>
      <c r="AA1202" s="187"/>
      <c r="AB1202" s="187"/>
      <c r="AC1202" s="187"/>
      <c r="AD1202" s="187"/>
      <c r="AE1202" s="64"/>
    </row>
    <row r="1203" spans="1:31" s="22" customFormat="1" ht="60" hidden="1" x14ac:dyDescent="0.25">
      <c r="A1203" s="430"/>
      <c r="B1203" s="66" t="s">
        <v>1529</v>
      </c>
      <c r="C1203" s="570"/>
      <c r="D1203" s="576"/>
      <c r="E1203" s="570"/>
      <c r="F1203" s="578"/>
      <c r="G1203" s="603"/>
      <c r="H1203" s="421"/>
      <c r="I1203" s="158" t="s">
        <v>1757</v>
      </c>
      <c r="J1203" s="430"/>
      <c r="K1203" s="81"/>
      <c r="L1203" s="430">
        <v>75</v>
      </c>
      <c r="M1203" s="81"/>
      <c r="N1203" s="67"/>
      <c r="O1203" s="67"/>
      <c r="P1203" s="67">
        <v>15</v>
      </c>
      <c r="Q1203" s="67"/>
      <c r="R1203" s="67"/>
      <c r="S1203" s="67"/>
      <c r="T1203" s="67">
        <v>82.84</v>
      </c>
      <c r="U1203" s="67"/>
      <c r="V1203" s="99"/>
      <c r="W1203" s="100"/>
      <c r="X1203" s="100"/>
      <c r="Y1203" s="100"/>
      <c r="Z1203" s="100"/>
      <c r="AA1203" s="187"/>
      <c r="AB1203" s="187"/>
      <c r="AC1203" s="187"/>
      <c r="AD1203" s="187"/>
      <c r="AE1203" s="64"/>
    </row>
    <row r="1204" spans="1:31" s="22" customFormat="1" ht="60" hidden="1" x14ac:dyDescent="0.25">
      <c r="A1204" s="430"/>
      <c r="B1204" s="430">
        <v>5158</v>
      </c>
      <c r="C1204" s="570"/>
      <c r="D1204" s="576"/>
      <c r="E1204" s="570"/>
      <c r="F1204" s="578"/>
      <c r="G1204" s="603"/>
      <c r="H1204" s="421"/>
      <c r="I1204" s="158" t="s">
        <v>1435</v>
      </c>
      <c r="J1204" s="430"/>
      <c r="K1204" s="81"/>
      <c r="L1204" s="430">
        <v>90</v>
      </c>
      <c r="M1204" s="81"/>
      <c r="N1204" s="67"/>
      <c r="O1204" s="67"/>
      <c r="P1204" s="67">
        <v>30</v>
      </c>
      <c r="Q1204" s="67"/>
      <c r="R1204" s="67"/>
      <c r="S1204" s="67"/>
      <c r="T1204" s="67">
        <v>89.74</v>
      </c>
      <c r="U1204" s="67"/>
      <c r="V1204" s="99"/>
      <c r="W1204" s="100"/>
      <c r="X1204" s="100"/>
      <c r="Y1204" s="100"/>
      <c r="Z1204" s="100"/>
      <c r="AA1204" s="187"/>
      <c r="AB1204" s="187"/>
      <c r="AC1204" s="187"/>
      <c r="AD1204" s="187"/>
      <c r="AE1204" s="64"/>
    </row>
    <row r="1205" spans="1:31" s="22" customFormat="1" ht="60" hidden="1" x14ac:dyDescent="0.25">
      <c r="A1205" s="449"/>
      <c r="B1205" s="430" t="s">
        <v>1512</v>
      </c>
      <c r="C1205" s="570"/>
      <c r="D1205" s="576"/>
      <c r="E1205" s="570"/>
      <c r="F1205" s="578"/>
      <c r="G1205" s="720"/>
      <c r="H1205" s="410"/>
      <c r="I1205" s="411" t="s">
        <v>911</v>
      </c>
      <c r="J1205" s="412"/>
      <c r="K1205" s="412"/>
      <c r="L1205" s="412">
        <v>283</v>
      </c>
      <c r="M1205" s="412"/>
      <c r="N1205" s="413"/>
      <c r="O1205" s="413"/>
      <c r="P1205" s="413">
        <v>70</v>
      </c>
      <c r="Q1205" s="413"/>
      <c r="R1205" s="413"/>
      <c r="S1205" s="412"/>
      <c r="T1205" s="413">
        <v>335.13704000000001</v>
      </c>
      <c r="U1205" s="412"/>
      <c r="V1205" s="99"/>
      <c r="W1205" s="100"/>
      <c r="X1205" s="100"/>
      <c r="Y1205" s="100"/>
      <c r="Z1205" s="100"/>
      <c r="AA1205" s="187"/>
      <c r="AB1205" s="187"/>
      <c r="AC1205" s="187"/>
      <c r="AD1205" s="187"/>
      <c r="AE1205" s="64"/>
    </row>
    <row r="1206" spans="1:31" s="22" customFormat="1" ht="15" hidden="1" customHeight="1" x14ac:dyDescent="0.25">
      <c r="A1206" s="4"/>
      <c r="B1206" s="4"/>
      <c r="C1206" s="570"/>
      <c r="D1206" s="576"/>
      <c r="E1206" s="570"/>
      <c r="F1206" s="578"/>
      <c r="G1206" s="426" t="s">
        <v>61</v>
      </c>
      <c r="H1206" s="426"/>
      <c r="I1206" s="250"/>
      <c r="J1206" s="270"/>
      <c r="K1206" s="270"/>
      <c r="L1206" s="270"/>
      <c r="M1206" s="270"/>
      <c r="N1206" s="270"/>
      <c r="O1206" s="270"/>
      <c r="P1206" s="270"/>
      <c r="Q1206" s="270"/>
      <c r="R1206" s="270"/>
      <c r="S1206" s="270"/>
      <c r="T1206" s="270"/>
      <c r="U1206" s="270"/>
      <c r="V1206" s="184"/>
      <c r="W1206" s="4"/>
      <c r="X1206" s="381"/>
      <c r="Y1206" s="346"/>
      <c r="Z1206" s="4"/>
    </row>
    <row r="1207" spans="1:31" s="22" customFormat="1" ht="15" hidden="1" customHeight="1" x14ac:dyDescent="0.25">
      <c r="A1207" s="4"/>
      <c r="B1207" s="4"/>
      <c r="C1207" s="570"/>
      <c r="D1207" s="576"/>
      <c r="E1207" s="570"/>
      <c r="F1207" s="578"/>
      <c r="G1207" s="426" t="s">
        <v>62</v>
      </c>
      <c r="H1207" s="426"/>
      <c r="I1207" s="250"/>
      <c r="J1207" s="270"/>
      <c r="K1207" s="270"/>
      <c r="L1207" s="270"/>
      <c r="M1207" s="270"/>
      <c r="N1207" s="270"/>
      <c r="O1207" s="270"/>
      <c r="P1207" s="270"/>
      <c r="Q1207" s="270"/>
      <c r="R1207" s="270"/>
      <c r="S1207" s="270"/>
      <c r="T1207" s="270"/>
      <c r="U1207" s="270"/>
      <c r="V1207" s="184"/>
      <c r="W1207" s="4"/>
      <c r="X1207" s="381"/>
      <c r="Y1207" s="346"/>
      <c r="Z1207" s="4"/>
    </row>
    <row r="1208" spans="1:31" s="22" customFormat="1" ht="15" hidden="1" customHeight="1" x14ac:dyDescent="0.25">
      <c r="A1208" s="4"/>
      <c r="B1208" s="4"/>
      <c r="C1208" s="570"/>
      <c r="D1208" s="576"/>
      <c r="E1208" s="570"/>
      <c r="F1208" s="578"/>
      <c r="G1208" s="444" t="s">
        <v>63</v>
      </c>
      <c r="H1208" s="444"/>
      <c r="I1208" s="271"/>
      <c r="J1208" s="270"/>
      <c r="K1208" s="270"/>
      <c r="L1208" s="270"/>
      <c r="M1208" s="270"/>
      <c r="N1208" s="270"/>
      <c r="O1208" s="270"/>
      <c r="P1208" s="270"/>
      <c r="Q1208" s="270"/>
      <c r="R1208" s="270"/>
      <c r="S1208" s="270"/>
      <c r="T1208" s="270"/>
      <c r="U1208" s="270"/>
      <c r="V1208" s="184"/>
      <c r="W1208" s="4"/>
      <c r="X1208" s="381"/>
      <c r="Y1208" s="346"/>
      <c r="Z1208" s="4"/>
    </row>
    <row r="1209" spans="1:31" s="22" customFormat="1" ht="15.75" hidden="1" customHeight="1" x14ac:dyDescent="0.25">
      <c r="A1209" s="4"/>
      <c r="B1209" s="4"/>
      <c r="C1209" s="570"/>
      <c r="D1209" s="576"/>
      <c r="E1209" s="570"/>
      <c r="F1209" s="578"/>
      <c r="G1209" s="444" t="s">
        <v>68</v>
      </c>
      <c r="H1209" s="444"/>
      <c r="I1209" s="271"/>
      <c r="J1209" s="270"/>
      <c r="K1209" s="270"/>
      <c r="L1209" s="270"/>
      <c r="M1209" s="270"/>
      <c r="N1209" s="270"/>
      <c r="O1209" s="270"/>
      <c r="P1209" s="270"/>
      <c r="Q1209" s="270"/>
      <c r="R1209" s="270"/>
      <c r="S1209" s="270"/>
      <c r="T1209" s="270"/>
      <c r="U1209" s="270"/>
      <c r="V1209" s="184"/>
      <c r="W1209" s="4"/>
      <c r="X1209" s="381"/>
      <c r="Y1209" s="346"/>
      <c r="Z1209" s="4"/>
    </row>
    <row r="1210" spans="1:31" s="142" customFormat="1" ht="15" hidden="1" customHeight="1" x14ac:dyDescent="0.2">
      <c r="A1210" s="122"/>
      <c r="B1210" s="122"/>
      <c r="C1210" s="570"/>
      <c r="D1210" s="576"/>
      <c r="E1210" s="570" t="s">
        <v>67</v>
      </c>
      <c r="F1210" s="578" t="s">
        <v>64</v>
      </c>
      <c r="G1210" s="757" t="s">
        <v>59</v>
      </c>
      <c r="H1210" s="440"/>
      <c r="I1210" s="245"/>
      <c r="J1210" s="252">
        <f>SUM(J1211:J1215)</f>
        <v>80</v>
      </c>
      <c r="K1210" s="252">
        <f t="shared" ref="K1210:Q1210" si="12">SUM(K1211:K1215)</f>
        <v>40</v>
      </c>
      <c r="L1210" s="252">
        <f t="shared" si="12"/>
        <v>614</v>
      </c>
      <c r="M1210" s="252">
        <f t="shared" si="12"/>
        <v>0</v>
      </c>
      <c r="N1210" s="252">
        <f t="shared" si="12"/>
        <v>5</v>
      </c>
      <c r="O1210" s="252">
        <f t="shared" si="12"/>
        <v>1</v>
      </c>
      <c r="P1210" s="252">
        <f t="shared" si="12"/>
        <v>36</v>
      </c>
      <c r="Q1210" s="252">
        <f t="shared" si="12"/>
        <v>0</v>
      </c>
      <c r="R1210" s="252" t="e">
        <f>SUM(#REF!)</f>
        <v>#REF!</v>
      </c>
      <c r="S1210" s="252" t="e">
        <f>SUM(#REF!)</f>
        <v>#REF!</v>
      </c>
      <c r="T1210" s="252" t="e">
        <f>SUM(#REF!)</f>
        <v>#REF!</v>
      </c>
      <c r="U1210" s="252" t="e">
        <f>SUM(#REF!)</f>
        <v>#REF!</v>
      </c>
      <c r="V1210" s="272" t="e">
        <f>'Приложение 1'!#REF!</f>
        <v>#REF!</v>
      </c>
      <c r="W1210" s="118" t="e">
        <f>V1210*((J1210+K1210+L1210)/1000)/(N1210+O1210+P1210)</f>
        <v>#REF!</v>
      </c>
      <c r="X1210" s="141">
        <f>X1006</f>
        <v>15.17154</v>
      </c>
      <c r="Y1210" s="344" t="e">
        <f>X1210*'Приложение 1'!#REF!/100</f>
        <v>#REF!</v>
      </c>
      <c r="Z1210" s="349" t="e">
        <f>W1210/Y1210</f>
        <v>#REF!</v>
      </c>
    </row>
    <row r="1211" spans="1:31" s="22" customFormat="1" ht="15" hidden="1" customHeight="1" x14ac:dyDescent="0.25">
      <c r="A1211" s="448" t="s">
        <v>170</v>
      </c>
      <c r="B1211" s="448"/>
      <c r="C1211" s="570"/>
      <c r="D1211" s="576"/>
      <c r="E1211" s="570"/>
      <c r="F1211" s="578"/>
      <c r="G1211" s="758"/>
      <c r="H1211" s="425"/>
      <c r="I1211" s="326" t="s">
        <v>797</v>
      </c>
      <c r="J1211" s="448">
        <v>80</v>
      </c>
      <c r="K1211" s="448"/>
      <c r="L1211" s="448"/>
      <c r="M1211" s="448"/>
      <c r="N1211" s="74">
        <v>5</v>
      </c>
      <c r="O1211" s="74"/>
      <c r="P1211" s="74"/>
      <c r="Q1211" s="74"/>
      <c r="R1211" s="74">
        <v>11.353999999999999</v>
      </c>
      <c r="S1211" s="74"/>
      <c r="T1211" s="74"/>
      <c r="U1211" s="74"/>
      <c r="V1211" s="99"/>
      <c r="W1211" s="100"/>
      <c r="X1211" s="100"/>
      <c r="Y1211" s="100"/>
      <c r="Z1211" s="100"/>
      <c r="AA1211" s="118"/>
      <c r="AB1211" s="187"/>
      <c r="AC1211" s="350"/>
      <c r="AD1211" s="187"/>
      <c r="AE1211" s="64"/>
    </row>
    <row r="1212" spans="1:31" s="22" customFormat="1" ht="15" hidden="1" customHeight="1" x14ac:dyDescent="0.25">
      <c r="A1212" s="430">
        <v>956</v>
      </c>
      <c r="B1212" s="430"/>
      <c r="C1212" s="570"/>
      <c r="D1212" s="576"/>
      <c r="E1212" s="570"/>
      <c r="F1212" s="578"/>
      <c r="G1212" s="758"/>
      <c r="H1212" s="421"/>
      <c r="I1212" s="158" t="s">
        <v>798</v>
      </c>
      <c r="J1212" s="430"/>
      <c r="K1212" s="430">
        <v>40</v>
      </c>
      <c r="L1212" s="430"/>
      <c r="M1212" s="430"/>
      <c r="N1212" s="67"/>
      <c r="O1212" s="67">
        <v>1</v>
      </c>
      <c r="P1212" s="67"/>
      <c r="Q1212" s="67"/>
      <c r="R1212" s="67"/>
      <c r="S1212" s="67">
        <v>38.866999999999997</v>
      </c>
      <c r="T1212" s="67"/>
      <c r="U1212" s="67"/>
      <c r="V1212" s="99"/>
      <c r="W1212" s="100"/>
      <c r="X1212" s="100"/>
      <c r="Y1212" s="100"/>
      <c r="Z1212" s="100"/>
      <c r="AA1212" s="118"/>
      <c r="AB1212" s="187"/>
      <c r="AC1212" s="350"/>
      <c r="AD1212" s="187"/>
      <c r="AE1212" s="64"/>
    </row>
    <row r="1213" spans="1:31" s="22" customFormat="1" ht="60" hidden="1" customHeight="1" x14ac:dyDescent="0.25">
      <c r="A1213" s="430"/>
      <c r="B1213" s="430">
        <v>1989</v>
      </c>
      <c r="C1213" s="570"/>
      <c r="D1213" s="576"/>
      <c r="E1213" s="570"/>
      <c r="F1213" s="578"/>
      <c r="G1213" s="758"/>
      <c r="H1213" s="421"/>
      <c r="I1213" s="158" t="s">
        <v>880</v>
      </c>
      <c r="J1213" s="430"/>
      <c r="K1213" s="430"/>
      <c r="L1213" s="430">
        <v>98</v>
      </c>
      <c r="M1213" s="430"/>
      <c r="N1213" s="67"/>
      <c r="O1213" s="67"/>
      <c r="P1213" s="67">
        <v>6</v>
      </c>
      <c r="Q1213" s="67"/>
      <c r="R1213" s="67"/>
      <c r="S1213" s="67"/>
      <c r="T1213" s="67">
        <v>66.405730000000005</v>
      </c>
      <c r="U1213" s="67"/>
      <c r="V1213" s="99"/>
      <c r="W1213" s="100"/>
      <c r="X1213" s="100"/>
      <c r="Y1213" s="100"/>
      <c r="Z1213" s="100"/>
      <c r="AA1213" s="118"/>
      <c r="AB1213" s="187"/>
      <c r="AC1213" s="350"/>
      <c r="AD1213" s="100"/>
      <c r="AE1213" s="64"/>
    </row>
    <row r="1214" spans="1:31" s="22" customFormat="1" ht="60" hidden="1" customHeight="1" x14ac:dyDescent="0.25">
      <c r="A1214" s="430"/>
      <c r="B1214" s="430">
        <v>1222</v>
      </c>
      <c r="C1214" s="570"/>
      <c r="D1214" s="576"/>
      <c r="E1214" s="570"/>
      <c r="F1214" s="578"/>
      <c r="G1214" s="758"/>
      <c r="H1214" s="421"/>
      <c r="I1214" s="158" t="s">
        <v>1369</v>
      </c>
      <c r="J1214" s="430"/>
      <c r="K1214" s="430"/>
      <c r="L1214" s="335">
        <v>60</v>
      </c>
      <c r="M1214" s="430"/>
      <c r="N1214" s="67"/>
      <c r="O1214" s="67"/>
      <c r="P1214" s="67">
        <v>15</v>
      </c>
      <c r="Q1214" s="67"/>
      <c r="R1214" s="67"/>
      <c r="S1214" s="67"/>
      <c r="T1214" s="275">
        <v>103.17</v>
      </c>
      <c r="U1214" s="67"/>
      <c r="V1214" s="99"/>
      <c r="W1214" s="100"/>
      <c r="X1214" s="100"/>
      <c r="Y1214" s="100"/>
      <c r="Z1214" s="100"/>
      <c r="AA1214" s="118"/>
      <c r="AB1214" s="187"/>
      <c r="AC1214" s="350"/>
      <c r="AD1214" s="100"/>
      <c r="AE1214" s="64"/>
    </row>
    <row r="1215" spans="1:31" s="22" customFormat="1" ht="60" hidden="1" customHeight="1" x14ac:dyDescent="0.25">
      <c r="A1215" s="449"/>
      <c r="B1215" s="449">
        <v>783</v>
      </c>
      <c r="C1215" s="570"/>
      <c r="D1215" s="576"/>
      <c r="E1215" s="570"/>
      <c r="F1215" s="578"/>
      <c r="G1215" s="759"/>
      <c r="H1215" s="423"/>
      <c r="I1215" s="175" t="s">
        <v>1370</v>
      </c>
      <c r="J1215" s="449"/>
      <c r="K1215" s="449"/>
      <c r="L1215" s="449">
        <v>456</v>
      </c>
      <c r="M1215" s="449"/>
      <c r="N1215" s="97"/>
      <c r="O1215" s="97"/>
      <c r="P1215" s="97">
        <v>15</v>
      </c>
      <c r="Q1215" s="97"/>
      <c r="R1215" s="97"/>
      <c r="S1215" s="97"/>
      <c r="T1215" s="97">
        <v>256.22000000000003</v>
      </c>
      <c r="U1215" s="97"/>
      <c r="V1215" s="99"/>
      <c r="W1215" s="100"/>
      <c r="X1215" s="100"/>
      <c r="Y1215" s="100"/>
      <c r="Z1215" s="100"/>
      <c r="AA1215" s="118"/>
      <c r="AB1215" s="187"/>
      <c r="AC1215" s="350"/>
      <c r="AD1215" s="100"/>
      <c r="AE1215" s="64"/>
    </row>
    <row r="1216" spans="1:31" s="120" customFormat="1" ht="15" hidden="1" customHeight="1" x14ac:dyDescent="0.2">
      <c r="A1216" s="128"/>
      <c r="B1216" s="128"/>
      <c r="C1216" s="570"/>
      <c r="D1216" s="576"/>
      <c r="E1216" s="570"/>
      <c r="F1216" s="578"/>
      <c r="G1216" s="604" t="s">
        <v>60</v>
      </c>
      <c r="H1216" s="440"/>
      <c r="I1216" s="327"/>
      <c r="J1216" s="252">
        <f>SUM(J1217:J1218)</f>
        <v>174</v>
      </c>
      <c r="K1216" s="252">
        <f t="shared" ref="K1216:Q1216" si="13">SUM(K1217:K1218)</f>
        <v>0</v>
      </c>
      <c r="L1216" s="252">
        <f t="shared" si="13"/>
        <v>0</v>
      </c>
      <c r="M1216" s="252">
        <f t="shared" si="13"/>
        <v>0</v>
      </c>
      <c r="N1216" s="252">
        <f t="shared" si="13"/>
        <v>30</v>
      </c>
      <c r="O1216" s="252">
        <f t="shared" si="13"/>
        <v>0</v>
      </c>
      <c r="P1216" s="252">
        <f t="shared" si="13"/>
        <v>0</v>
      </c>
      <c r="Q1216" s="252">
        <f t="shared" si="13"/>
        <v>0</v>
      </c>
      <c r="R1216" s="252" t="e">
        <f>SUM(#REF!)</f>
        <v>#REF!</v>
      </c>
      <c r="S1216" s="252" t="e">
        <f>SUM(#REF!)</f>
        <v>#REF!</v>
      </c>
      <c r="T1216" s="252" t="e">
        <f>SUM(#REF!)</f>
        <v>#REF!</v>
      </c>
      <c r="U1216" s="252" t="e">
        <f>SUM(#REF!)</f>
        <v>#REF!</v>
      </c>
      <c r="V1216" s="272" t="e">
        <f>'Приложение 1'!#REF!</f>
        <v>#REF!</v>
      </c>
      <c r="W1216" s="118" t="e">
        <f>V1216*((J1216+K1216+L1216)/1000)/(N1216+O1216+P1216)</f>
        <v>#REF!</v>
      </c>
      <c r="X1216" s="141">
        <f>X1210</f>
        <v>15.17154</v>
      </c>
      <c r="Y1216" s="272" t="e">
        <f>X1216*'Приложение 1'!#REF!/100</f>
        <v>#REF!</v>
      </c>
      <c r="Z1216" s="349" t="e">
        <f>W1216/Y1216</f>
        <v>#REF!</v>
      </c>
    </row>
    <row r="1217" spans="1:31" s="22" customFormat="1" ht="15" hidden="1" customHeight="1" x14ac:dyDescent="0.25">
      <c r="A1217" s="430" t="s">
        <v>170</v>
      </c>
      <c r="B1217" s="430"/>
      <c r="C1217" s="570"/>
      <c r="D1217" s="576"/>
      <c r="E1217" s="570"/>
      <c r="F1217" s="578"/>
      <c r="G1217" s="603"/>
      <c r="H1217" s="421"/>
      <c r="I1217" s="158" t="s">
        <v>799</v>
      </c>
      <c r="J1217" s="430">
        <v>114</v>
      </c>
      <c r="K1217" s="430"/>
      <c r="L1217" s="430"/>
      <c r="M1217" s="430"/>
      <c r="N1217" s="67">
        <v>15</v>
      </c>
      <c r="O1217" s="67"/>
      <c r="P1217" s="67"/>
      <c r="Q1217" s="67"/>
      <c r="R1217" s="67">
        <v>140.78</v>
      </c>
      <c r="S1217" s="430"/>
      <c r="T1217" s="430"/>
      <c r="U1217" s="430"/>
      <c r="V1217" s="99"/>
      <c r="W1217" s="100"/>
      <c r="X1217" s="100"/>
      <c r="Y1217" s="272" t="e">
        <f>X1217*'Приложение 1'!#REF!/100</f>
        <v>#REF!</v>
      </c>
      <c r="Z1217" s="100"/>
      <c r="AA1217" s="187"/>
      <c r="AB1217" s="187"/>
      <c r="AC1217" s="350"/>
      <c r="AD1217" s="187"/>
      <c r="AE1217" s="64"/>
    </row>
    <row r="1218" spans="1:31" s="22" customFormat="1" ht="15" hidden="1" customHeight="1" x14ac:dyDescent="0.25">
      <c r="A1218" s="430" t="s">
        <v>170</v>
      </c>
      <c r="B1218" s="430"/>
      <c r="C1218" s="570"/>
      <c r="D1218" s="576"/>
      <c r="E1218" s="570"/>
      <c r="F1218" s="578"/>
      <c r="G1218" s="720"/>
      <c r="H1218" s="421"/>
      <c r="I1218" s="158" t="s">
        <v>800</v>
      </c>
      <c r="J1218" s="430">
        <v>60</v>
      </c>
      <c r="K1218" s="430"/>
      <c r="L1218" s="430"/>
      <c r="M1218" s="430"/>
      <c r="N1218" s="67">
        <v>15</v>
      </c>
      <c r="O1218" s="67"/>
      <c r="P1218" s="67"/>
      <c r="Q1218" s="67"/>
      <c r="R1218" s="67">
        <v>59.297060000000002</v>
      </c>
      <c r="S1218" s="430"/>
      <c r="T1218" s="430"/>
      <c r="U1218" s="430"/>
      <c r="V1218" s="99"/>
      <c r="W1218" s="100"/>
      <c r="X1218" s="100"/>
      <c r="Y1218" s="272" t="e">
        <f>X1218*'Приложение 1'!#REF!/100</f>
        <v>#REF!</v>
      </c>
      <c r="Z1218" s="100"/>
      <c r="AA1218" s="187"/>
      <c r="AB1218" s="187"/>
      <c r="AC1218" s="350"/>
      <c r="AD1218" s="187"/>
      <c r="AE1218" s="64"/>
    </row>
    <row r="1219" spans="1:31" s="22" customFormat="1" ht="15" hidden="1" customHeight="1" x14ac:dyDescent="0.25">
      <c r="A1219" s="4"/>
      <c r="B1219" s="4"/>
      <c r="C1219" s="570"/>
      <c r="D1219" s="576"/>
      <c r="E1219" s="570"/>
      <c r="F1219" s="578"/>
      <c r="G1219" s="426" t="s">
        <v>61</v>
      </c>
      <c r="H1219" s="426"/>
      <c r="I1219" s="250"/>
      <c r="J1219" s="270"/>
      <c r="K1219" s="270"/>
      <c r="L1219" s="270"/>
      <c r="M1219" s="270"/>
      <c r="N1219" s="270"/>
      <c r="O1219" s="270"/>
      <c r="P1219" s="270"/>
      <c r="Q1219" s="270"/>
      <c r="R1219" s="270"/>
      <c r="S1219" s="270"/>
      <c r="T1219" s="270"/>
      <c r="U1219" s="270"/>
      <c r="V1219" s="442"/>
      <c r="W1219" s="4"/>
      <c r="X1219" s="442"/>
      <c r="Y1219" s="272" t="e">
        <f>X1219*'Приложение 1'!#REF!/100</f>
        <v>#REF!</v>
      </c>
      <c r="Z1219" s="4"/>
    </row>
    <row r="1220" spans="1:31" s="22" customFormat="1" ht="15" hidden="1" customHeight="1" x14ac:dyDescent="0.25">
      <c r="A1220" s="4"/>
      <c r="B1220" s="4"/>
      <c r="C1220" s="570"/>
      <c r="D1220" s="576"/>
      <c r="E1220" s="570"/>
      <c r="F1220" s="578"/>
      <c r="G1220" s="426" t="s">
        <v>62</v>
      </c>
      <c r="H1220" s="426"/>
      <c r="I1220" s="250"/>
      <c r="J1220" s="270"/>
      <c r="K1220" s="270"/>
      <c r="L1220" s="270"/>
      <c r="M1220" s="270"/>
      <c r="N1220" s="270"/>
      <c r="O1220" s="270"/>
      <c r="P1220" s="270"/>
      <c r="Q1220" s="270"/>
      <c r="R1220" s="270"/>
      <c r="S1220" s="270"/>
      <c r="T1220" s="270"/>
      <c r="U1220" s="270"/>
      <c r="V1220" s="442"/>
      <c r="W1220" s="4"/>
      <c r="X1220" s="442"/>
      <c r="Y1220" s="272" t="e">
        <f>X1220*'Приложение 1'!#REF!/100</f>
        <v>#REF!</v>
      </c>
      <c r="Z1220" s="4"/>
    </row>
    <row r="1221" spans="1:31" s="22" customFormat="1" ht="15" hidden="1" customHeight="1" x14ac:dyDescent="0.25">
      <c r="A1221" s="4"/>
      <c r="B1221" s="4"/>
      <c r="C1221" s="570"/>
      <c r="D1221" s="576"/>
      <c r="E1221" s="570"/>
      <c r="F1221" s="578"/>
      <c r="G1221" s="444" t="s">
        <v>63</v>
      </c>
      <c r="H1221" s="444"/>
      <c r="I1221" s="271"/>
      <c r="J1221" s="270"/>
      <c r="K1221" s="270"/>
      <c r="L1221" s="270"/>
      <c r="M1221" s="270"/>
      <c r="N1221" s="270"/>
      <c r="O1221" s="270"/>
      <c r="P1221" s="270"/>
      <c r="Q1221" s="270"/>
      <c r="R1221" s="270"/>
      <c r="S1221" s="270"/>
      <c r="T1221" s="270"/>
      <c r="U1221" s="270"/>
      <c r="V1221" s="442"/>
      <c r="W1221" s="4"/>
      <c r="X1221" s="442"/>
      <c r="Y1221" s="272" t="e">
        <f>X1221*'Приложение 1'!#REF!/100</f>
        <v>#REF!</v>
      </c>
      <c r="Z1221" s="4"/>
    </row>
    <row r="1222" spans="1:31" s="22" customFormat="1" ht="15.75" hidden="1" customHeight="1" x14ac:dyDescent="0.25">
      <c r="A1222" s="4"/>
      <c r="B1222" s="4"/>
      <c r="C1222" s="570"/>
      <c r="D1222" s="576"/>
      <c r="E1222" s="570"/>
      <c r="F1222" s="578"/>
      <c r="G1222" s="444" t="s">
        <v>68</v>
      </c>
      <c r="H1222" s="444"/>
      <c r="I1222" s="271"/>
      <c r="J1222" s="270"/>
      <c r="K1222" s="270"/>
      <c r="L1222" s="270"/>
      <c r="M1222" s="270"/>
      <c r="N1222" s="270"/>
      <c r="O1222" s="270"/>
      <c r="P1222" s="270"/>
      <c r="Q1222" s="270"/>
      <c r="R1222" s="270"/>
      <c r="S1222" s="270"/>
      <c r="T1222" s="270"/>
      <c r="U1222" s="270"/>
      <c r="V1222" s="442"/>
      <c r="W1222" s="4"/>
      <c r="X1222" s="442"/>
      <c r="Y1222" s="272" t="e">
        <f>X1222*'Приложение 1'!#REF!/100</f>
        <v>#REF!</v>
      </c>
      <c r="Z1222" s="4"/>
    </row>
    <row r="1223" spans="1:31" s="22" customFormat="1" ht="15" hidden="1" customHeight="1" x14ac:dyDescent="0.25">
      <c r="A1223" s="4"/>
      <c r="B1223" s="4"/>
      <c r="C1223" s="570"/>
      <c r="D1223" s="576"/>
      <c r="E1223" s="570"/>
      <c r="F1223" s="578" t="s">
        <v>65</v>
      </c>
      <c r="G1223" s="426" t="s">
        <v>59</v>
      </c>
      <c r="H1223" s="426"/>
      <c r="I1223" s="250"/>
      <c r="J1223" s="270"/>
      <c r="K1223" s="270"/>
      <c r="L1223" s="270"/>
      <c r="M1223" s="270"/>
      <c r="N1223" s="270"/>
      <c r="O1223" s="270"/>
      <c r="P1223" s="270"/>
      <c r="Q1223" s="270"/>
      <c r="R1223" s="270"/>
      <c r="S1223" s="270"/>
      <c r="T1223" s="270"/>
      <c r="U1223" s="270"/>
      <c r="V1223" s="442"/>
      <c r="W1223" s="4"/>
      <c r="X1223" s="442"/>
      <c r="Y1223" s="272" t="e">
        <f>X1223*'Приложение 1'!#REF!/100</f>
        <v>#REF!</v>
      </c>
      <c r="Z1223" s="4"/>
    </row>
    <row r="1224" spans="1:31" s="22" customFormat="1" ht="15" hidden="1" customHeight="1" x14ac:dyDescent="0.25">
      <c r="A1224" s="4"/>
      <c r="B1224" s="4"/>
      <c r="C1224" s="570"/>
      <c r="D1224" s="576"/>
      <c r="E1224" s="570"/>
      <c r="F1224" s="578"/>
      <c r="G1224" s="426" t="s">
        <v>60</v>
      </c>
      <c r="H1224" s="426"/>
      <c r="I1224" s="250"/>
      <c r="J1224" s="270"/>
      <c r="K1224" s="270"/>
      <c r="L1224" s="270"/>
      <c r="M1224" s="270"/>
      <c r="N1224" s="270"/>
      <c r="O1224" s="270"/>
      <c r="P1224" s="270"/>
      <c r="Q1224" s="270"/>
      <c r="R1224" s="270"/>
      <c r="S1224" s="270"/>
      <c r="T1224" s="270"/>
      <c r="U1224" s="270"/>
      <c r="V1224" s="442"/>
      <c r="W1224" s="4"/>
      <c r="X1224" s="442"/>
      <c r="Y1224" s="272" t="e">
        <f>X1224*'Приложение 1'!#REF!/100</f>
        <v>#REF!</v>
      </c>
      <c r="Z1224" s="4"/>
    </row>
    <row r="1225" spans="1:31" s="22" customFormat="1" ht="15" hidden="1" customHeight="1" x14ac:dyDescent="0.25">
      <c r="A1225" s="4"/>
      <c r="B1225" s="4"/>
      <c r="C1225" s="570"/>
      <c r="D1225" s="576"/>
      <c r="E1225" s="570"/>
      <c r="F1225" s="578"/>
      <c r="G1225" s="426" t="s">
        <v>61</v>
      </c>
      <c r="H1225" s="426"/>
      <c r="I1225" s="250"/>
      <c r="J1225" s="270"/>
      <c r="K1225" s="270"/>
      <c r="L1225" s="270"/>
      <c r="M1225" s="270"/>
      <c r="N1225" s="270"/>
      <c r="O1225" s="270"/>
      <c r="P1225" s="270"/>
      <c r="Q1225" s="270"/>
      <c r="R1225" s="270"/>
      <c r="S1225" s="270"/>
      <c r="T1225" s="270"/>
      <c r="U1225" s="270"/>
      <c r="V1225" s="442"/>
      <c r="W1225" s="4"/>
      <c r="X1225" s="442"/>
      <c r="Y1225" s="272" t="e">
        <f>X1225*'Приложение 1'!#REF!/100</f>
        <v>#REF!</v>
      </c>
      <c r="Z1225" s="4"/>
    </row>
    <row r="1226" spans="1:31" s="22" customFormat="1" ht="15" hidden="1" customHeight="1" x14ac:dyDescent="0.25">
      <c r="A1226" s="4"/>
      <c r="B1226" s="4"/>
      <c r="C1226" s="570"/>
      <c r="D1226" s="576"/>
      <c r="E1226" s="570"/>
      <c r="F1226" s="578"/>
      <c r="G1226" s="426" t="s">
        <v>62</v>
      </c>
      <c r="H1226" s="426"/>
      <c r="I1226" s="250"/>
      <c r="J1226" s="270"/>
      <c r="K1226" s="270"/>
      <c r="L1226" s="270"/>
      <c r="M1226" s="270"/>
      <c r="N1226" s="270"/>
      <c r="O1226" s="270"/>
      <c r="P1226" s="270"/>
      <c r="Q1226" s="270"/>
      <c r="R1226" s="270"/>
      <c r="S1226" s="270"/>
      <c r="T1226" s="270"/>
      <c r="U1226" s="270"/>
      <c r="V1226" s="442"/>
      <c r="W1226" s="4"/>
      <c r="X1226" s="4"/>
      <c r="Y1226" s="272" t="e">
        <f>X1226*'Приложение 1'!#REF!/100</f>
        <v>#REF!</v>
      </c>
      <c r="Z1226" s="4"/>
    </row>
    <row r="1227" spans="1:31" s="22" customFormat="1" ht="15" hidden="1" customHeight="1" x14ac:dyDescent="0.25">
      <c r="A1227" s="4"/>
      <c r="B1227" s="4"/>
      <c r="C1227" s="570"/>
      <c r="D1227" s="576"/>
      <c r="E1227" s="570"/>
      <c r="F1227" s="578"/>
      <c r="G1227" s="444" t="s">
        <v>63</v>
      </c>
      <c r="H1227" s="444"/>
      <c r="I1227" s="271"/>
      <c r="J1227" s="270"/>
      <c r="K1227" s="270"/>
      <c r="L1227" s="270"/>
      <c r="M1227" s="270"/>
      <c r="N1227" s="270"/>
      <c r="O1227" s="270"/>
      <c r="P1227" s="270"/>
      <c r="Q1227" s="270"/>
      <c r="R1227" s="270"/>
      <c r="S1227" s="270"/>
      <c r="T1227" s="270"/>
      <c r="U1227" s="270"/>
      <c r="V1227" s="442"/>
      <c r="W1227" s="4"/>
      <c r="X1227" s="4"/>
      <c r="Y1227" s="272" t="e">
        <f>X1227*'Приложение 1'!#REF!/100</f>
        <v>#REF!</v>
      </c>
      <c r="Z1227" s="4"/>
    </row>
    <row r="1228" spans="1:31" s="22" customFormat="1" ht="15.75" hidden="1" customHeight="1" x14ac:dyDescent="0.25">
      <c r="A1228" s="463"/>
      <c r="B1228" s="463"/>
      <c r="C1228" s="570"/>
      <c r="D1228" s="576"/>
      <c r="E1228" s="570"/>
      <c r="F1228" s="578"/>
      <c r="G1228" s="452" t="s">
        <v>68</v>
      </c>
      <c r="H1228" s="452"/>
      <c r="I1228" s="464"/>
      <c r="J1228" s="465"/>
      <c r="K1228" s="465"/>
      <c r="L1228" s="465"/>
      <c r="M1228" s="465"/>
      <c r="N1228" s="465"/>
      <c r="O1228" s="465"/>
      <c r="P1228" s="465"/>
      <c r="Q1228" s="465"/>
      <c r="R1228" s="465"/>
      <c r="S1228" s="465"/>
      <c r="T1228" s="465"/>
      <c r="U1228" s="465"/>
      <c r="V1228" s="470"/>
      <c r="W1228" s="463"/>
      <c r="X1228" s="463"/>
      <c r="Y1228" s="272" t="e">
        <f>X1228*'Приложение 1'!#REF!/100</f>
        <v>#REF!</v>
      </c>
      <c r="Z1228" s="463"/>
    </row>
    <row r="1229" spans="1:31" s="505" customFormat="1" ht="15" customHeight="1" x14ac:dyDescent="0.2">
      <c r="A1229" s="754" t="s">
        <v>1781</v>
      </c>
      <c r="B1229" s="755"/>
      <c r="G1229" s="504"/>
      <c r="H1229" s="504"/>
      <c r="I1229" s="504"/>
      <c r="J1229" s="505">
        <f>J13+J154+J231+J251+J446+J618+J1006+J1216+J1210</f>
        <v>78492</v>
      </c>
      <c r="K1229" s="505">
        <f t="shared" ref="K1229:Q1229" si="14">K13+K154+K231+K251+K446+K618+K1006+K1216+K1210</f>
        <v>57170</v>
      </c>
      <c r="L1229" s="505">
        <f t="shared" si="14"/>
        <v>87542</v>
      </c>
      <c r="M1229" s="505">
        <f t="shared" si="14"/>
        <v>0</v>
      </c>
      <c r="N1229" s="505">
        <f t="shared" si="14"/>
        <v>5465.4</v>
      </c>
      <c r="O1229" s="505">
        <f t="shared" si="14"/>
        <v>4711.2690000000002</v>
      </c>
      <c r="P1229" s="505">
        <f t="shared" si="14"/>
        <v>8480.2950000000001</v>
      </c>
      <c r="Q1229" s="505">
        <f t="shared" si="14"/>
        <v>0</v>
      </c>
      <c r="R1229" s="505" t="e">
        <f t="shared" ref="R1229:U1229" si="15">R13+R154+R231+R233+R234+R235+R236+R237+R238+R239+R240+R241+R242+R243+R244+R245+R246+R247+R248+R249+R250+R251+R446+R618+R1006+R1206+R1207+R1208+R1209+R1210+R1216+R1219+R1220+R1221+R1222+R1223+R1224+R1225+R1226+R1227+R1228</f>
        <v>#REF!</v>
      </c>
      <c r="S1229" s="505" t="e">
        <f t="shared" si="15"/>
        <v>#REF!</v>
      </c>
      <c r="T1229" s="505" t="e">
        <f t="shared" si="15"/>
        <v>#REF!</v>
      </c>
      <c r="U1229" s="505" t="e">
        <f t="shared" si="15"/>
        <v>#REF!</v>
      </c>
      <c r="V1229" s="505" t="e">
        <f>'Приложение 1'!#REF!</f>
        <v>#REF!</v>
      </c>
      <c r="W1229" s="505" t="e">
        <f>V1229*((J1229+K1229+L1229)/1000)/(N1229+O1229+P1229)</f>
        <v>#REF!</v>
      </c>
      <c r="X1229" s="494">
        <f>X1216</f>
        <v>15.17154</v>
      </c>
      <c r="Y1229" s="376" t="e">
        <f>X1229*'Приложение 1'!#REF!/100</f>
        <v>#REF!</v>
      </c>
      <c r="Z1229" s="496" t="e">
        <f>W1229/Y1229</f>
        <v>#REF!</v>
      </c>
    </row>
    <row r="1230" spans="1:31" s="22" customFormat="1" ht="15.75" thickBot="1" x14ac:dyDescent="0.3">
      <c r="A1230" s="716"/>
      <c r="B1230" s="716"/>
      <c r="C1230" s="716"/>
      <c r="D1230" s="716"/>
      <c r="E1230" s="716"/>
      <c r="F1230" s="716"/>
      <c r="G1230" s="716"/>
      <c r="H1230" s="756"/>
      <c r="I1230" s="756"/>
      <c r="J1230" s="756"/>
      <c r="K1230" s="756"/>
      <c r="L1230" s="756"/>
      <c r="M1230" s="756"/>
      <c r="N1230" s="756"/>
      <c r="O1230" s="756"/>
      <c r="P1230" s="756"/>
      <c r="Q1230" s="756"/>
      <c r="R1230" s="756"/>
      <c r="S1230" s="756"/>
      <c r="T1230" s="756"/>
      <c r="U1230" s="169"/>
      <c r="V1230" s="461"/>
      <c r="W1230" s="5"/>
      <c r="X1230" s="5"/>
      <c r="Y1230" s="5"/>
      <c r="Z1230" s="5"/>
    </row>
    <row r="1231" spans="1:31" ht="28.5" customHeight="1" x14ac:dyDescent="0.25">
      <c r="A1231" s="717" t="s">
        <v>47</v>
      </c>
      <c r="B1231" s="718"/>
      <c r="C1231" s="718"/>
      <c r="D1231" s="718"/>
      <c r="E1231" s="718"/>
      <c r="F1231" s="718"/>
      <c r="G1231" s="718"/>
      <c r="H1231" s="718"/>
      <c r="I1231" s="718"/>
      <c r="J1231" s="718"/>
      <c r="K1231" s="718"/>
      <c r="L1231" s="718"/>
      <c r="M1231" s="718"/>
      <c r="N1231" s="718"/>
      <c r="O1231" s="718"/>
      <c r="P1231" s="718"/>
      <c r="Q1231" s="718"/>
      <c r="R1231" s="330"/>
      <c r="S1231" s="330"/>
      <c r="T1231" s="330"/>
      <c r="U1231" s="330"/>
      <c r="V1231" s="638" t="s">
        <v>141</v>
      </c>
      <c r="W1231" s="743" t="s">
        <v>146</v>
      </c>
      <c r="X1231" s="634" t="s">
        <v>147</v>
      </c>
      <c r="Y1231" s="634" t="s">
        <v>148</v>
      </c>
      <c r="Z1231" s="634" t="s">
        <v>132</v>
      </c>
    </row>
    <row r="1232" spans="1:31" ht="33" customHeight="1" x14ac:dyDescent="0.25">
      <c r="A1232" s="582" t="str">
        <f>A10</f>
        <v>№ п/п
2016г.</v>
      </c>
      <c r="B1232" s="582" t="str">
        <f>B10</f>
        <v>№ п/п
2017г.</v>
      </c>
      <c r="C1232" s="578" t="s">
        <v>119</v>
      </c>
      <c r="D1232" s="570" t="s">
        <v>80</v>
      </c>
      <c r="E1232" s="578" t="s">
        <v>116</v>
      </c>
      <c r="F1232" s="578" t="s">
        <v>117</v>
      </c>
      <c r="G1232" s="578" t="s">
        <v>115</v>
      </c>
      <c r="H1232" s="578" t="s">
        <v>165</v>
      </c>
      <c r="I1232" s="587" t="s">
        <v>127</v>
      </c>
      <c r="J1232" s="578" t="s">
        <v>128</v>
      </c>
      <c r="K1232" s="578"/>
      <c r="L1232" s="578"/>
      <c r="M1232" s="578"/>
      <c r="N1232" s="578" t="s">
        <v>110</v>
      </c>
      <c r="O1232" s="578"/>
      <c r="P1232" s="578"/>
      <c r="Q1232" s="578"/>
      <c r="R1232" s="578" t="s">
        <v>111</v>
      </c>
      <c r="S1232" s="578"/>
      <c r="T1232" s="578"/>
      <c r="U1232" s="719"/>
      <c r="V1232" s="638"/>
      <c r="W1232" s="743"/>
      <c r="X1232" s="634"/>
      <c r="Y1232" s="634"/>
      <c r="Z1232" s="634"/>
    </row>
    <row r="1233" spans="1:31" s="22" customFormat="1" ht="62.25" customHeight="1" x14ac:dyDescent="0.25">
      <c r="A1233" s="575"/>
      <c r="B1233" s="575"/>
      <c r="C1233" s="578"/>
      <c r="D1233" s="570"/>
      <c r="E1233" s="578"/>
      <c r="F1233" s="578"/>
      <c r="G1233" s="578"/>
      <c r="H1233" s="578"/>
      <c r="I1233" s="587"/>
      <c r="J1233" s="428">
        <v>2015</v>
      </c>
      <c r="K1233" s="428">
        <v>2016</v>
      </c>
      <c r="L1233" s="428">
        <v>2017</v>
      </c>
      <c r="M1233" s="428" t="s">
        <v>169</v>
      </c>
      <c r="N1233" s="428">
        <f>J1233</f>
        <v>2015</v>
      </c>
      <c r="O1233" s="428">
        <f>K1233</f>
        <v>2016</v>
      </c>
      <c r="P1233" s="428">
        <f>L1233</f>
        <v>2017</v>
      </c>
      <c r="Q1233" s="428" t="str">
        <f>M1233</f>
        <v>План (в случае отсутствия фактических значений)</v>
      </c>
      <c r="R1233" s="428">
        <f>J1233</f>
        <v>2015</v>
      </c>
      <c r="S1233" s="428">
        <f>K1233</f>
        <v>2016</v>
      </c>
      <c r="T1233" s="428">
        <f>L1233</f>
        <v>2017</v>
      </c>
      <c r="U1233" s="428" t="str">
        <f>M1233</f>
        <v>План (в случае отсутствия фактических значений)</v>
      </c>
      <c r="V1233" s="24" t="s">
        <v>137</v>
      </c>
      <c r="W1233" s="432">
        <v>2018</v>
      </c>
      <c r="X1233" s="432" t="s">
        <v>139</v>
      </c>
      <c r="Y1233" s="443" t="s">
        <v>139</v>
      </c>
      <c r="Z1233" s="4"/>
    </row>
    <row r="1234" spans="1:31" x14ac:dyDescent="0.25">
      <c r="A1234" s="422">
        <v>1</v>
      </c>
      <c r="B1234" s="430"/>
      <c r="C1234" s="422">
        <v>2</v>
      </c>
      <c r="D1234" s="574">
        <v>3</v>
      </c>
      <c r="E1234" s="574"/>
      <c r="F1234" s="574"/>
      <c r="G1234" s="574"/>
      <c r="H1234" s="574"/>
      <c r="I1234" s="196">
        <v>4</v>
      </c>
      <c r="J1234" s="572">
        <v>5</v>
      </c>
      <c r="K1234" s="572"/>
      <c r="L1234" s="572"/>
      <c r="M1234" s="572"/>
      <c r="N1234" s="572">
        <v>6</v>
      </c>
      <c r="O1234" s="572"/>
      <c r="P1234" s="572"/>
      <c r="Q1234" s="572"/>
      <c r="R1234" s="572">
        <v>7</v>
      </c>
      <c r="S1234" s="572"/>
      <c r="T1234" s="572"/>
      <c r="U1234" s="572"/>
      <c r="V1234" s="457">
        <v>8</v>
      </c>
      <c r="W1234" s="457">
        <v>10</v>
      </c>
      <c r="X1234" s="382">
        <v>11</v>
      </c>
      <c r="Y1234" s="457">
        <v>12</v>
      </c>
      <c r="Z1234" s="2"/>
    </row>
    <row r="1235" spans="1:31" s="142" customFormat="1" ht="14.25" hidden="1" customHeight="1" x14ac:dyDescent="0.2">
      <c r="A1235" s="122"/>
      <c r="B1235" s="122"/>
      <c r="C1235" s="570" t="s">
        <v>70</v>
      </c>
      <c r="D1235" s="576" t="s">
        <v>81</v>
      </c>
      <c r="E1235" s="570" t="s">
        <v>66</v>
      </c>
      <c r="F1235" s="578" t="s">
        <v>64</v>
      </c>
      <c r="G1235" s="679" t="s">
        <v>59</v>
      </c>
      <c r="H1235" s="440"/>
      <c r="I1235" s="245"/>
      <c r="J1235" s="246">
        <f>SUM(J1236:J1249)</f>
        <v>0</v>
      </c>
      <c r="K1235" s="246">
        <f t="shared" ref="K1235:Q1235" si="16">SUM(K1236:K1249)</f>
        <v>1917</v>
      </c>
      <c r="L1235" s="246">
        <f t="shared" si="16"/>
        <v>745</v>
      </c>
      <c r="M1235" s="246">
        <f t="shared" si="16"/>
        <v>0</v>
      </c>
      <c r="N1235" s="246">
        <f t="shared" si="16"/>
        <v>0</v>
      </c>
      <c r="O1235" s="246">
        <f t="shared" si="16"/>
        <v>316.25</v>
      </c>
      <c r="P1235" s="246">
        <f t="shared" si="16"/>
        <v>150.82999999999998</v>
      </c>
      <c r="Q1235" s="246">
        <f t="shared" si="16"/>
        <v>0</v>
      </c>
      <c r="R1235" s="246" t="e">
        <f>SUM(#REF!)</f>
        <v>#REF!</v>
      </c>
      <c r="S1235" s="246" t="e">
        <f>SUM(#REF!)</f>
        <v>#REF!</v>
      </c>
      <c r="T1235" s="246" t="e">
        <f>SUM(#REF!)</f>
        <v>#REF!</v>
      </c>
      <c r="U1235" s="246" t="e">
        <f>SUM(#REF!)</f>
        <v>#REF!</v>
      </c>
      <c r="V1235" s="272" t="e">
        <f>'Приложение 1'!#REF!</f>
        <v>#REF!</v>
      </c>
      <c r="W1235" s="118" t="e">
        <f>V1235*((J1235+K1235+L1235)/1000)/(N1235+O1235+P1235)</f>
        <v>#REF!</v>
      </c>
      <c r="X1235" s="141">
        <v>3.6966999999999999</v>
      </c>
      <c r="Y1235" s="344" t="e">
        <f>X1235*'Приложение 1'!#REF!/100</f>
        <v>#REF!</v>
      </c>
      <c r="Z1235" s="349" t="e">
        <f>W1235/Y1235</f>
        <v>#REF!</v>
      </c>
    </row>
    <row r="1236" spans="1:31" s="22" customFormat="1" ht="145.5" hidden="1" customHeight="1" x14ac:dyDescent="0.25">
      <c r="A1236" s="430">
        <v>974</v>
      </c>
      <c r="B1236" s="430"/>
      <c r="C1236" s="570"/>
      <c r="D1236" s="576"/>
      <c r="E1236" s="570"/>
      <c r="F1236" s="578"/>
      <c r="G1236" s="683"/>
      <c r="H1236" s="421"/>
      <c r="I1236" s="158" t="s">
        <v>801</v>
      </c>
      <c r="J1236" s="428"/>
      <c r="K1236" s="91">
        <v>10</v>
      </c>
      <c r="L1236" s="91"/>
      <c r="M1236" s="91"/>
      <c r="N1236" s="68"/>
      <c r="O1236" s="68">
        <v>50</v>
      </c>
      <c r="P1236" s="247"/>
      <c r="Q1236" s="68"/>
      <c r="R1236" s="67"/>
      <c r="S1236" s="117">
        <v>95</v>
      </c>
      <c r="T1236" s="117"/>
      <c r="U1236" s="117"/>
      <c r="V1236" s="99"/>
      <c r="W1236" s="187"/>
      <c r="X1236" s="187"/>
      <c r="Y1236" s="187"/>
      <c r="Z1236" s="187"/>
      <c r="AA1236" s="187"/>
      <c r="AB1236" s="99"/>
      <c r="AC1236" s="350"/>
      <c r="AD1236" s="187"/>
      <c r="AE1236" s="64"/>
    </row>
    <row r="1237" spans="1:31" s="22" customFormat="1" ht="78.75" hidden="1" customHeight="1" x14ac:dyDescent="0.25">
      <c r="A1237" s="430">
        <v>975</v>
      </c>
      <c r="B1237" s="430"/>
      <c r="C1237" s="570"/>
      <c r="D1237" s="576"/>
      <c r="E1237" s="570"/>
      <c r="F1237" s="578"/>
      <c r="G1237" s="683"/>
      <c r="H1237" s="421"/>
      <c r="I1237" s="158" t="s">
        <v>802</v>
      </c>
      <c r="J1237" s="428"/>
      <c r="K1237" s="91">
        <v>270</v>
      </c>
      <c r="L1237" s="91"/>
      <c r="M1237" s="91"/>
      <c r="N1237" s="68"/>
      <c r="O1237" s="249">
        <v>25</v>
      </c>
      <c r="P1237" s="247"/>
      <c r="Q1237" s="68"/>
      <c r="R1237" s="67"/>
      <c r="S1237" s="117">
        <v>378</v>
      </c>
      <c r="T1237" s="117"/>
      <c r="U1237" s="117"/>
      <c r="V1237" s="99"/>
      <c r="W1237" s="187"/>
      <c r="X1237" s="187"/>
      <c r="Y1237" s="187"/>
      <c r="Z1237" s="187"/>
      <c r="AA1237" s="187"/>
      <c r="AB1237" s="99"/>
      <c r="AC1237" s="350"/>
      <c r="AD1237" s="187"/>
      <c r="AE1237" s="64"/>
    </row>
    <row r="1238" spans="1:31" s="22" customFormat="1" ht="62.25" hidden="1" customHeight="1" x14ac:dyDescent="0.25">
      <c r="A1238" s="430">
        <v>976</v>
      </c>
      <c r="B1238" s="430"/>
      <c r="C1238" s="570"/>
      <c r="D1238" s="576"/>
      <c r="E1238" s="570"/>
      <c r="F1238" s="578"/>
      <c r="G1238" s="683"/>
      <c r="H1238" s="421"/>
      <c r="I1238" s="158" t="s">
        <v>803</v>
      </c>
      <c r="J1238" s="428"/>
      <c r="K1238" s="428">
        <v>55</v>
      </c>
      <c r="L1238" s="428"/>
      <c r="M1238" s="428"/>
      <c r="N1238" s="68"/>
      <c r="O1238" s="249">
        <v>2.5</v>
      </c>
      <c r="P1238" s="247"/>
      <c r="Q1238" s="68"/>
      <c r="R1238" s="70"/>
      <c r="S1238" s="67">
        <v>85.32</v>
      </c>
      <c r="T1238" s="67"/>
      <c r="U1238" s="67"/>
      <c r="V1238" s="99"/>
      <c r="W1238" s="187"/>
      <c r="X1238" s="187"/>
      <c r="Y1238" s="187"/>
      <c r="Z1238" s="187"/>
      <c r="AA1238" s="187"/>
      <c r="AB1238" s="99"/>
      <c r="AC1238" s="350"/>
      <c r="AD1238" s="187"/>
      <c r="AE1238" s="64"/>
    </row>
    <row r="1239" spans="1:31" s="22" customFormat="1" ht="48.75" hidden="1" customHeight="1" x14ac:dyDescent="0.25">
      <c r="A1239" s="430">
        <v>977</v>
      </c>
      <c r="B1239" s="430"/>
      <c r="C1239" s="570"/>
      <c r="D1239" s="576"/>
      <c r="E1239" s="570"/>
      <c r="F1239" s="578"/>
      <c r="G1239" s="683"/>
      <c r="H1239" s="421"/>
      <c r="I1239" s="158" t="s">
        <v>804</v>
      </c>
      <c r="J1239" s="428"/>
      <c r="K1239" s="428">
        <v>200</v>
      </c>
      <c r="L1239" s="428"/>
      <c r="M1239" s="428"/>
      <c r="N1239" s="68"/>
      <c r="O1239" s="249">
        <v>100</v>
      </c>
      <c r="P1239" s="247"/>
      <c r="Q1239" s="68"/>
      <c r="R1239" s="70"/>
      <c r="S1239" s="67">
        <v>176.05</v>
      </c>
      <c r="T1239" s="67"/>
      <c r="U1239" s="67"/>
      <c r="V1239" s="99"/>
      <c r="W1239" s="187"/>
      <c r="X1239" s="187"/>
      <c r="Y1239" s="187"/>
      <c r="Z1239" s="187"/>
      <c r="AA1239" s="187"/>
      <c r="AB1239" s="99"/>
      <c r="AC1239" s="350"/>
      <c r="AD1239" s="187"/>
      <c r="AE1239" s="64"/>
    </row>
    <row r="1240" spans="1:31" s="22" customFormat="1" ht="48" hidden="1" customHeight="1" x14ac:dyDescent="0.25">
      <c r="A1240" s="430">
        <v>978</v>
      </c>
      <c r="B1240" s="430"/>
      <c r="C1240" s="570"/>
      <c r="D1240" s="576"/>
      <c r="E1240" s="570"/>
      <c r="F1240" s="578"/>
      <c r="G1240" s="683"/>
      <c r="H1240" s="421"/>
      <c r="I1240" s="158" t="s">
        <v>805</v>
      </c>
      <c r="J1240" s="428"/>
      <c r="K1240" s="428">
        <v>1350</v>
      </c>
      <c r="L1240" s="428"/>
      <c r="M1240" s="428"/>
      <c r="N1240" s="68"/>
      <c r="O1240" s="249">
        <v>3.75</v>
      </c>
      <c r="P1240" s="247"/>
      <c r="Q1240" s="68"/>
      <c r="R1240" s="70"/>
      <c r="S1240" s="67">
        <v>1430.63</v>
      </c>
      <c r="T1240" s="67"/>
      <c r="U1240" s="67"/>
      <c r="V1240" s="99"/>
      <c r="W1240" s="187"/>
      <c r="X1240" s="187"/>
      <c r="Y1240" s="187"/>
      <c r="Z1240" s="187"/>
      <c r="AA1240" s="187"/>
      <c r="AB1240" s="99"/>
      <c r="AC1240" s="350"/>
      <c r="AD1240" s="187"/>
      <c r="AE1240" s="64"/>
    </row>
    <row r="1241" spans="1:31" s="22" customFormat="1" ht="51" hidden="1" customHeight="1" x14ac:dyDescent="0.25">
      <c r="A1241" s="430">
        <v>131</v>
      </c>
      <c r="B1241" s="430"/>
      <c r="C1241" s="570"/>
      <c r="D1241" s="576"/>
      <c r="E1241" s="570"/>
      <c r="F1241" s="578"/>
      <c r="G1241" s="683"/>
      <c r="H1241" s="421"/>
      <c r="I1241" s="158" t="s">
        <v>293</v>
      </c>
      <c r="J1241" s="428"/>
      <c r="K1241" s="428">
        <v>20</v>
      </c>
      <c r="L1241" s="428"/>
      <c r="M1241" s="428"/>
      <c r="N1241" s="68"/>
      <c r="O1241" s="249">
        <v>15</v>
      </c>
      <c r="P1241" s="247"/>
      <c r="Q1241" s="68"/>
      <c r="R1241" s="67"/>
      <c r="S1241" s="67">
        <v>99.808000000000007</v>
      </c>
      <c r="T1241" s="67"/>
      <c r="U1241" s="67"/>
      <c r="V1241" s="99"/>
      <c r="W1241" s="187"/>
      <c r="X1241" s="187"/>
      <c r="Y1241" s="187"/>
      <c r="Z1241" s="187"/>
      <c r="AA1241" s="187"/>
      <c r="AB1241" s="99"/>
      <c r="AC1241" s="350"/>
      <c r="AD1241" s="187"/>
      <c r="AE1241" s="64"/>
    </row>
    <row r="1242" spans="1:31" s="22" customFormat="1" ht="35.25" hidden="1" customHeight="1" x14ac:dyDescent="0.25">
      <c r="A1242" s="430">
        <v>980</v>
      </c>
      <c r="B1242" s="430"/>
      <c r="C1242" s="570"/>
      <c r="D1242" s="576"/>
      <c r="E1242" s="570"/>
      <c r="F1242" s="578"/>
      <c r="G1242" s="683"/>
      <c r="H1242" s="421"/>
      <c r="I1242" s="158" t="s">
        <v>806</v>
      </c>
      <c r="J1242" s="428"/>
      <c r="K1242" s="428">
        <v>12</v>
      </c>
      <c r="L1242" s="428"/>
      <c r="M1242" s="428"/>
      <c r="N1242" s="68"/>
      <c r="O1242" s="249">
        <v>120</v>
      </c>
      <c r="P1242" s="247"/>
      <c r="Q1242" s="68"/>
      <c r="R1242" s="67"/>
      <c r="S1242" s="67">
        <v>72.540000000000006</v>
      </c>
      <c r="T1242" s="67"/>
      <c r="U1242" s="67"/>
      <c r="V1242" s="99"/>
      <c r="W1242" s="187"/>
      <c r="X1242" s="187"/>
      <c r="Y1242" s="187"/>
      <c r="Z1242" s="187"/>
      <c r="AA1242" s="187"/>
      <c r="AB1242" s="99"/>
      <c r="AC1242" s="350"/>
      <c r="AD1242" s="187"/>
      <c r="AE1242" s="187"/>
    </row>
    <row r="1243" spans="1:31" s="22" customFormat="1" ht="60.75" hidden="1" customHeight="1" x14ac:dyDescent="0.25">
      <c r="A1243" s="430"/>
      <c r="B1243" s="430">
        <v>1013</v>
      </c>
      <c r="C1243" s="570"/>
      <c r="D1243" s="576"/>
      <c r="E1243" s="570"/>
      <c r="F1243" s="578"/>
      <c r="G1243" s="683"/>
      <c r="H1243" s="421"/>
      <c r="I1243" s="158" t="s">
        <v>1093</v>
      </c>
      <c r="J1243" s="428"/>
      <c r="K1243" s="428"/>
      <c r="L1243" s="428">
        <v>40</v>
      </c>
      <c r="M1243" s="428"/>
      <c r="N1243" s="68"/>
      <c r="O1243" s="68"/>
      <c r="P1243" s="247">
        <v>7.5</v>
      </c>
      <c r="Q1243" s="68"/>
      <c r="R1243" s="67"/>
      <c r="S1243" s="67"/>
      <c r="T1243" s="67">
        <v>89</v>
      </c>
      <c r="U1243" s="67"/>
      <c r="V1243" s="99"/>
      <c r="W1243" s="187"/>
      <c r="X1243" s="187"/>
      <c r="Y1243" s="187"/>
      <c r="Z1243" s="187"/>
      <c r="AA1243" s="160"/>
      <c r="AB1243" s="99"/>
      <c r="AC1243" s="350"/>
      <c r="AD1243" s="100"/>
      <c r="AE1243" s="187"/>
    </row>
    <row r="1244" spans="1:31" s="22" customFormat="1" ht="93" hidden="1" customHeight="1" x14ac:dyDescent="0.25">
      <c r="A1244" s="430"/>
      <c r="B1244" s="189" t="s">
        <v>1608</v>
      </c>
      <c r="C1244" s="570"/>
      <c r="D1244" s="576"/>
      <c r="E1244" s="570"/>
      <c r="F1244" s="578"/>
      <c r="G1244" s="683"/>
      <c r="H1244" s="421"/>
      <c r="I1244" s="158" t="s">
        <v>1094</v>
      </c>
      <c r="J1244" s="428"/>
      <c r="K1244" s="428"/>
      <c r="L1244" s="428">
        <v>50</v>
      </c>
      <c r="M1244" s="428"/>
      <c r="N1244" s="68"/>
      <c r="O1244" s="68"/>
      <c r="P1244" s="68">
        <v>50</v>
      </c>
      <c r="Q1244" s="68"/>
      <c r="R1244" s="67"/>
      <c r="S1244" s="67"/>
      <c r="T1244" s="67">
        <v>137</v>
      </c>
      <c r="U1244" s="67"/>
      <c r="V1244" s="99"/>
      <c r="W1244" s="100"/>
      <c r="X1244" s="100"/>
      <c r="Y1244" s="187"/>
      <c r="Z1244" s="187"/>
      <c r="AA1244" s="160"/>
      <c r="AB1244" s="99"/>
      <c r="AC1244" s="350"/>
      <c r="AD1244" s="100"/>
      <c r="AE1244" s="187"/>
    </row>
    <row r="1245" spans="1:31" s="22" customFormat="1" ht="60.75" hidden="1" customHeight="1" x14ac:dyDescent="0.25">
      <c r="A1245" s="430"/>
      <c r="B1245" s="430">
        <v>5793</v>
      </c>
      <c r="C1245" s="570"/>
      <c r="D1245" s="576"/>
      <c r="E1245" s="570"/>
      <c r="F1245" s="578"/>
      <c r="G1245" s="683"/>
      <c r="H1245" s="421"/>
      <c r="I1245" s="158" t="s">
        <v>1095</v>
      </c>
      <c r="J1245" s="428"/>
      <c r="K1245" s="428"/>
      <c r="L1245" s="428">
        <v>10</v>
      </c>
      <c r="M1245" s="428"/>
      <c r="N1245" s="68"/>
      <c r="O1245" s="68"/>
      <c r="P1245" s="68">
        <v>27.5</v>
      </c>
      <c r="Q1245" s="68"/>
      <c r="R1245" s="67"/>
      <c r="S1245" s="67"/>
      <c r="T1245" s="67">
        <v>32</v>
      </c>
      <c r="U1245" s="67"/>
      <c r="V1245" s="99"/>
      <c r="W1245" s="187"/>
      <c r="X1245" s="187"/>
      <c r="Y1245" s="187"/>
      <c r="Z1245" s="187"/>
      <c r="AA1245" s="160"/>
      <c r="AB1245" s="99"/>
      <c r="AC1245" s="350"/>
      <c r="AD1245" s="100"/>
      <c r="AE1245" s="187"/>
    </row>
    <row r="1246" spans="1:31" s="22" customFormat="1" ht="119.25" hidden="1" customHeight="1" x14ac:dyDescent="0.25">
      <c r="A1246" s="430"/>
      <c r="B1246" s="430">
        <v>5792</v>
      </c>
      <c r="C1246" s="570"/>
      <c r="D1246" s="576"/>
      <c r="E1246" s="570"/>
      <c r="F1246" s="578"/>
      <c r="G1246" s="683"/>
      <c r="H1246" s="421"/>
      <c r="I1246" s="158" t="s">
        <v>1092</v>
      </c>
      <c r="J1246" s="428"/>
      <c r="K1246" s="428"/>
      <c r="L1246" s="428">
        <v>140</v>
      </c>
      <c r="M1246" s="428"/>
      <c r="N1246" s="68"/>
      <c r="O1246" s="68"/>
      <c r="P1246" s="68">
        <v>33.33</v>
      </c>
      <c r="Q1246" s="68"/>
      <c r="R1246" s="67"/>
      <c r="S1246" s="67"/>
      <c r="T1246" s="391">
        <v>171.39257000000001</v>
      </c>
      <c r="U1246" s="67"/>
      <c r="V1246" s="99"/>
      <c r="W1246" s="187"/>
      <c r="X1246" s="187"/>
      <c r="Y1246" s="187"/>
      <c r="Z1246" s="187"/>
      <c r="AA1246" s="160"/>
      <c r="AB1246" s="99"/>
      <c r="AC1246" s="350"/>
      <c r="AD1246" s="100"/>
      <c r="AE1246" s="187"/>
    </row>
    <row r="1247" spans="1:31" s="22" customFormat="1" ht="60" hidden="1" x14ac:dyDescent="0.25">
      <c r="A1247" s="430"/>
      <c r="B1247" s="430">
        <v>2504</v>
      </c>
      <c r="C1247" s="570"/>
      <c r="D1247" s="576"/>
      <c r="E1247" s="570"/>
      <c r="F1247" s="578"/>
      <c r="G1247" s="683"/>
      <c r="H1247" s="421"/>
      <c r="I1247" s="261" t="s">
        <v>1296</v>
      </c>
      <c r="J1247" s="428"/>
      <c r="K1247" s="428"/>
      <c r="L1247" s="190">
        <v>16</v>
      </c>
      <c r="M1247" s="428"/>
      <c r="N1247" s="68"/>
      <c r="O1247" s="68"/>
      <c r="P1247" s="68">
        <v>2.5</v>
      </c>
      <c r="Q1247" s="68"/>
      <c r="R1247" s="67"/>
      <c r="S1247" s="67"/>
      <c r="T1247" s="67">
        <v>124</v>
      </c>
      <c r="U1247" s="67"/>
      <c r="V1247" s="99"/>
      <c r="W1247" s="187"/>
      <c r="X1247" s="187"/>
      <c r="Y1247" s="187"/>
      <c r="Z1247" s="187"/>
      <c r="AA1247" s="160"/>
      <c r="AB1247" s="99"/>
      <c r="AC1247" s="350"/>
      <c r="AD1247" s="100"/>
      <c r="AE1247" s="187"/>
    </row>
    <row r="1248" spans="1:31" s="22" customFormat="1" ht="60" hidden="1" x14ac:dyDescent="0.25">
      <c r="A1248" s="430"/>
      <c r="B1248" s="66" t="s">
        <v>1699</v>
      </c>
      <c r="C1248" s="570"/>
      <c r="D1248" s="576"/>
      <c r="E1248" s="570"/>
      <c r="F1248" s="578"/>
      <c r="G1248" s="683"/>
      <c r="H1248" s="421"/>
      <c r="I1248" s="261" t="s">
        <v>1295</v>
      </c>
      <c r="J1248" s="428"/>
      <c r="K1248" s="428"/>
      <c r="L1248" s="190">
        <v>473</v>
      </c>
      <c r="M1248" s="428"/>
      <c r="N1248" s="68"/>
      <c r="O1248" s="68"/>
      <c r="P1248" s="68">
        <v>15</v>
      </c>
      <c r="Q1248" s="68"/>
      <c r="R1248" s="67"/>
      <c r="S1248" s="67"/>
      <c r="T1248" s="67">
        <v>516</v>
      </c>
      <c r="U1248" s="67"/>
      <c r="V1248" s="99"/>
      <c r="W1248" s="100"/>
      <c r="X1248" s="100"/>
      <c r="Y1248" s="187"/>
      <c r="Z1248" s="187"/>
      <c r="AA1248" s="160"/>
      <c r="AB1248" s="99"/>
      <c r="AC1248" s="350"/>
      <c r="AD1248" s="100"/>
      <c r="AE1248" s="187"/>
    </row>
    <row r="1249" spans="1:31" s="22" customFormat="1" ht="53.25" hidden="1" customHeight="1" x14ac:dyDescent="0.25">
      <c r="A1249" s="430"/>
      <c r="B1249" s="430">
        <v>2069</v>
      </c>
      <c r="C1249" s="570"/>
      <c r="D1249" s="576"/>
      <c r="E1249" s="570"/>
      <c r="F1249" s="578"/>
      <c r="G1249" s="680"/>
      <c r="H1249" s="421"/>
      <c r="I1249" s="261" t="s">
        <v>1297</v>
      </c>
      <c r="J1249" s="428"/>
      <c r="K1249" s="428"/>
      <c r="L1249" s="190">
        <v>16</v>
      </c>
      <c r="M1249" s="428"/>
      <c r="N1249" s="68"/>
      <c r="O1249" s="68"/>
      <c r="P1249" s="68">
        <v>15</v>
      </c>
      <c r="Q1249" s="68"/>
      <c r="R1249" s="67"/>
      <c r="S1249" s="67"/>
      <c r="T1249" s="67">
        <v>66</v>
      </c>
      <c r="U1249" s="67"/>
      <c r="V1249" s="99"/>
      <c r="W1249" s="187"/>
      <c r="X1249" s="187"/>
      <c r="Y1249" s="187"/>
      <c r="Z1249" s="187"/>
      <c r="AA1249" s="160"/>
      <c r="AB1249" s="99"/>
      <c r="AC1249" s="350"/>
      <c r="AD1249" s="100"/>
      <c r="AE1249" s="187"/>
    </row>
    <row r="1250" spans="1:31" s="142" customFormat="1" ht="14.25" hidden="1" customHeight="1" x14ac:dyDescent="0.2">
      <c r="A1250" s="122"/>
      <c r="B1250" s="122"/>
      <c r="C1250" s="570"/>
      <c r="D1250" s="576"/>
      <c r="E1250" s="570"/>
      <c r="F1250" s="578"/>
      <c r="G1250" s="679" t="s">
        <v>60</v>
      </c>
      <c r="H1250" s="440"/>
      <c r="I1250" s="245"/>
      <c r="J1250" s="246">
        <f>SUM(J1251:J1271)</f>
        <v>683</v>
      </c>
      <c r="K1250" s="246">
        <f t="shared" ref="K1250:U1250" si="17">SUM(K1251:K1271)</f>
        <v>9604</v>
      </c>
      <c r="L1250" s="246">
        <f t="shared" si="17"/>
        <v>934</v>
      </c>
      <c r="M1250" s="246">
        <f t="shared" si="17"/>
        <v>0</v>
      </c>
      <c r="N1250" s="246">
        <f t="shared" si="17"/>
        <v>369</v>
      </c>
      <c r="O1250" s="246">
        <f t="shared" si="17"/>
        <v>1846.67</v>
      </c>
      <c r="P1250" s="246">
        <f t="shared" si="17"/>
        <v>337</v>
      </c>
      <c r="Q1250" s="246">
        <f t="shared" si="17"/>
        <v>0</v>
      </c>
      <c r="R1250" s="246">
        <f t="shared" si="17"/>
        <v>1312.9570000000001</v>
      </c>
      <c r="S1250" s="246">
        <f t="shared" si="17"/>
        <v>10222.563999999998</v>
      </c>
      <c r="T1250" s="246">
        <f t="shared" si="17"/>
        <v>1364.5199599999999</v>
      </c>
      <c r="U1250" s="246">
        <f t="shared" si="17"/>
        <v>0</v>
      </c>
      <c r="V1250" s="272" t="e">
        <f>'Приложение 1'!#REF!</f>
        <v>#REF!</v>
      </c>
      <c r="W1250" s="118" t="e">
        <f>V1250*((J1250+K1250+L1250)/1000)/(N1250+O1250+P1250)</f>
        <v>#REF!</v>
      </c>
      <c r="X1250" s="141">
        <f>X1235</f>
        <v>3.6966999999999999</v>
      </c>
      <c r="Y1250" s="344" t="e">
        <f>X1250*'Приложение 1'!#REF!/100</f>
        <v>#REF!</v>
      </c>
      <c r="Z1250" s="349" t="e">
        <f>W1250/Y1250</f>
        <v>#REF!</v>
      </c>
    </row>
    <row r="1251" spans="1:31" s="22" customFormat="1" ht="45" hidden="1" x14ac:dyDescent="0.25">
      <c r="A1251" s="430" t="s">
        <v>170</v>
      </c>
      <c r="B1251" s="430"/>
      <c r="C1251" s="570"/>
      <c r="D1251" s="576"/>
      <c r="E1251" s="570"/>
      <c r="F1251" s="578"/>
      <c r="G1251" s="683"/>
      <c r="H1251" s="421"/>
      <c r="I1251" s="158" t="s">
        <v>222</v>
      </c>
      <c r="J1251" s="428">
        <v>683</v>
      </c>
      <c r="K1251" s="428"/>
      <c r="L1251" s="428"/>
      <c r="M1251" s="428"/>
      <c r="N1251" s="68">
        <v>369</v>
      </c>
      <c r="O1251" s="68"/>
      <c r="P1251" s="68"/>
      <c r="Q1251" s="68"/>
      <c r="R1251" s="67">
        <v>1312.9570000000001</v>
      </c>
      <c r="S1251" s="67"/>
      <c r="T1251" s="67"/>
      <c r="U1251" s="67"/>
      <c r="V1251" s="99"/>
      <c r="W1251" s="100"/>
      <c r="X1251" s="100"/>
      <c r="Y1251" s="100"/>
      <c r="Z1251" s="100"/>
      <c r="AA1251" s="187"/>
      <c r="AB1251" s="99"/>
      <c r="AC1251" s="350"/>
      <c r="AD1251" s="187"/>
      <c r="AE1251" s="187"/>
    </row>
    <row r="1252" spans="1:31" s="22" customFormat="1" ht="60" hidden="1" x14ac:dyDescent="0.25">
      <c r="A1252" s="430">
        <v>985</v>
      </c>
      <c r="B1252" s="430"/>
      <c r="C1252" s="570"/>
      <c r="D1252" s="576"/>
      <c r="E1252" s="570"/>
      <c r="F1252" s="578"/>
      <c r="G1252" s="683"/>
      <c r="H1252" s="421"/>
      <c r="I1252" s="158" t="s">
        <v>807</v>
      </c>
      <c r="J1252" s="428"/>
      <c r="K1252" s="428">
        <v>110</v>
      </c>
      <c r="L1252" s="428"/>
      <c r="M1252" s="428"/>
      <c r="N1252" s="68"/>
      <c r="O1252" s="68">
        <v>49.75</v>
      </c>
      <c r="P1252" s="68"/>
      <c r="Q1252" s="68"/>
      <c r="R1252" s="92"/>
      <c r="S1252" s="67">
        <v>218.22</v>
      </c>
      <c r="T1252" s="67"/>
      <c r="U1252" s="67"/>
      <c r="V1252" s="99"/>
      <c r="W1252" s="187"/>
      <c r="X1252" s="187"/>
      <c r="Y1252" s="187"/>
      <c r="Z1252" s="187"/>
      <c r="AA1252" s="187"/>
      <c r="AB1252" s="99"/>
      <c r="AC1252" s="350"/>
      <c r="AD1252" s="187"/>
      <c r="AE1252" s="187"/>
    </row>
    <row r="1253" spans="1:31" s="22" customFormat="1" ht="60" hidden="1" x14ac:dyDescent="0.25">
      <c r="A1253" s="430">
        <v>66</v>
      </c>
      <c r="B1253" s="430"/>
      <c r="C1253" s="570"/>
      <c r="D1253" s="576"/>
      <c r="E1253" s="570"/>
      <c r="F1253" s="578"/>
      <c r="G1253" s="683"/>
      <c r="H1253" s="421"/>
      <c r="I1253" s="158" t="s">
        <v>230</v>
      </c>
      <c r="J1253" s="428"/>
      <c r="K1253" s="428">
        <v>19</v>
      </c>
      <c r="L1253" s="428"/>
      <c r="M1253" s="428"/>
      <c r="N1253" s="68"/>
      <c r="O1253" s="68">
        <v>6.67</v>
      </c>
      <c r="P1253" s="68"/>
      <c r="Q1253" s="68"/>
      <c r="R1253" s="92"/>
      <c r="S1253" s="67">
        <v>68.11</v>
      </c>
      <c r="T1253" s="67"/>
      <c r="U1253" s="67"/>
      <c r="V1253" s="99"/>
      <c r="W1253" s="187"/>
      <c r="X1253" s="187"/>
      <c r="Y1253" s="187"/>
      <c r="Z1253" s="187"/>
      <c r="AA1253" s="187"/>
      <c r="AB1253" s="99"/>
      <c r="AC1253" s="350"/>
      <c r="AD1253" s="187"/>
      <c r="AE1253" s="187"/>
    </row>
    <row r="1254" spans="1:31" s="22" customFormat="1" ht="75" hidden="1" x14ac:dyDescent="0.25">
      <c r="A1254" s="430">
        <v>987</v>
      </c>
      <c r="B1254" s="430"/>
      <c r="C1254" s="570"/>
      <c r="D1254" s="576"/>
      <c r="E1254" s="570"/>
      <c r="F1254" s="578"/>
      <c r="G1254" s="683"/>
      <c r="H1254" s="421"/>
      <c r="I1254" s="158" t="s">
        <v>808</v>
      </c>
      <c r="J1254" s="428"/>
      <c r="K1254" s="428">
        <v>12</v>
      </c>
      <c r="L1254" s="428"/>
      <c r="M1254" s="428"/>
      <c r="N1254" s="68"/>
      <c r="O1254" s="68">
        <v>17.5</v>
      </c>
      <c r="P1254" s="68"/>
      <c r="Q1254" s="68"/>
      <c r="R1254" s="92"/>
      <c r="S1254" s="67">
        <v>44.01</v>
      </c>
      <c r="T1254" s="67"/>
      <c r="U1254" s="67"/>
      <c r="V1254" s="99"/>
      <c r="W1254" s="187"/>
      <c r="X1254" s="187"/>
      <c r="Y1254" s="187"/>
      <c r="Z1254" s="187"/>
      <c r="AA1254" s="187"/>
      <c r="AB1254" s="99"/>
      <c r="AC1254" s="350"/>
      <c r="AD1254" s="187"/>
      <c r="AE1254" s="187"/>
    </row>
    <row r="1255" spans="1:31" s="22" customFormat="1" ht="45" hidden="1" x14ac:dyDescent="0.25">
      <c r="A1255" s="430">
        <v>988</v>
      </c>
      <c r="B1255" s="430"/>
      <c r="C1255" s="570"/>
      <c r="D1255" s="576"/>
      <c r="E1255" s="570"/>
      <c r="F1255" s="578"/>
      <c r="G1255" s="683"/>
      <c r="H1255" s="421"/>
      <c r="I1255" s="158" t="s">
        <v>809</v>
      </c>
      <c r="J1255" s="428"/>
      <c r="K1255" s="428">
        <v>27</v>
      </c>
      <c r="L1255" s="428"/>
      <c r="M1255" s="428"/>
      <c r="N1255" s="68"/>
      <c r="O1255" s="68">
        <v>3.75</v>
      </c>
      <c r="P1255" s="68"/>
      <c r="Q1255" s="68"/>
      <c r="R1255" s="92"/>
      <c r="S1255" s="67">
        <v>33.71</v>
      </c>
      <c r="T1255" s="67"/>
      <c r="U1255" s="67"/>
      <c r="V1255" s="99"/>
      <c r="W1255" s="187"/>
      <c r="X1255" s="187"/>
      <c r="Y1255" s="187"/>
      <c r="Z1255" s="187"/>
      <c r="AA1255" s="187"/>
      <c r="AB1255" s="99"/>
      <c r="AC1255" s="350"/>
      <c r="AD1255" s="187"/>
      <c r="AE1255" s="187"/>
    </row>
    <row r="1256" spans="1:31" s="22" customFormat="1" ht="60" hidden="1" x14ac:dyDescent="0.25">
      <c r="A1256" s="430">
        <v>989</v>
      </c>
      <c r="B1256" s="430"/>
      <c r="C1256" s="570"/>
      <c r="D1256" s="576"/>
      <c r="E1256" s="570"/>
      <c r="F1256" s="578"/>
      <c r="G1256" s="683"/>
      <c r="H1256" s="421"/>
      <c r="I1256" s="158" t="s">
        <v>810</v>
      </c>
      <c r="J1256" s="428"/>
      <c r="K1256" s="428">
        <v>80</v>
      </c>
      <c r="L1256" s="428"/>
      <c r="M1256" s="428"/>
      <c r="N1256" s="68"/>
      <c r="O1256" s="68">
        <v>630</v>
      </c>
      <c r="P1256" s="68"/>
      <c r="Q1256" s="68"/>
      <c r="R1256" s="92"/>
      <c r="S1256" s="67">
        <v>103.67</v>
      </c>
      <c r="T1256" s="67"/>
      <c r="U1256" s="67"/>
      <c r="V1256" s="99"/>
      <c r="W1256" s="187"/>
      <c r="X1256" s="187"/>
      <c r="Y1256" s="187"/>
      <c r="Z1256" s="187"/>
      <c r="AA1256" s="187"/>
      <c r="AB1256" s="99"/>
      <c r="AC1256" s="350"/>
      <c r="AD1256" s="187"/>
      <c r="AE1256" s="187"/>
    </row>
    <row r="1257" spans="1:31" s="22" customFormat="1" ht="45" hidden="1" x14ac:dyDescent="0.25">
      <c r="A1257" s="430">
        <v>990</v>
      </c>
      <c r="B1257" s="430"/>
      <c r="C1257" s="570"/>
      <c r="D1257" s="576"/>
      <c r="E1257" s="570"/>
      <c r="F1257" s="578"/>
      <c r="G1257" s="683"/>
      <c r="H1257" s="421"/>
      <c r="I1257" s="158" t="s">
        <v>811</v>
      </c>
      <c r="J1257" s="428"/>
      <c r="K1257" s="428">
        <v>1066</v>
      </c>
      <c r="L1257" s="428"/>
      <c r="M1257" s="428"/>
      <c r="N1257" s="68"/>
      <c r="O1257" s="68">
        <v>7.5</v>
      </c>
      <c r="P1257" s="68"/>
      <c r="Q1257" s="68"/>
      <c r="R1257" s="92"/>
      <c r="S1257" s="67">
        <v>1301.6500000000001</v>
      </c>
      <c r="T1257" s="67"/>
      <c r="U1257" s="67"/>
      <c r="V1257" s="99"/>
      <c r="W1257" s="187"/>
      <c r="X1257" s="187"/>
      <c r="Y1257" s="187"/>
      <c r="Z1257" s="187"/>
      <c r="AA1257" s="187"/>
      <c r="AB1257" s="99"/>
      <c r="AC1257" s="350"/>
      <c r="AD1257" s="187"/>
      <c r="AE1257" s="187"/>
    </row>
    <row r="1258" spans="1:31" s="22" customFormat="1" ht="45" hidden="1" x14ac:dyDescent="0.25">
      <c r="A1258" s="430">
        <v>991</v>
      </c>
      <c r="B1258" s="430"/>
      <c r="C1258" s="570"/>
      <c r="D1258" s="576"/>
      <c r="E1258" s="570"/>
      <c r="F1258" s="578"/>
      <c r="G1258" s="683"/>
      <c r="H1258" s="421"/>
      <c r="I1258" s="158" t="s">
        <v>812</v>
      </c>
      <c r="J1258" s="428"/>
      <c r="K1258" s="428">
        <v>472</v>
      </c>
      <c r="L1258" s="428"/>
      <c r="M1258" s="428"/>
      <c r="N1258" s="68"/>
      <c r="O1258" s="68">
        <v>600</v>
      </c>
      <c r="P1258" s="68"/>
      <c r="Q1258" s="68"/>
      <c r="R1258" s="92"/>
      <c r="S1258" s="67">
        <v>892.34</v>
      </c>
      <c r="T1258" s="67"/>
      <c r="U1258" s="67"/>
      <c r="V1258" s="99"/>
      <c r="W1258" s="187"/>
      <c r="X1258" s="187"/>
      <c r="Y1258" s="187"/>
      <c r="Z1258" s="187"/>
      <c r="AA1258" s="187"/>
      <c r="AB1258" s="99"/>
      <c r="AC1258" s="350"/>
      <c r="AD1258" s="187"/>
      <c r="AE1258" s="187"/>
    </row>
    <row r="1259" spans="1:31" s="22" customFormat="1" ht="45" hidden="1" x14ac:dyDescent="0.25">
      <c r="A1259" s="430">
        <v>992</v>
      </c>
      <c r="B1259" s="430"/>
      <c r="C1259" s="570"/>
      <c r="D1259" s="576"/>
      <c r="E1259" s="570"/>
      <c r="F1259" s="578"/>
      <c r="G1259" s="683"/>
      <c r="H1259" s="421"/>
      <c r="I1259" s="158" t="s">
        <v>813</v>
      </c>
      <c r="J1259" s="428"/>
      <c r="K1259" s="428">
        <v>1643</v>
      </c>
      <c r="L1259" s="428"/>
      <c r="M1259" s="428"/>
      <c r="N1259" s="68"/>
      <c r="O1259" s="68">
        <v>250</v>
      </c>
      <c r="P1259" s="68"/>
      <c r="Q1259" s="68"/>
      <c r="R1259" s="92"/>
      <c r="S1259" s="67">
        <v>1753.26</v>
      </c>
      <c r="T1259" s="67"/>
      <c r="U1259" s="67"/>
      <c r="V1259" s="99"/>
      <c r="W1259" s="187"/>
      <c r="X1259" s="187"/>
      <c r="Y1259" s="187"/>
      <c r="Z1259" s="187"/>
      <c r="AA1259" s="187"/>
      <c r="AB1259" s="99"/>
      <c r="AC1259" s="350"/>
      <c r="AD1259" s="187"/>
      <c r="AE1259" s="187"/>
    </row>
    <row r="1260" spans="1:31" s="22" customFormat="1" ht="75" hidden="1" x14ac:dyDescent="0.25">
      <c r="A1260" s="430">
        <v>993</v>
      </c>
      <c r="B1260" s="430"/>
      <c r="C1260" s="570"/>
      <c r="D1260" s="576"/>
      <c r="E1260" s="570"/>
      <c r="F1260" s="578"/>
      <c r="G1260" s="683"/>
      <c r="H1260" s="421"/>
      <c r="I1260" s="158" t="s">
        <v>814</v>
      </c>
      <c r="J1260" s="428"/>
      <c r="K1260" s="428">
        <v>5122</v>
      </c>
      <c r="L1260" s="428"/>
      <c r="M1260" s="428"/>
      <c r="N1260" s="68"/>
      <c r="O1260" s="68">
        <v>9.9</v>
      </c>
      <c r="P1260" s="68"/>
      <c r="Q1260" s="68"/>
      <c r="R1260" s="92"/>
      <c r="S1260" s="67">
        <v>4221.9399999999996</v>
      </c>
      <c r="T1260" s="67"/>
      <c r="U1260" s="67"/>
      <c r="V1260" s="99"/>
      <c r="W1260" s="187"/>
      <c r="X1260" s="187"/>
      <c r="Y1260" s="187"/>
      <c r="Z1260" s="187"/>
      <c r="AA1260" s="187"/>
      <c r="AB1260" s="99"/>
      <c r="AC1260" s="350"/>
      <c r="AD1260" s="187"/>
      <c r="AE1260" s="187"/>
    </row>
    <row r="1261" spans="1:31" s="22" customFormat="1" ht="30" hidden="1" x14ac:dyDescent="0.25">
      <c r="A1261" s="430">
        <v>994</v>
      </c>
      <c r="B1261" s="430"/>
      <c r="C1261" s="570"/>
      <c r="D1261" s="576"/>
      <c r="E1261" s="570"/>
      <c r="F1261" s="578"/>
      <c r="G1261" s="683"/>
      <c r="H1261" s="421"/>
      <c r="I1261" s="158" t="s">
        <v>815</v>
      </c>
      <c r="J1261" s="428"/>
      <c r="K1261" s="428">
        <v>344</v>
      </c>
      <c r="L1261" s="428"/>
      <c r="M1261" s="428"/>
      <c r="N1261" s="68"/>
      <c r="O1261" s="68">
        <v>100</v>
      </c>
      <c r="P1261" s="68"/>
      <c r="Q1261" s="68"/>
      <c r="R1261" s="92"/>
      <c r="S1261" s="67">
        <v>299.89999999999998</v>
      </c>
      <c r="T1261" s="67"/>
      <c r="U1261" s="67"/>
      <c r="V1261" s="99"/>
      <c r="W1261" s="187"/>
      <c r="X1261" s="187"/>
      <c r="Y1261" s="187"/>
      <c r="Z1261" s="187"/>
      <c r="AA1261" s="187"/>
      <c r="AB1261" s="99"/>
      <c r="AC1261" s="350"/>
      <c r="AD1261" s="187"/>
      <c r="AE1261" s="187"/>
    </row>
    <row r="1262" spans="1:31" s="22" customFormat="1" ht="45" hidden="1" x14ac:dyDescent="0.25">
      <c r="A1262" s="430">
        <v>995</v>
      </c>
      <c r="B1262" s="430"/>
      <c r="C1262" s="570"/>
      <c r="D1262" s="576"/>
      <c r="E1262" s="570"/>
      <c r="F1262" s="578"/>
      <c r="G1262" s="683"/>
      <c r="H1262" s="421"/>
      <c r="I1262" s="158" t="s">
        <v>816</v>
      </c>
      <c r="J1262" s="428"/>
      <c r="K1262" s="428">
        <v>30</v>
      </c>
      <c r="L1262" s="428"/>
      <c r="M1262" s="428"/>
      <c r="N1262" s="68"/>
      <c r="O1262" s="68">
        <v>25</v>
      </c>
      <c r="P1262" s="68"/>
      <c r="Q1262" s="68"/>
      <c r="R1262" s="92"/>
      <c r="S1262" s="67">
        <v>51.23</v>
      </c>
      <c r="T1262" s="67"/>
      <c r="U1262" s="67"/>
      <c r="V1262" s="99"/>
      <c r="W1262" s="187"/>
      <c r="X1262" s="187"/>
      <c r="Y1262" s="187"/>
      <c r="Z1262" s="187"/>
      <c r="AA1262" s="187"/>
      <c r="AB1262" s="99"/>
      <c r="AC1262" s="350"/>
      <c r="AD1262" s="187"/>
      <c r="AE1262" s="187"/>
    </row>
    <row r="1263" spans="1:31" s="22" customFormat="1" ht="75" hidden="1" x14ac:dyDescent="0.25">
      <c r="A1263" s="430">
        <v>996</v>
      </c>
      <c r="B1263" s="430"/>
      <c r="C1263" s="570"/>
      <c r="D1263" s="576"/>
      <c r="E1263" s="570"/>
      <c r="F1263" s="578"/>
      <c r="G1263" s="683"/>
      <c r="H1263" s="421"/>
      <c r="I1263" s="158" t="s">
        <v>817</v>
      </c>
      <c r="J1263" s="428"/>
      <c r="K1263" s="388">
        <v>50</v>
      </c>
      <c r="L1263" s="428"/>
      <c r="M1263" s="428"/>
      <c r="N1263" s="68"/>
      <c r="O1263" s="68">
        <v>75</v>
      </c>
      <c r="P1263" s="68"/>
      <c r="Q1263" s="68"/>
      <c r="R1263" s="67"/>
      <c r="S1263" s="67">
        <v>56.034999999999997</v>
      </c>
      <c r="T1263" s="67"/>
      <c r="U1263" s="67"/>
      <c r="V1263" s="99"/>
      <c r="W1263" s="100"/>
      <c r="X1263" s="100"/>
      <c r="Y1263" s="100"/>
      <c r="Z1263" s="100"/>
      <c r="AA1263" s="187"/>
      <c r="AB1263" s="99"/>
      <c r="AC1263" s="350"/>
      <c r="AD1263" s="187"/>
      <c r="AE1263" s="187"/>
    </row>
    <row r="1264" spans="1:31" s="22" customFormat="1" ht="45" hidden="1" x14ac:dyDescent="0.25">
      <c r="A1264" s="430">
        <v>111</v>
      </c>
      <c r="B1264" s="430"/>
      <c r="C1264" s="570"/>
      <c r="D1264" s="576"/>
      <c r="E1264" s="570"/>
      <c r="F1264" s="578"/>
      <c r="G1264" s="683"/>
      <c r="H1264" s="421"/>
      <c r="I1264" s="158" t="s">
        <v>274</v>
      </c>
      <c r="J1264" s="428"/>
      <c r="K1264" s="428">
        <v>5</v>
      </c>
      <c r="L1264" s="428"/>
      <c r="M1264" s="428"/>
      <c r="N1264" s="68"/>
      <c r="O1264" s="68">
        <v>46.6</v>
      </c>
      <c r="P1264" s="68"/>
      <c r="Q1264" s="68"/>
      <c r="R1264" s="67"/>
      <c r="S1264" s="67">
        <v>69.808999999999997</v>
      </c>
      <c r="T1264" s="67"/>
      <c r="U1264" s="67"/>
      <c r="V1264" s="99"/>
      <c r="W1264" s="100"/>
      <c r="X1264" s="100"/>
      <c r="Y1264" s="100"/>
      <c r="Z1264" s="100"/>
      <c r="AA1264" s="187"/>
      <c r="AB1264" s="99"/>
      <c r="AC1264" s="350"/>
      <c r="AD1264" s="187"/>
      <c r="AE1264" s="187"/>
    </row>
    <row r="1265" spans="1:31" s="22" customFormat="1" ht="75" hidden="1" x14ac:dyDescent="0.25">
      <c r="A1265" s="430">
        <v>113</v>
      </c>
      <c r="B1265" s="430"/>
      <c r="C1265" s="570"/>
      <c r="D1265" s="576"/>
      <c r="E1265" s="570"/>
      <c r="F1265" s="578"/>
      <c r="G1265" s="683"/>
      <c r="H1265" s="421"/>
      <c r="I1265" s="158" t="s">
        <v>276</v>
      </c>
      <c r="J1265" s="428"/>
      <c r="K1265" s="428">
        <v>437</v>
      </c>
      <c r="L1265" s="428"/>
      <c r="M1265" s="428"/>
      <c r="N1265" s="68"/>
      <c r="O1265" s="68">
        <v>20</v>
      </c>
      <c r="P1265" s="68"/>
      <c r="Q1265" s="68"/>
      <c r="R1265" s="67"/>
      <c r="S1265" s="67">
        <v>846.12300000000005</v>
      </c>
      <c r="T1265" s="67"/>
      <c r="U1265" s="67"/>
      <c r="V1265" s="99"/>
      <c r="W1265" s="100"/>
      <c r="X1265" s="100"/>
      <c r="Y1265" s="100"/>
      <c r="Z1265" s="100"/>
      <c r="AA1265" s="187"/>
      <c r="AB1265" s="99"/>
      <c r="AC1265" s="350"/>
      <c r="AD1265" s="187"/>
      <c r="AE1265" s="187"/>
    </row>
    <row r="1266" spans="1:31" s="22" customFormat="1" ht="45" hidden="1" x14ac:dyDescent="0.25">
      <c r="A1266" s="430">
        <v>124</v>
      </c>
      <c r="B1266" s="430"/>
      <c r="C1266" s="570"/>
      <c r="D1266" s="576"/>
      <c r="E1266" s="570"/>
      <c r="F1266" s="578"/>
      <c r="G1266" s="683"/>
      <c r="H1266" s="421"/>
      <c r="I1266" s="158" t="s">
        <v>287</v>
      </c>
      <c r="J1266" s="428"/>
      <c r="K1266" s="428">
        <v>187</v>
      </c>
      <c r="L1266" s="428"/>
      <c r="M1266" s="428"/>
      <c r="N1266" s="68"/>
      <c r="O1266" s="68">
        <v>5</v>
      </c>
      <c r="P1266" s="68"/>
      <c r="Q1266" s="68"/>
      <c r="R1266" s="67"/>
      <c r="S1266" s="67">
        <v>262.55700000000002</v>
      </c>
      <c r="T1266" s="67"/>
      <c r="U1266" s="67"/>
      <c r="V1266" s="99"/>
      <c r="W1266" s="100"/>
      <c r="X1266" s="100"/>
      <c r="Y1266" s="100"/>
      <c r="Z1266" s="100"/>
      <c r="AA1266" s="187"/>
      <c r="AB1266" s="99"/>
      <c r="AC1266" s="350"/>
      <c r="AD1266" s="187"/>
      <c r="AE1266" s="187"/>
    </row>
    <row r="1267" spans="1:31" s="22" customFormat="1" ht="45" hidden="1" x14ac:dyDescent="0.25">
      <c r="A1267" s="430"/>
      <c r="B1267" s="66" t="s">
        <v>1504</v>
      </c>
      <c r="C1267" s="570"/>
      <c r="D1267" s="576"/>
      <c r="E1267" s="570"/>
      <c r="F1267" s="578"/>
      <c r="G1267" s="683"/>
      <c r="H1267" s="421"/>
      <c r="I1267" s="158" t="s">
        <v>922</v>
      </c>
      <c r="J1267" s="428"/>
      <c r="K1267" s="428"/>
      <c r="L1267" s="428">
        <v>217</v>
      </c>
      <c r="M1267" s="428"/>
      <c r="N1267" s="68"/>
      <c r="O1267" s="68"/>
      <c r="P1267" s="68">
        <v>40</v>
      </c>
      <c r="Q1267" s="68"/>
      <c r="R1267" s="67"/>
      <c r="S1267" s="67"/>
      <c r="T1267" s="67">
        <v>576.18737999999996</v>
      </c>
      <c r="U1267" s="67"/>
      <c r="V1267" s="99"/>
      <c r="W1267" s="100"/>
      <c r="X1267" s="100"/>
      <c r="Y1267" s="100"/>
      <c r="Z1267" s="100"/>
      <c r="AA1267" s="160"/>
      <c r="AB1267" s="99"/>
      <c r="AC1267" s="350"/>
      <c r="AD1267" s="100"/>
      <c r="AE1267" s="187"/>
    </row>
    <row r="1268" spans="1:31" s="22" customFormat="1" ht="60" hidden="1" x14ac:dyDescent="0.25">
      <c r="A1268" s="430"/>
      <c r="B1268" s="66" t="s">
        <v>1505</v>
      </c>
      <c r="C1268" s="570"/>
      <c r="D1268" s="576"/>
      <c r="E1268" s="570"/>
      <c r="F1268" s="578"/>
      <c r="G1268" s="683"/>
      <c r="H1268" s="421"/>
      <c r="I1268" s="158" t="s">
        <v>923</v>
      </c>
      <c r="J1268" s="428"/>
      <c r="K1268" s="428"/>
      <c r="L1268" s="428">
        <v>420</v>
      </c>
      <c r="M1268" s="428"/>
      <c r="N1268" s="68"/>
      <c r="O1268" s="68"/>
      <c r="P1268" s="68">
        <v>75</v>
      </c>
      <c r="Q1268" s="68"/>
      <c r="R1268" s="67"/>
      <c r="S1268" s="67"/>
      <c r="T1268" s="67">
        <v>325.96458000000001</v>
      </c>
      <c r="U1268" s="67"/>
      <c r="V1268" s="99"/>
      <c r="W1268" s="100"/>
      <c r="X1268" s="100"/>
      <c r="Y1268" s="100"/>
      <c r="Z1268" s="100"/>
      <c r="AA1268" s="160"/>
      <c r="AB1268" s="99"/>
      <c r="AC1268" s="350"/>
      <c r="AD1268" s="100"/>
      <c r="AE1268" s="187"/>
    </row>
    <row r="1269" spans="1:31" s="22" customFormat="1" ht="45" hidden="1" x14ac:dyDescent="0.25">
      <c r="A1269" s="430"/>
      <c r="B1269" s="430">
        <v>2717</v>
      </c>
      <c r="C1269" s="570"/>
      <c r="D1269" s="576"/>
      <c r="E1269" s="570"/>
      <c r="F1269" s="578"/>
      <c r="G1269" s="683"/>
      <c r="H1269" s="421"/>
      <c r="I1269" s="158" t="s">
        <v>1074</v>
      </c>
      <c r="J1269" s="428"/>
      <c r="K1269" s="428"/>
      <c r="L1269" s="428">
        <v>20</v>
      </c>
      <c r="M1269" s="428"/>
      <c r="N1269" s="68"/>
      <c r="O1269" s="68"/>
      <c r="P1269" s="68">
        <v>50</v>
      </c>
      <c r="Q1269" s="68"/>
      <c r="R1269" s="67"/>
      <c r="S1269" s="67"/>
      <c r="T1269" s="67">
        <v>40.381999999999998</v>
      </c>
      <c r="U1269" s="67"/>
      <c r="V1269" s="99"/>
      <c r="W1269" s="100"/>
      <c r="X1269" s="100"/>
      <c r="Y1269" s="100"/>
      <c r="Z1269" s="100"/>
      <c r="AA1269" s="160"/>
      <c r="AB1269" s="99"/>
      <c r="AC1269" s="350"/>
      <c r="AD1269" s="100"/>
      <c r="AE1269" s="187"/>
    </row>
    <row r="1270" spans="1:31" s="22" customFormat="1" ht="45" hidden="1" x14ac:dyDescent="0.25">
      <c r="A1270" s="430"/>
      <c r="B1270" s="66" t="s">
        <v>1663</v>
      </c>
      <c r="C1270" s="570"/>
      <c r="D1270" s="576"/>
      <c r="E1270" s="570"/>
      <c r="F1270" s="578"/>
      <c r="G1270" s="683"/>
      <c r="H1270" s="421"/>
      <c r="I1270" s="158" t="s">
        <v>1232</v>
      </c>
      <c r="J1270" s="428"/>
      <c r="K1270" s="428"/>
      <c r="L1270" s="428">
        <v>7</v>
      </c>
      <c r="M1270" s="428"/>
      <c r="N1270" s="68"/>
      <c r="O1270" s="68"/>
      <c r="P1270" s="68">
        <v>27</v>
      </c>
      <c r="Q1270" s="68"/>
      <c r="R1270" s="67"/>
      <c r="S1270" s="67"/>
      <c r="T1270" s="67">
        <v>67.825999999999993</v>
      </c>
      <c r="U1270" s="67"/>
      <c r="V1270" s="99"/>
      <c r="W1270" s="100"/>
      <c r="X1270" s="100"/>
      <c r="Y1270" s="100"/>
      <c r="Z1270" s="100"/>
      <c r="AA1270" s="160"/>
      <c r="AB1270" s="99"/>
      <c r="AC1270" s="350"/>
      <c r="AD1270" s="100"/>
      <c r="AE1270" s="187"/>
    </row>
    <row r="1271" spans="1:31" s="22" customFormat="1" ht="60" hidden="1" x14ac:dyDescent="0.25">
      <c r="A1271" s="430"/>
      <c r="B1271" s="66" t="s">
        <v>1579</v>
      </c>
      <c r="C1271" s="570"/>
      <c r="D1271" s="576"/>
      <c r="E1271" s="570"/>
      <c r="F1271" s="578"/>
      <c r="G1271" s="680"/>
      <c r="H1271" s="421"/>
      <c r="I1271" s="158" t="s">
        <v>1437</v>
      </c>
      <c r="J1271" s="428"/>
      <c r="K1271" s="428"/>
      <c r="L1271" s="428">
        <v>270</v>
      </c>
      <c r="M1271" s="428"/>
      <c r="N1271" s="68"/>
      <c r="O1271" s="68"/>
      <c r="P1271" s="68">
        <v>145</v>
      </c>
      <c r="Q1271" s="68"/>
      <c r="R1271" s="68"/>
      <c r="S1271" s="68"/>
      <c r="T1271" s="68">
        <v>354.16</v>
      </c>
      <c r="U1271" s="68"/>
      <c r="V1271" s="99"/>
      <c r="W1271" s="100"/>
      <c r="X1271" s="100"/>
      <c r="Y1271" s="100"/>
      <c r="Z1271" s="100"/>
      <c r="AA1271" s="160"/>
      <c r="AB1271" s="99"/>
      <c r="AC1271" s="350"/>
      <c r="AD1271" s="100"/>
      <c r="AE1271" s="187"/>
    </row>
    <row r="1272" spans="1:31" s="120" customFormat="1" ht="17.45" hidden="1" customHeight="1" x14ac:dyDescent="0.2">
      <c r="A1272" s="111" t="s">
        <v>170</v>
      </c>
      <c r="B1272" s="111"/>
      <c r="C1272" s="570"/>
      <c r="D1272" s="576"/>
      <c r="E1272" s="570"/>
      <c r="F1272" s="578"/>
      <c r="G1272" s="570" t="s">
        <v>61</v>
      </c>
      <c r="H1272" s="329"/>
      <c r="I1272" s="317"/>
      <c r="J1272" s="83">
        <f t="shared" ref="J1272:S1272" si="18">SUM(J1273)</f>
        <v>0</v>
      </c>
      <c r="K1272" s="83">
        <f t="shared" si="18"/>
        <v>0</v>
      </c>
      <c r="L1272" s="83"/>
      <c r="M1272" s="83"/>
      <c r="N1272" s="313">
        <f t="shared" si="18"/>
        <v>0</v>
      </c>
      <c r="O1272" s="313">
        <f t="shared" si="18"/>
        <v>0</v>
      </c>
      <c r="P1272" s="313"/>
      <c r="Q1272" s="313"/>
      <c r="R1272" s="118">
        <f t="shared" si="18"/>
        <v>0</v>
      </c>
      <c r="S1272" s="118">
        <f t="shared" si="18"/>
        <v>0</v>
      </c>
      <c r="T1272" s="118"/>
      <c r="U1272" s="118"/>
      <c r="V1272" s="122"/>
      <c r="W1272" s="118"/>
      <c r="X1272" s="141"/>
      <c r="Y1272" s="344"/>
      <c r="Z1272" s="349"/>
      <c r="AA1272" s="104"/>
    </row>
    <row r="1273" spans="1:31" s="22" customFormat="1" ht="19.5" hidden="1" customHeight="1" x14ac:dyDescent="0.25">
      <c r="A1273" s="430" t="s">
        <v>170</v>
      </c>
      <c r="B1273" s="430"/>
      <c r="C1273" s="570"/>
      <c r="D1273" s="576"/>
      <c r="E1273" s="570"/>
      <c r="F1273" s="578"/>
      <c r="G1273" s="570"/>
      <c r="H1273" s="421"/>
      <c r="I1273" s="140"/>
      <c r="J1273" s="428"/>
      <c r="K1273" s="428"/>
      <c r="L1273" s="428"/>
      <c r="M1273" s="428"/>
      <c r="N1273" s="68"/>
      <c r="O1273" s="68"/>
      <c r="P1273" s="68"/>
      <c r="Q1273" s="68"/>
      <c r="R1273" s="67"/>
      <c r="S1273" s="67"/>
      <c r="T1273" s="67"/>
      <c r="U1273" s="67"/>
      <c r="V1273" s="187"/>
      <c r="W1273" s="187"/>
      <c r="X1273" s="100"/>
      <c r="Y1273" s="187"/>
      <c r="Z1273" s="350"/>
      <c r="AA1273" s="64"/>
    </row>
    <row r="1274" spans="1:31" s="22" customFormat="1" ht="15.6" hidden="1" customHeight="1" x14ac:dyDescent="0.25">
      <c r="A1274" s="430" t="s">
        <v>170</v>
      </c>
      <c r="B1274" s="430"/>
      <c r="C1274" s="570"/>
      <c r="D1274" s="576"/>
      <c r="E1274" s="570"/>
      <c r="F1274" s="578"/>
      <c r="G1274" s="444" t="s">
        <v>63</v>
      </c>
      <c r="H1274" s="246"/>
      <c r="I1274" s="309"/>
      <c r="J1274" s="246">
        <f>SUM(J1275)</f>
        <v>0</v>
      </c>
      <c r="K1274" s="246">
        <f t="shared" ref="K1274:Q1274" si="19">SUM(K1275)</f>
        <v>45</v>
      </c>
      <c r="L1274" s="246">
        <f t="shared" si="19"/>
        <v>0</v>
      </c>
      <c r="M1274" s="246">
        <f t="shared" si="19"/>
        <v>0</v>
      </c>
      <c r="N1274" s="246">
        <f t="shared" si="19"/>
        <v>0</v>
      </c>
      <c r="O1274" s="246">
        <f t="shared" si="19"/>
        <v>15</v>
      </c>
      <c r="P1274" s="246">
        <f t="shared" si="19"/>
        <v>0</v>
      </c>
      <c r="Q1274" s="246">
        <f t="shared" si="19"/>
        <v>0</v>
      </c>
      <c r="R1274" s="273" t="e">
        <f>SUM(#REF!)</f>
        <v>#REF!</v>
      </c>
      <c r="S1274" s="273" t="e">
        <f>SUM(#REF!)</f>
        <v>#REF!</v>
      </c>
      <c r="T1274" s="273"/>
      <c r="U1274" s="273"/>
      <c r="V1274" s="272" t="e">
        <f>'Приложение 1'!#REF!</f>
        <v>#REF!</v>
      </c>
      <c r="W1274" s="118" t="e">
        <f>V1274*((J1274+K1274+L1274)/1000)/(N1274+O1274+P1274)</f>
        <v>#REF!</v>
      </c>
      <c r="X1274" s="119">
        <f>$X$1250</f>
        <v>3.6966999999999999</v>
      </c>
      <c r="Y1274" s="344" t="e">
        <f>X1274*'Приложение 1'!#REF!/100</f>
        <v>#REF!</v>
      </c>
      <c r="Z1274" s="349" t="e">
        <f>W1274/Y1274</f>
        <v>#REF!</v>
      </c>
      <c r="AA1274" s="64"/>
    </row>
    <row r="1275" spans="1:31" s="22" customFormat="1" ht="94.5" hidden="1" customHeight="1" x14ac:dyDescent="0.25">
      <c r="A1275" s="430">
        <v>1004</v>
      </c>
      <c r="B1275" s="430"/>
      <c r="C1275" s="570"/>
      <c r="D1275" s="576"/>
      <c r="E1275" s="570"/>
      <c r="F1275" s="428"/>
      <c r="G1275" s="444"/>
      <c r="H1275" s="428"/>
      <c r="I1275" s="158" t="s">
        <v>818</v>
      </c>
      <c r="J1275" s="93"/>
      <c r="K1275" s="91">
        <v>45</v>
      </c>
      <c r="L1275" s="91"/>
      <c r="M1275" s="91"/>
      <c r="N1275" s="68"/>
      <c r="O1275" s="68">
        <v>15</v>
      </c>
      <c r="P1275" s="68"/>
      <c r="Q1275" s="68"/>
      <c r="R1275" s="77"/>
      <c r="S1275" s="117">
        <v>150</v>
      </c>
      <c r="T1275" s="117"/>
      <c r="U1275" s="117"/>
      <c r="V1275" s="99"/>
      <c r="W1275" s="187"/>
      <c r="X1275" s="187"/>
      <c r="Y1275" s="187"/>
      <c r="Z1275" s="187"/>
      <c r="AA1275" s="187"/>
      <c r="AB1275" s="99"/>
      <c r="AC1275" s="350"/>
      <c r="AD1275" s="187"/>
      <c r="AE1275" s="64"/>
    </row>
    <row r="1276" spans="1:31" s="22" customFormat="1" hidden="1" x14ac:dyDescent="0.25">
      <c r="A1276" s="4"/>
      <c r="B1276" s="4"/>
      <c r="C1276" s="570"/>
      <c r="D1276" s="576"/>
      <c r="E1276" s="570"/>
      <c r="F1276" s="578" t="s">
        <v>65</v>
      </c>
      <c r="G1276" s="426" t="s">
        <v>59</v>
      </c>
      <c r="H1276" s="426"/>
      <c r="I1276" s="250"/>
      <c r="J1276" s="444"/>
      <c r="K1276" s="444"/>
      <c r="L1276" s="444"/>
      <c r="M1276" s="444"/>
      <c r="N1276" s="444"/>
      <c r="O1276" s="444"/>
      <c r="P1276" s="444"/>
      <c r="Q1276" s="444"/>
      <c r="R1276" s="270"/>
      <c r="S1276" s="270"/>
      <c r="T1276" s="270"/>
      <c r="U1276" s="270"/>
      <c r="V1276" s="442"/>
      <c r="W1276" s="442"/>
      <c r="X1276" s="381"/>
      <c r="Y1276" s="4"/>
      <c r="Z1276" s="430"/>
    </row>
    <row r="1277" spans="1:31" s="22" customFormat="1" hidden="1" x14ac:dyDescent="0.25">
      <c r="A1277" s="4"/>
      <c r="B1277" s="4"/>
      <c r="C1277" s="570"/>
      <c r="D1277" s="576"/>
      <c r="E1277" s="570"/>
      <c r="F1277" s="578"/>
      <c r="G1277" s="426" t="s">
        <v>60</v>
      </c>
      <c r="H1277" s="426"/>
      <c r="I1277" s="250"/>
      <c r="J1277" s="444"/>
      <c r="K1277" s="444"/>
      <c r="L1277" s="444"/>
      <c r="M1277" s="444"/>
      <c r="N1277" s="444"/>
      <c r="O1277" s="444"/>
      <c r="P1277" s="444"/>
      <c r="Q1277" s="444"/>
      <c r="R1277" s="270"/>
      <c r="S1277" s="270"/>
      <c r="T1277" s="270"/>
      <c r="U1277" s="270"/>
      <c r="V1277" s="442"/>
      <c r="W1277" s="442"/>
      <c r="X1277" s="381"/>
      <c r="Y1277" s="4"/>
      <c r="Z1277" s="430"/>
    </row>
    <row r="1278" spans="1:31" s="22" customFormat="1" hidden="1" x14ac:dyDescent="0.25">
      <c r="A1278" s="4"/>
      <c r="B1278" s="4"/>
      <c r="C1278" s="570"/>
      <c r="D1278" s="576"/>
      <c r="E1278" s="570"/>
      <c r="F1278" s="578"/>
      <c r="G1278" s="426" t="s">
        <v>61</v>
      </c>
      <c r="H1278" s="426"/>
      <c r="I1278" s="250"/>
      <c r="J1278" s="444"/>
      <c r="K1278" s="444"/>
      <c r="L1278" s="444"/>
      <c r="M1278" s="444"/>
      <c r="N1278" s="444"/>
      <c r="O1278" s="444"/>
      <c r="P1278" s="444"/>
      <c r="Q1278" s="444"/>
      <c r="R1278" s="270"/>
      <c r="S1278" s="270"/>
      <c r="T1278" s="270"/>
      <c r="U1278" s="270"/>
      <c r="V1278" s="442"/>
      <c r="W1278" s="442"/>
      <c r="X1278" s="442"/>
      <c r="Y1278" s="4"/>
      <c r="Z1278" s="430"/>
    </row>
    <row r="1279" spans="1:31" s="22" customFormat="1" hidden="1" x14ac:dyDescent="0.25">
      <c r="A1279" s="4"/>
      <c r="B1279" s="4"/>
      <c r="C1279" s="570"/>
      <c r="D1279" s="576"/>
      <c r="E1279" s="570"/>
      <c r="F1279" s="578"/>
      <c r="G1279" s="426" t="s">
        <v>62</v>
      </c>
      <c r="H1279" s="426"/>
      <c r="I1279" s="250"/>
      <c r="J1279" s="276"/>
      <c r="K1279" s="276"/>
      <c r="L1279" s="276"/>
      <c r="M1279" s="276"/>
      <c r="N1279" s="276"/>
      <c r="O1279" s="276"/>
      <c r="P1279" s="270"/>
      <c r="Q1279" s="270"/>
      <c r="R1279" s="270"/>
      <c r="S1279" s="270"/>
      <c r="T1279" s="270"/>
      <c r="U1279" s="270"/>
      <c r="V1279" s="442"/>
      <c r="W1279" s="442"/>
      <c r="X1279" s="442"/>
      <c r="Y1279" s="4"/>
      <c r="Z1279" s="430"/>
    </row>
    <row r="1280" spans="1:31" s="22" customFormat="1" hidden="1" x14ac:dyDescent="0.25">
      <c r="A1280" s="4"/>
      <c r="B1280" s="4"/>
      <c r="C1280" s="570"/>
      <c r="D1280" s="576"/>
      <c r="E1280" s="570"/>
      <c r="F1280" s="578"/>
      <c r="G1280" s="444" t="s">
        <v>63</v>
      </c>
      <c r="H1280" s="444"/>
      <c r="I1280" s="271"/>
      <c r="J1280" s="276"/>
      <c r="K1280" s="276"/>
      <c r="L1280" s="276"/>
      <c r="M1280" s="276"/>
      <c r="N1280" s="276"/>
      <c r="O1280" s="276"/>
      <c r="P1280" s="270"/>
      <c r="Q1280" s="270"/>
      <c r="R1280" s="270"/>
      <c r="S1280" s="270"/>
      <c r="T1280" s="270"/>
      <c r="U1280" s="270"/>
      <c r="V1280" s="442"/>
      <c r="W1280" s="442"/>
      <c r="X1280" s="442"/>
      <c r="Y1280" s="4"/>
      <c r="Z1280" s="430"/>
    </row>
    <row r="1281" spans="1:31" s="22" customFormat="1" hidden="1" x14ac:dyDescent="0.25">
      <c r="A1281" s="4"/>
      <c r="B1281" s="4"/>
      <c r="C1281" s="570"/>
      <c r="D1281" s="576"/>
      <c r="E1281" s="570"/>
      <c r="F1281" s="578"/>
      <c r="G1281" s="444" t="s">
        <v>68</v>
      </c>
      <c r="H1281" s="444"/>
      <c r="I1281" s="271"/>
      <c r="J1281" s="276"/>
      <c r="K1281" s="276"/>
      <c r="L1281" s="276"/>
      <c r="M1281" s="276"/>
      <c r="N1281" s="276"/>
      <c r="O1281" s="276"/>
      <c r="P1281" s="270"/>
      <c r="Q1281" s="270"/>
      <c r="R1281" s="270"/>
      <c r="S1281" s="270"/>
      <c r="T1281" s="270"/>
      <c r="U1281" s="270"/>
      <c r="V1281" s="442"/>
      <c r="W1281" s="442"/>
      <c r="X1281" s="442"/>
      <c r="Y1281" s="4"/>
      <c r="Z1281" s="430"/>
    </row>
    <row r="1282" spans="1:31" s="142" customFormat="1" ht="14.25" hidden="1" customHeight="1" x14ac:dyDescent="0.2">
      <c r="A1282" s="122"/>
      <c r="B1282" s="122"/>
      <c r="C1282" s="570"/>
      <c r="D1282" s="576"/>
      <c r="E1282" s="570" t="s">
        <v>67</v>
      </c>
      <c r="F1282" s="578" t="s">
        <v>64</v>
      </c>
      <c r="G1282" s="426" t="s">
        <v>59</v>
      </c>
      <c r="H1282" s="440"/>
      <c r="I1282" s="245"/>
      <c r="J1282" s="251">
        <f>SUM(J1283:J1286)</f>
        <v>0</v>
      </c>
      <c r="K1282" s="251">
        <f t="shared" ref="K1282:Q1282" si="20">SUM(K1283:K1286)</f>
        <v>2732</v>
      </c>
      <c r="L1282" s="251">
        <f t="shared" si="20"/>
        <v>2433</v>
      </c>
      <c r="M1282" s="251">
        <f t="shared" si="20"/>
        <v>0</v>
      </c>
      <c r="N1282" s="251">
        <f t="shared" si="20"/>
        <v>0</v>
      </c>
      <c r="O1282" s="251">
        <f t="shared" si="20"/>
        <v>40</v>
      </c>
      <c r="P1282" s="251">
        <f t="shared" si="20"/>
        <v>50</v>
      </c>
      <c r="Q1282" s="251">
        <f t="shared" si="20"/>
        <v>0</v>
      </c>
      <c r="R1282" s="251" t="e">
        <f>SUM(#REF!)</f>
        <v>#REF!</v>
      </c>
      <c r="S1282" s="251" t="e">
        <f>SUM(#REF!)</f>
        <v>#REF!</v>
      </c>
      <c r="T1282" s="251" t="e">
        <f>SUM(#REF!)</f>
        <v>#REF!</v>
      </c>
      <c r="U1282" s="251" t="e">
        <f>SUM(#REF!)</f>
        <v>#REF!</v>
      </c>
      <c r="V1282" s="272" t="e">
        <f>'Приложение 1'!#REF!</f>
        <v>#REF!</v>
      </c>
      <c r="W1282" s="118" t="e">
        <f>V1282*((J1282+K1282+L1282)/1000)/(N1282+O1282+P1282)</f>
        <v>#REF!</v>
      </c>
      <c r="X1282" s="119">
        <f>$X$1250</f>
        <v>3.6966999999999999</v>
      </c>
      <c r="Y1282" s="344" t="e">
        <f>X1282*'Приложение 1'!#REF!/100</f>
        <v>#REF!</v>
      </c>
      <c r="Z1282" s="349" t="e">
        <f>W1282/Y1282</f>
        <v>#REF!</v>
      </c>
    </row>
    <row r="1283" spans="1:31" s="22" customFormat="1" ht="72" hidden="1" customHeight="1" x14ac:dyDescent="0.25">
      <c r="A1283" s="430">
        <v>23</v>
      </c>
      <c r="B1283" s="430"/>
      <c r="C1283" s="570"/>
      <c r="D1283" s="576"/>
      <c r="E1283" s="570"/>
      <c r="F1283" s="578"/>
      <c r="G1283" s="426"/>
      <c r="H1283" s="421"/>
      <c r="I1283" s="158" t="s">
        <v>188</v>
      </c>
      <c r="J1283" s="421"/>
      <c r="K1283" s="324">
        <v>378</v>
      </c>
      <c r="L1283" s="73"/>
      <c r="M1283" s="73"/>
      <c r="N1283" s="78"/>
      <c r="O1283" s="67">
        <v>10</v>
      </c>
      <c r="P1283" s="67"/>
      <c r="Q1283" s="67"/>
      <c r="R1283" s="67"/>
      <c r="S1283" s="70">
        <v>656</v>
      </c>
      <c r="T1283" s="70"/>
      <c r="U1283" s="70"/>
      <c r="V1283" s="99"/>
      <c r="W1283" s="187"/>
      <c r="X1283" s="187"/>
      <c r="Y1283" s="187"/>
      <c r="Z1283" s="187"/>
      <c r="AA1283" s="187"/>
      <c r="AB1283" s="187"/>
      <c r="AC1283" s="350"/>
      <c r="AD1283" s="187"/>
      <c r="AE1283" s="64"/>
    </row>
    <row r="1284" spans="1:31" s="22" customFormat="1" ht="66" hidden="1" customHeight="1" x14ac:dyDescent="0.25">
      <c r="A1284" s="430">
        <v>1013</v>
      </c>
      <c r="B1284" s="430"/>
      <c r="C1284" s="570"/>
      <c r="D1284" s="576"/>
      <c r="E1284" s="570"/>
      <c r="F1284" s="578"/>
      <c r="G1284" s="426"/>
      <c r="H1284" s="421"/>
      <c r="I1284" s="158" t="s">
        <v>819</v>
      </c>
      <c r="J1284" s="81"/>
      <c r="K1284" s="81">
        <v>60</v>
      </c>
      <c r="L1284" s="81"/>
      <c r="M1284" s="81"/>
      <c r="N1284" s="67"/>
      <c r="O1284" s="67">
        <v>15</v>
      </c>
      <c r="P1284" s="67"/>
      <c r="Q1284" s="67"/>
      <c r="R1284" s="67"/>
      <c r="S1284" s="67">
        <v>151</v>
      </c>
      <c r="T1284" s="67"/>
      <c r="U1284" s="67"/>
      <c r="V1284" s="99"/>
      <c r="W1284" s="187"/>
      <c r="X1284" s="187"/>
      <c r="Y1284" s="187"/>
      <c r="Z1284" s="187"/>
      <c r="AA1284" s="187"/>
      <c r="AB1284" s="187"/>
      <c r="AC1284" s="350"/>
      <c r="AD1284" s="187"/>
      <c r="AE1284" s="64"/>
    </row>
    <row r="1285" spans="1:31" s="22" customFormat="1" ht="50.25" hidden="1" customHeight="1" x14ac:dyDescent="0.25">
      <c r="A1285" s="430">
        <v>1014</v>
      </c>
      <c r="B1285" s="430"/>
      <c r="C1285" s="570"/>
      <c r="D1285" s="576"/>
      <c r="E1285" s="570"/>
      <c r="F1285" s="578"/>
      <c r="G1285" s="426"/>
      <c r="H1285" s="421"/>
      <c r="I1285" s="158" t="s">
        <v>820</v>
      </c>
      <c r="J1285" s="421"/>
      <c r="K1285" s="428">
        <v>2294</v>
      </c>
      <c r="L1285" s="428"/>
      <c r="M1285" s="428"/>
      <c r="N1285" s="68"/>
      <c r="O1285" s="68">
        <v>15</v>
      </c>
      <c r="P1285" s="68"/>
      <c r="Q1285" s="68"/>
      <c r="R1285" s="67"/>
      <c r="S1285" s="67">
        <v>1690.8510000000001</v>
      </c>
      <c r="T1285" s="67"/>
      <c r="U1285" s="67"/>
      <c r="V1285" s="99"/>
      <c r="W1285" s="187"/>
      <c r="X1285" s="187"/>
      <c r="Y1285" s="187"/>
      <c r="Z1285" s="187"/>
      <c r="AA1285" s="187"/>
      <c r="AB1285" s="187"/>
      <c r="AC1285" s="350"/>
      <c r="AD1285" s="187"/>
      <c r="AE1285" s="64"/>
    </row>
    <row r="1286" spans="1:31" s="22" customFormat="1" ht="90" hidden="1" x14ac:dyDescent="0.25">
      <c r="A1286" s="430"/>
      <c r="B1286" s="189" t="s">
        <v>1607</v>
      </c>
      <c r="C1286" s="570"/>
      <c r="D1286" s="576"/>
      <c r="E1286" s="570"/>
      <c r="F1286" s="578"/>
      <c r="G1286" s="426"/>
      <c r="H1286" s="421"/>
      <c r="I1286" s="158" t="s">
        <v>1096</v>
      </c>
      <c r="J1286" s="421"/>
      <c r="K1286" s="428"/>
      <c r="L1286" s="421">
        <v>2433</v>
      </c>
      <c r="M1286" s="428"/>
      <c r="N1286" s="68"/>
      <c r="O1286" s="68"/>
      <c r="P1286" s="68">
        <v>50</v>
      </c>
      <c r="Q1286" s="68"/>
      <c r="R1286" s="67"/>
      <c r="S1286" s="67"/>
      <c r="T1286" s="67">
        <v>1674</v>
      </c>
      <c r="U1286" s="67"/>
      <c r="V1286" s="99"/>
      <c r="W1286" s="100"/>
      <c r="X1286" s="100"/>
      <c r="Y1286" s="187"/>
      <c r="Z1286" s="187"/>
      <c r="AA1286" s="187"/>
      <c r="AB1286" s="187"/>
      <c r="AC1286" s="350"/>
      <c r="AD1286" s="100"/>
      <c r="AE1286" s="64"/>
    </row>
    <row r="1287" spans="1:31" s="22" customFormat="1" hidden="1" x14ac:dyDescent="0.25">
      <c r="A1287" s="4"/>
      <c r="B1287" s="4"/>
      <c r="C1287" s="570"/>
      <c r="D1287" s="576"/>
      <c r="E1287" s="570"/>
      <c r="F1287" s="578"/>
      <c r="G1287" s="656" t="s">
        <v>60</v>
      </c>
      <c r="H1287" s="426"/>
      <c r="I1287" s="250"/>
      <c r="J1287" s="251">
        <f>J1288</f>
        <v>0</v>
      </c>
      <c r="K1287" s="251">
        <f t="shared" ref="K1287:U1287" si="21">K1288</f>
        <v>682</v>
      </c>
      <c r="L1287" s="251">
        <f t="shared" si="21"/>
        <v>0</v>
      </c>
      <c r="M1287" s="251">
        <f t="shared" si="21"/>
        <v>0</v>
      </c>
      <c r="N1287" s="251">
        <f t="shared" si="21"/>
        <v>0</v>
      </c>
      <c r="O1287" s="251">
        <f t="shared" si="21"/>
        <v>7.5</v>
      </c>
      <c r="P1287" s="251">
        <f t="shared" si="21"/>
        <v>0</v>
      </c>
      <c r="Q1287" s="251">
        <f t="shared" si="21"/>
        <v>0</v>
      </c>
      <c r="R1287" s="251">
        <f t="shared" si="21"/>
        <v>0</v>
      </c>
      <c r="S1287" s="251">
        <f t="shared" si="21"/>
        <v>811</v>
      </c>
      <c r="T1287" s="251">
        <f t="shared" si="21"/>
        <v>0</v>
      </c>
      <c r="U1287" s="251">
        <f t="shared" si="21"/>
        <v>0</v>
      </c>
      <c r="V1287" s="272" t="e">
        <f>'Приложение 1'!#REF!</f>
        <v>#REF!</v>
      </c>
      <c r="W1287" s="118" t="e">
        <f>V1287*((J1287+K1287+L1287)/1000)/(N1287+O1287+P1287)</f>
        <v>#REF!</v>
      </c>
      <c r="X1287" s="119">
        <f>$X$1250</f>
        <v>3.6966999999999999</v>
      </c>
      <c r="Y1287" s="344" t="e">
        <f>X1287*'Приложение 1'!#REF!/100</f>
        <v>#REF!</v>
      </c>
      <c r="Z1287" s="349" t="e">
        <f>W1287/Y1287</f>
        <v>#REF!</v>
      </c>
    </row>
    <row r="1288" spans="1:31" s="22" customFormat="1" ht="45.75" hidden="1" customHeight="1" x14ac:dyDescent="0.25">
      <c r="A1288" s="430">
        <v>62</v>
      </c>
      <c r="B1288" s="430"/>
      <c r="C1288" s="570"/>
      <c r="D1288" s="576"/>
      <c r="E1288" s="570"/>
      <c r="F1288" s="578"/>
      <c r="G1288" s="656"/>
      <c r="H1288" s="421"/>
      <c r="I1288" s="212" t="s">
        <v>226</v>
      </c>
      <c r="J1288" s="421"/>
      <c r="K1288" s="324">
        <v>682</v>
      </c>
      <c r="L1288" s="73"/>
      <c r="M1288" s="73"/>
      <c r="N1288" s="78"/>
      <c r="O1288" s="67">
        <v>7.5</v>
      </c>
      <c r="P1288" s="67"/>
      <c r="Q1288" s="67"/>
      <c r="R1288" s="67"/>
      <c r="S1288" s="67">
        <v>811</v>
      </c>
      <c r="T1288" s="70"/>
      <c r="U1288" s="70"/>
      <c r="V1288" s="187"/>
      <c r="W1288" s="187"/>
      <c r="X1288" s="100"/>
      <c r="Y1288" s="187"/>
      <c r="Z1288" s="353"/>
      <c r="AA1288" s="64"/>
    </row>
    <row r="1289" spans="1:31" s="22" customFormat="1" hidden="1" x14ac:dyDescent="0.25">
      <c r="A1289" s="4"/>
      <c r="B1289" s="4"/>
      <c r="C1289" s="570"/>
      <c r="D1289" s="576"/>
      <c r="E1289" s="570"/>
      <c r="F1289" s="578"/>
      <c r="G1289" s="426" t="s">
        <v>61</v>
      </c>
      <c r="H1289" s="426"/>
      <c r="I1289" s="250"/>
      <c r="J1289" s="276"/>
      <c r="K1289" s="276"/>
      <c r="L1289" s="276"/>
      <c r="M1289" s="276"/>
      <c r="N1289" s="276"/>
      <c r="O1289" s="276"/>
      <c r="P1289" s="270"/>
      <c r="Q1289" s="270"/>
      <c r="R1289" s="270"/>
      <c r="S1289" s="270"/>
      <c r="T1289" s="270"/>
      <c r="U1289" s="270"/>
      <c r="V1289" s="442"/>
      <c r="W1289" s="442"/>
      <c r="X1289" s="381"/>
      <c r="Y1289" s="344"/>
      <c r="Z1289" s="353"/>
    </row>
    <row r="1290" spans="1:31" s="22" customFormat="1" hidden="1" x14ac:dyDescent="0.25">
      <c r="A1290" s="4"/>
      <c r="B1290" s="4"/>
      <c r="C1290" s="570"/>
      <c r="D1290" s="576"/>
      <c r="E1290" s="570"/>
      <c r="F1290" s="578"/>
      <c r="G1290" s="426" t="s">
        <v>62</v>
      </c>
      <c r="H1290" s="426"/>
      <c r="I1290" s="250"/>
      <c r="J1290" s="276"/>
      <c r="K1290" s="276"/>
      <c r="L1290" s="276"/>
      <c r="M1290" s="276"/>
      <c r="N1290" s="276"/>
      <c r="O1290" s="276"/>
      <c r="P1290" s="270"/>
      <c r="Q1290" s="270"/>
      <c r="R1290" s="270"/>
      <c r="S1290" s="270"/>
      <c r="T1290" s="270"/>
      <c r="U1290" s="270"/>
      <c r="V1290" s="442"/>
      <c r="W1290" s="442"/>
      <c r="X1290" s="381"/>
      <c r="Y1290" s="4"/>
      <c r="Z1290" s="349"/>
    </row>
    <row r="1291" spans="1:31" s="22" customFormat="1" hidden="1" x14ac:dyDescent="0.25">
      <c r="A1291" s="4"/>
      <c r="B1291" s="4"/>
      <c r="C1291" s="570"/>
      <c r="D1291" s="576"/>
      <c r="E1291" s="570"/>
      <c r="F1291" s="578"/>
      <c r="G1291" s="444" t="s">
        <v>63</v>
      </c>
      <c r="H1291" s="444"/>
      <c r="I1291" s="271"/>
      <c r="J1291" s="278"/>
      <c r="K1291" s="278"/>
      <c r="L1291" s="278"/>
      <c r="M1291" s="278"/>
      <c r="N1291" s="278"/>
      <c r="O1291" s="278"/>
      <c r="P1291" s="270"/>
      <c r="Q1291" s="270"/>
      <c r="R1291" s="270"/>
      <c r="S1291" s="270"/>
      <c r="T1291" s="270"/>
      <c r="U1291" s="270"/>
      <c r="V1291" s="442"/>
      <c r="W1291" s="442"/>
      <c r="X1291" s="381"/>
      <c r="Y1291" s="4"/>
      <c r="Z1291" s="362"/>
    </row>
    <row r="1292" spans="1:31" s="22" customFormat="1" hidden="1" x14ac:dyDescent="0.25">
      <c r="A1292" s="4"/>
      <c r="B1292" s="4"/>
      <c r="C1292" s="570"/>
      <c r="D1292" s="576"/>
      <c r="E1292" s="570"/>
      <c r="F1292" s="578"/>
      <c r="G1292" s="444" t="s">
        <v>68</v>
      </c>
      <c r="H1292" s="444"/>
      <c r="I1292" s="271"/>
      <c r="J1292" s="270"/>
      <c r="K1292" s="270"/>
      <c r="L1292" s="270"/>
      <c r="M1292" s="270"/>
      <c r="N1292" s="270"/>
      <c r="O1292" s="270"/>
      <c r="P1292" s="270"/>
      <c r="Q1292" s="270"/>
      <c r="R1292" s="270"/>
      <c r="S1292" s="270"/>
      <c r="T1292" s="270"/>
      <c r="U1292" s="270"/>
      <c r="V1292" s="442"/>
      <c r="W1292" s="442"/>
      <c r="X1292" s="381"/>
      <c r="Y1292" s="4"/>
      <c r="Z1292" s="362"/>
    </row>
    <row r="1293" spans="1:31" s="22" customFormat="1" hidden="1" x14ac:dyDescent="0.25">
      <c r="A1293" s="4"/>
      <c r="B1293" s="4"/>
      <c r="C1293" s="570"/>
      <c r="D1293" s="576"/>
      <c r="E1293" s="570"/>
      <c r="F1293" s="578" t="s">
        <v>65</v>
      </c>
      <c r="G1293" s="656" t="s">
        <v>59</v>
      </c>
      <c r="H1293" s="440"/>
      <c r="I1293" s="245"/>
      <c r="J1293" s="252">
        <f>SUM(J1294:J1295)</f>
        <v>0</v>
      </c>
      <c r="K1293" s="252">
        <f t="shared" ref="K1293:U1293" si="22">SUM(K1294:K1295)</f>
        <v>933</v>
      </c>
      <c r="L1293" s="252">
        <f t="shared" si="22"/>
        <v>19</v>
      </c>
      <c r="M1293" s="252">
        <f t="shared" si="22"/>
        <v>0</v>
      </c>
      <c r="N1293" s="252">
        <f t="shared" si="22"/>
        <v>0</v>
      </c>
      <c r="O1293" s="252">
        <f t="shared" si="22"/>
        <v>9</v>
      </c>
      <c r="P1293" s="252">
        <f t="shared" si="22"/>
        <v>7.5</v>
      </c>
      <c r="Q1293" s="252">
        <f t="shared" si="22"/>
        <v>0</v>
      </c>
      <c r="R1293" s="252">
        <f t="shared" si="22"/>
        <v>0</v>
      </c>
      <c r="S1293" s="252">
        <f t="shared" si="22"/>
        <v>837</v>
      </c>
      <c r="T1293" s="252">
        <f t="shared" si="22"/>
        <v>96</v>
      </c>
      <c r="U1293" s="252">
        <f t="shared" si="22"/>
        <v>0</v>
      </c>
      <c r="V1293" s="272" t="e">
        <f>'Приложение 1'!#REF!</f>
        <v>#REF!</v>
      </c>
      <c r="W1293" s="118" t="e">
        <f>V1293*((J1293+K1293+L1293)/1000)/(N1293+O1293+P1293)</f>
        <v>#REF!</v>
      </c>
      <c r="X1293" s="119">
        <f>$X$1250</f>
        <v>3.6966999999999999</v>
      </c>
      <c r="Y1293" s="344" t="e">
        <f>X1293*'Приложение 1'!#REF!/100</f>
        <v>#REF!</v>
      </c>
      <c r="Z1293" s="349" t="e">
        <f>W1293/Y1293</f>
        <v>#REF!</v>
      </c>
    </row>
    <row r="1294" spans="1:31" s="22" customFormat="1" ht="74.25" hidden="1" customHeight="1" x14ac:dyDescent="0.25">
      <c r="A1294" s="430">
        <v>1022</v>
      </c>
      <c r="B1294" s="430"/>
      <c r="C1294" s="570"/>
      <c r="D1294" s="576"/>
      <c r="E1294" s="570"/>
      <c r="F1294" s="578"/>
      <c r="G1294" s="656"/>
      <c r="H1294" s="421"/>
      <c r="I1294" s="158" t="s">
        <v>821</v>
      </c>
      <c r="J1294" s="430"/>
      <c r="K1294" s="94">
        <v>933</v>
      </c>
      <c r="L1294" s="94"/>
      <c r="M1294" s="94"/>
      <c r="N1294" s="67"/>
      <c r="O1294" s="67">
        <v>9</v>
      </c>
      <c r="P1294" s="67"/>
      <c r="Q1294" s="67"/>
      <c r="R1294" s="67"/>
      <c r="S1294" s="117">
        <v>837</v>
      </c>
      <c r="T1294" s="117"/>
      <c r="U1294" s="117"/>
      <c r="V1294" s="187"/>
      <c r="W1294" s="187"/>
      <c r="X1294" s="100"/>
      <c r="Y1294" s="187"/>
      <c r="Z1294" s="350"/>
      <c r="AA1294" s="64"/>
    </row>
    <row r="1295" spans="1:31" s="22" customFormat="1" ht="38.25" hidden="1" customHeight="1" x14ac:dyDescent="0.25">
      <c r="A1295" s="430"/>
      <c r="B1295" s="430">
        <v>2809</v>
      </c>
      <c r="C1295" s="570"/>
      <c r="D1295" s="576"/>
      <c r="E1295" s="570"/>
      <c r="F1295" s="578"/>
      <c r="G1295" s="656"/>
      <c r="H1295" s="421"/>
      <c r="I1295" s="261" t="s">
        <v>1298</v>
      </c>
      <c r="J1295" s="428"/>
      <c r="K1295" s="428"/>
      <c r="L1295" s="190">
        <v>19</v>
      </c>
      <c r="M1295" s="428"/>
      <c r="N1295" s="68"/>
      <c r="O1295" s="68"/>
      <c r="P1295" s="68">
        <v>7.5</v>
      </c>
      <c r="Q1295" s="68"/>
      <c r="R1295" s="68"/>
      <c r="S1295" s="68"/>
      <c r="T1295" s="68">
        <v>96</v>
      </c>
      <c r="U1295" s="67"/>
      <c r="V1295" s="99"/>
      <c r="W1295" s="187"/>
      <c r="X1295" s="100"/>
      <c r="Y1295" s="99"/>
      <c r="Z1295" s="350"/>
      <c r="AA1295" s="64"/>
    </row>
    <row r="1296" spans="1:31" s="22" customFormat="1" hidden="1" x14ac:dyDescent="0.25">
      <c r="A1296" s="4"/>
      <c r="B1296" s="4"/>
      <c r="C1296" s="570"/>
      <c r="D1296" s="576"/>
      <c r="E1296" s="570"/>
      <c r="F1296" s="578"/>
      <c r="G1296" s="426" t="s">
        <v>60</v>
      </c>
      <c r="H1296" s="426"/>
      <c r="I1296" s="250"/>
      <c r="J1296" s="270"/>
      <c r="K1296" s="270"/>
      <c r="L1296" s="270"/>
      <c r="M1296" s="270"/>
      <c r="N1296" s="270"/>
      <c r="O1296" s="270"/>
      <c r="P1296" s="270"/>
      <c r="Q1296" s="270"/>
      <c r="R1296" s="270"/>
      <c r="S1296" s="270"/>
      <c r="T1296" s="270"/>
      <c r="U1296" s="270"/>
      <c r="V1296" s="442"/>
      <c r="W1296" s="442"/>
      <c r="X1296" s="381"/>
      <c r="Y1296" s="4"/>
      <c r="Z1296" s="362"/>
    </row>
    <row r="1297" spans="1:31" s="22" customFormat="1" hidden="1" x14ac:dyDescent="0.25">
      <c r="A1297" s="4"/>
      <c r="B1297" s="4"/>
      <c r="C1297" s="570"/>
      <c r="D1297" s="576"/>
      <c r="E1297" s="570"/>
      <c r="F1297" s="578"/>
      <c r="G1297" s="426" t="s">
        <v>61</v>
      </c>
      <c r="H1297" s="426"/>
      <c r="I1297" s="250"/>
      <c r="J1297" s="270"/>
      <c r="K1297" s="270"/>
      <c r="L1297" s="270"/>
      <c r="M1297" s="270"/>
      <c r="N1297" s="270"/>
      <c r="O1297" s="270"/>
      <c r="P1297" s="270"/>
      <c r="Q1297" s="270"/>
      <c r="R1297" s="270"/>
      <c r="S1297" s="270"/>
      <c r="T1297" s="270"/>
      <c r="U1297" s="270"/>
      <c r="V1297" s="442"/>
      <c r="W1297" s="442"/>
      <c r="X1297" s="381"/>
      <c r="Y1297" s="4"/>
      <c r="Z1297" s="362"/>
    </row>
    <row r="1298" spans="1:31" s="22" customFormat="1" hidden="1" x14ac:dyDescent="0.25">
      <c r="A1298" s="4"/>
      <c r="B1298" s="4"/>
      <c r="C1298" s="570"/>
      <c r="D1298" s="576"/>
      <c r="E1298" s="570"/>
      <c r="F1298" s="578"/>
      <c r="G1298" s="426" t="s">
        <v>62</v>
      </c>
      <c r="H1298" s="426"/>
      <c r="I1298" s="250"/>
      <c r="J1298" s="270"/>
      <c r="K1298" s="270"/>
      <c r="L1298" s="270"/>
      <c r="M1298" s="270"/>
      <c r="N1298" s="270"/>
      <c r="O1298" s="270"/>
      <c r="P1298" s="270"/>
      <c r="Q1298" s="270"/>
      <c r="R1298" s="270"/>
      <c r="S1298" s="270"/>
      <c r="T1298" s="270"/>
      <c r="U1298" s="270"/>
      <c r="V1298" s="442"/>
      <c r="W1298" s="442"/>
      <c r="X1298" s="381"/>
      <c r="Y1298" s="4"/>
      <c r="Z1298" s="362"/>
    </row>
    <row r="1299" spans="1:31" s="22" customFormat="1" hidden="1" x14ac:dyDescent="0.25">
      <c r="A1299" s="4"/>
      <c r="B1299" s="4"/>
      <c r="C1299" s="570"/>
      <c r="D1299" s="576"/>
      <c r="E1299" s="570"/>
      <c r="F1299" s="578"/>
      <c r="G1299" s="444" t="s">
        <v>63</v>
      </c>
      <c r="H1299" s="444"/>
      <c r="I1299" s="271"/>
      <c r="J1299" s="270"/>
      <c r="K1299" s="270"/>
      <c r="L1299" s="270"/>
      <c r="M1299" s="270"/>
      <c r="N1299" s="270"/>
      <c r="O1299" s="270"/>
      <c r="P1299" s="270"/>
      <c r="Q1299" s="270"/>
      <c r="R1299" s="270"/>
      <c r="S1299" s="270"/>
      <c r="T1299" s="270"/>
      <c r="U1299" s="270"/>
      <c r="V1299" s="442"/>
      <c r="W1299" s="442"/>
      <c r="X1299" s="381"/>
      <c r="Y1299" s="4"/>
      <c r="Z1299" s="362"/>
    </row>
    <row r="1300" spans="1:31" s="22" customFormat="1" hidden="1" x14ac:dyDescent="0.25">
      <c r="A1300" s="4"/>
      <c r="B1300" s="4"/>
      <c r="C1300" s="570"/>
      <c r="D1300" s="576"/>
      <c r="E1300" s="570"/>
      <c r="F1300" s="578"/>
      <c r="G1300" s="444" t="s">
        <v>68</v>
      </c>
      <c r="H1300" s="444"/>
      <c r="I1300" s="271"/>
      <c r="J1300" s="270"/>
      <c r="K1300" s="270"/>
      <c r="L1300" s="270"/>
      <c r="M1300" s="270"/>
      <c r="N1300" s="270"/>
      <c r="O1300" s="270"/>
      <c r="P1300" s="270"/>
      <c r="Q1300" s="270"/>
      <c r="R1300" s="270"/>
      <c r="S1300" s="270"/>
      <c r="T1300" s="270"/>
      <c r="U1300" s="270"/>
      <c r="V1300" s="442"/>
      <c r="W1300" s="442"/>
      <c r="X1300" s="381"/>
      <c r="Y1300" s="4"/>
      <c r="Z1300" s="362"/>
    </row>
    <row r="1301" spans="1:31" s="144" customFormat="1" ht="15" hidden="1" customHeight="1" x14ac:dyDescent="0.2">
      <c r="A1301" s="121"/>
      <c r="B1301" s="121"/>
      <c r="C1301" s="570" t="s">
        <v>79</v>
      </c>
      <c r="D1301" s="576" t="s">
        <v>81</v>
      </c>
      <c r="E1301" s="570" t="s">
        <v>66</v>
      </c>
      <c r="F1301" s="599" t="s">
        <v>64</v>
      </c>
      <c r="G1301" s="714" t="s">
        <v>59</v>
      </c>
      <c r="H1301" s="279"/>
      <c r="I1301" s="280"/>
      <c r="J1301" s="252">
        <f>SUM(J1302:J1316)</f>
        <v>2262</v>
      </c>
      <c r="K1301" s="252">
        <f t="shared" ref="K1301:Q1301" si="23">SUM(K1302:K1316)</f>
        <v>0</v>
      </c>
      <c r="L1301" s="252">
        <f t="shared" si="23"/>
        <v>1443</v>
      </c>
      <c r="M1301" s="252">
        <f t="shared" si="23"/>
        <v>0</v>
      </c>
      <c r="N1301" s="252">
        <f t="shared" si="23"/>
        <v>154</v>
      </c>
      <c r="O1301" s="252">
        <f t="shared" si="23"/>
        <v>0</v>
      </c>
      <c r="P1301" s="252">
        <f t="shared" si="23"/>
        <v>120.5</v>
      </c>
      <c r="Q1301" s="252">
        <f t="shared" si="23"/>
        <v>0</v>
      </c>
      <c r="R1301" s="252" t="e">
        <f>SUM(#REF!)</f>
        <v>#REF!</v>
      </c>
      <c r="S1301" s="252" t="e">
        <f>SUM(#REF!)</f>
        <v>#REF!</v>
      </c>
      <c r="T1301" s="252" t="e">
        <f>SUM(#REF!)</f>
        <v>#REF!</v>
      </c>
      <c r="U1301" s="252" t="e">
        <f>SUM(#REF!)</f>
        <v>#REF!</v>
      </c>
      <c r="V1301" s="272" t="e">
        <f>'Приложение 1'!#REF!</f>
        <v>#REF!</v>
      </c>
      <c r="W1301" s="118" t="e">
        <f>V1301*((J1301+K1301+L1301)/1000)/(N1301+O1301+P1301)</f>
        <v>#REF!</v>
      </c>
      <c r="X1301" s="119">
        <f>$X$1250</f>
        <v>3.6966999999999999</v>
      </c>
      <c r="Y1301" s="344" t="e">
        <f>X1301*'Приложение 1'!#REF!/100</f>
        <v>#REF!</v>
      </c>
      <c r="Z1301" s="349" t="e">
        <f>W1301/Y1301</f>
        <v>#REF!</v>
      </c>
    </row>
    <row r="1302" spans="1:31" s="22" customFormat="1" ht="75" hidden="1" x14ac:dyDescent="0.25">
      <c r="A1302" s="430" t="s">
        <v>170</v>
      </c>
      <c r="B1302" s="430"/>
      <c r="C1302" s="570"/>
      <c r="D1302" s="576"/>
      <c r="E1302" s="570"/>
      <c r="F1302" s="577"/>
      <c r="G1302" s="715"/>
      <c r="H1302" s="421"/>
      <c r="I1302" s="158" t="s">
        <v>822</v>
      </c>
      <c r="J1302" s="430">
        <v>234</v>
      </c>
      <c r="K1302" s="430"/>
      <c r="L1302" s="430"/>
      <c r="M1302" s="430"/>
      <c r="N1302" s="67">
        <v>9</v>
      </c>
      <c r="O1302" s="67"/>
      <c r="P1302" s="67"/>
      <c r="Q1302" s="67"/>
      <c r="R1302" s="67">
        <v>237.428</v>
      </c>
      <c r="S1302" s="67"/>
      <c r="T1302" s="67"/>
      <c r="U1302" s="67"/>
      <c r="V1302" s="99"/>
      <c r="W1302" s="100"/>
      <c r="X1302" s="100"/>
      <c r="Y1302" s="100"/>
      <c r="Z1302" s="100"/>
      <c r="AA1302" s="187"/>
      <c r="AB1302" s="272"/>
      <c r="AC1302" s="350"/>
      <c r="AD1302" s="187"/>
      <c r="AE1302" s="64"/>
    </row>
    <row r="1303" spans="1:31" s="22" customFormat="1" ht="45" hidden="1" x14ac:dyDescent="0.25">
      <c r="A1303" s="430" t="s">
        <v>170</v>
      </c>
      <c r="B1303" s="430"/>
      <c r="C1303" s="570"/>
      <c r="D1303" s="576"/>
      <c r="E1303" s="570"/>
      <c r="F1303" s="577"/>
      <c r="G1303" s="715"/>
      <c r="H1303" s="421"/>
      <c r="I1303" s="158" t="s">
        <v>823</v>
      </c>
      <c r="J1303" s="430">
        <v>591</v>
      </c>
      <c r="K1303" s="430"/>
      <c r="L1303" s="430"/>
      <c r="M1303" s="430"/>
      <c r="N1303" s="67">
        <v>15</v>
      </c>
      <c r="O1303" s="67"/>
      <c r="P1303" s="67"/>
      <c r="Q1303" s="67"/>
      <c r="R1303" s="67">
        <v>351</v>
      </c>
      <c r="S1303" s="67"/>
      <c r="T1303" s="67"/>
      <c r="U1303" s="67"/>
      <c r="V1303" s="99"/>
      <c r="W1303" s="100"/>
      <c r="X1303" s="100"/>
      <c r="Y1303" s="100"/>
      <c r="Z1303" s="100"/>
      <c r="AA1303" s="187"/>
      <c r="AB1303" s="272"/>
      <c r="AC1303" s="350"/>
      <c r="AD1303" s="187"/>
      <c r="AE1303" s="64"/>
    </row>
    <row r="1304" spans="1:31" s="22" customFormat="1" ht="60" hidden="1" x14ac:dyDescent="0.25">
      <c r="A1304" s="430" t="s">
        <v>170</v>
      </c>
      <c r="B1304" s="430"/>
      <c r="C1304" s="570"/>
      <c r="D1304" s="576"/>
      <c r="E1304" s="570"/>
      <c r="F1304" s="577"/>
      <c r="G1304" s="715"/>
      <c r="H1304" s="421"/>
      <c r="I1304" s="158" t="s">
        <v>824</v>
      </c>
      <c r="J1304" s="430">
        <v>50</v>
      </c>
      <c r="K1304" s="430"/>
      <c r="L1304" s="430"/>
      <c r="M1304" s="430"/>
      <c r="N1304" s="67">
        <v>15</v>
      </c>
      <c r="O1304" s="67"/>
      <c r="P1304" s="67"/>
      <c r="Q1304" s="67"/>
      <c r="R1304" s="67">
        <v>110.4264</v>
      </c>
      <c r="S1304" s="67"/>
      <c r="T1304" s="67"/>
      <c r="U1304" s="67"/>
      <c r="V1304" s="99"/>
      <c r="W1304" s="100"/>
      <c r="X1304" s="100"/>
      <c r="Y1304" s="100"/>
      <c r="Z1304" s="100"/>
      <c r="AA1304" s="187"/>
      <c r="AB1304" s="272"/>
      <c r="AC1304" s="350"/>
      <c r="AD1304" s="187"/>
      <c r="AE1304" s="64"/>
    </row>
    <row r="1305" spans="1:31" s="22" customFormat="1" ht="45" hidden="1" x14ac:dyDescent="0.25">
      <c r="A1305" s="430" t="s">
        <v>170</v>
      </c>
      <c r="B1305" s="430"/>
      <c r="C1305" s="570"/>
      <c r="D1305" s="576"/>
      <c r="E1305" s="570"/>
      <c r="F1305" s="577"/>
      <c r="G1305" s="715"/>
      <c r="H1305" s="421"/>
      <c r="I1305" s="158" t="s">
        <v>825</v>
      </c>
      <c r="J1305" s="430">
        <v>40</v>
      </c>
      <c r="K1305" s="430"/>
      <c r="L1305" s="430"/>
      <c r="M1305" s="430"/>
      <c r="N1305" s="67">
        <v>55</v>
      </c>
      <c r="O1305" s="67"/>
      <c r="P1305" s="67"/>
      <c r="Q1305" s="67"/>
      <c r="R1305" s="67">
        <v>40.359819999999999</v>
      </c>
      <c r="S1305" s="67"/>
      <c r="T1305" s="67"/>
      <c r="U1305" s="67"/>
      <c r="V1305" s="99"/>
      <c r="W1305" s="100"/>
      <c r="X1305" s="100"/>
      <c r="Y1305" s="100"/>
      <c r="Z1305" s="100"/>
      <c r="AA1305" s="187"/>
      <c r="AB1305" s="272"/>
      <c r="AC1305" s="350"/>
      <c r="AD1305" s="187"/>
      <c r="AE1305" s="64"/>
    </row>
    <row r="1306" spans="1:31" s="22" customFormat="1" ht="45" hidden="1" x14ac:dyDescent="0.25">
      <c r="A1306" s="430" t="s">
        <v>170</v>
      </c>
      <c r="B1306" s="430"/>
      <c r="C1306" s="570"/>
      <c r="D1306" s="576"/>
      <c r="E1306" s="570"/>
      <c r="F1306" s="577"/>
      <c r="G1306" s="715"/>
      <c r="H1306" s="421"/>
      <c r="I1306" s="158" t="s">
        <v>819</v>
      </c>
      <c r="J1306" s="430">
        <v>100</v>
      </c>
      <c r="K1306" s="430"/>
      <c r="L1306" s="430"/>
      <c r="M1306" s="430"/>
      <c r="N1306" s="67">
        <v>15</v>
      </c>
      <c r="O1306" s="67"/>
      <c r="P1306" s="67"/>
      <c r="Q1306" s="67"/>
      <c r="R1306" s="67">
        <v>93</v>
      </c>
      <c r="S1306" s="67"/>
      <c r="T1306" s="67"/>
      <c r="U1306" s="67"/>
      <c r="V1306" s="99"/>
      <c r="W1306" s="100"/>
      <c r="X1306" s="100"/>
      <c r="Y1306" s="100"/>
      <c r="Z1306" s="100"/>
      <c r="AA1306" s="187"/>
      <c r="AB1306" s="272"/>
      <c r="AC1306" s="350"/>
      <c r="AD1306" s="187"/>
      <c r="AE1306" s="64"/>
    </row>
    <row r="1307" spans="1:31" s="22" customFormat="1" ht="60" hidden="1" x14ac:dyDescent="0.25">
      <c r="A1307" s="430" t="s">
        <v>170</v>
      </c>
      <c r="B1307" s="430"/>
      <c r="C1307" s="570"/>
      <c r="D1307" s="576"/>
      <c r="E1307" s="570"/>
      <c r="F1307" s="577"/>
      <c r="G1307" s="715"/>
      <c r="H1307" s="421"/>
      <c r="I1307" s="158" t="s">
        <v>826</v>
      </c>
      <c r="J1307" s="430">
        <v>400</v>
      </c>
      <c r="K1307" s="430"/>
      <c r="L1307" s="430"/>
      <c r="M1307" s="430"/>
      <c r="N1307" s="67">
        <v>15</v>
      </c>
      <c r="O1307" s="67"/>
      <c r="P1307" s="67"/>
      <c r="Q1307" s="67"/>
      <c r="R1307" s="67">
        <v>303.33028999999999</v>
      </c>
      <c r="S1307" s="67"/>
      <c r="T1307" s="67"/>
      <c r="U1307" s="67"/>
      <c r="V1307" s="99"/>
      <c r="W1307" s="100"/>
      <c r="X1307" s="100"/>
      <c r="Y1307" s="100"/>
      <c r="Z1307" s="100"/>
      <c r="AA1307" s="187"/>
      <c r="AB1307" s="272"/>
      <c r="AC1307" s="350"/>
      <c r="AD1307" s="187"/>
      <c r="AE1307" s="64"/>
    </row>
    <row r="1308" spans="1:31" s="22" customFormat="1" ht="45" hidden="1" x14ac:dyDescent="0.25">
      <c r="A1308" s="430" t="s">
        <v>170</v>
      </c>
      <c r="B1308" s="430"/>
      <c r="C1308" s="570"/>
      <c r="D1308" s="576"/>
      <c r="E1308" s="570"/>
      <c r="F1308" s="577"/>
      <c r="G1308" s="715"/>
      <c r="H1308" s="421"/>
      <c r="I1308" s="158" t="s">
        <v>827</v>
      </c>
      <c r="J1308" s="430">
        <v>347</v>
      </c>
      <c r="K1308" s="430"/>
      <c r="L1308" s="430"/>
      <c r="M1308" s="430"/>
      <c r="N1308" s="67">
        <v>15</v>
      </c>
      <c r="O1308" s="67"/>
      <c r="P1308" s="67"/>
      <c r="Q1308" s="67"/>
      <c r="R1308" s="67">
        <v>182.24064999999999</v>
      </c>
      <c r="S1308" s="67"/>
      <c r="T1308" s="67"/>
      <c r="U1308" s="67"/>
      <c r="V1308" s="99"/>
      <c r="W1308" s="100"/>
      <c r="X1308" s="100"/>
      <c r="Y1308" s="100"/>
      <c r="Z1308" s="100"/>
      <c r="AA1308" s="187"/>
      <c r="AB1308" s="272"/>
      <c r="AC1308" s="350"/>
      <c r="AD1308" s="187"/>
      <c r="AE1308" s="64"/>
    </row>
    <row r="1309" spans="1:31" s="22" customFormat="1" ht="75" hidden="1" x14ac:dyDescent="0.25">
      <c r="A1309" s="430" t="s">
        <v>170</v>
      </c>
      <c r="B1309" s="430"/>
      <c r="C1309" s="570"/>
      <c r="D1309" s="576"/>
      <c r="E1309" s="570"/>
      <c r="F1309" s="577"/>
      <c r="G1309" s="715"/>
      <c r="H1309" s="421"/>
      <c r="I1309" s="158" t="s">
        <v>436</v>
      </c>
      <c r="J1309" s="430">
        <v>500</v>
      </c>
      <c r="K1309" s="430"/>
      <c r="L1309" s="430"/>
      <c r="M1309" s="430"/>
      <c r="N1309" s="67">
        <v>15</v>
      </c>
      <c r="O1309" s="67"/>
      <c r="P1309" s="67"/>
      <c r="Q1309" s="67"/>
      <c r="R1309" s="67">
        <v>254</v>
      </c>
      <c r="S1309" s="67"/>
      <c r="T1309" s="67"/>
      <c r="U1309" s="67"/>
      <c r="V1309" s="99"/>
      <c r="W1309" s="100"/>
      <c r="X1309" s="100"/>
      <c r="Y1309" s="100"/>
      <c r="Z1309" s="100"/>
      <c r="AA1309" s="187"/>
      <c r="AB1309" s="272"/>
      <c r="AC1309" s="350"/>
      <c r="AD1309" s="187"/>
      <c r="AE1309" s="64"/>
    </row>
    <row r="1310" spans="1:31" s="22" customFormat="1" ht="60" hidden="1" x14ac:dyDescent="0.25">
      <c r="A1310" s="430"/>
      <c r="B1310" s="66" t="s">
        <v>1580</v>
      </c>
      <c r="C1310" s="570"/>
      <c r="D1310" s="576"/>
      <c r="E1310" s="570"/>
      <c r="F1310" s="577"/>
      <c r="G1310" s="715"/>
      <c r="H1310" s="421"/>
      <c r="I1310" s="158" t="s">
        <v>1371</v>
      </c>
      <c r="J1310" s="430"/>
      <c r="K1310" s="430"/>
      <c r="L1310" s="430">
        <v>226</v>
      </c>
      <c r="M1310" s="430"/>
      <c r="N1310" s="67"/>
      <c r="O1310" s="67"/>
      <c r="P1310" s="68">
        <v>15</v>
      </c>
      <c r="Q1310" s="67"/>
      <c r="R1310" s="67"/>
      <c r="S1310" s="67"/>
      <c r="T1310" s="67">
        <v>354.62</v>
      </c>
      <c r="U1310" s="67"/>
      <c r="V1310" s="99">
        <f>T1310/L1310</f>
        <v>1.5691150442477877</v>
      </c>
      <c r="W1310" s="100"/>
      <c r="X1310" s="100"/>
      <c r="Y1310" s="100"/>
      <c r="Z1310" s="100"/>
      <c r="AA1310" s="187"/>
      <c r="AB1310" s="272"/>
      <c r="AC1310" s="350"/>
      <c r="AD1310" s="100"/>
      <c r="AE1310" s="64"/>
    </row>
    <row r="1311" spans="1:31" s="22" customFormat="1" ht="60" hidden="1" x14ac:dyDescent="0.25">
      <c r="A1311" s="430"/>
      <c r="B1311" s="430">
        <v>430</v>
      </c>
      <c r="C1311" s="570"/>
      <c r="D1311" s="576"/>
      <c r="E1311" s="570"/>
      <c r="F1311" s="577"/>
      <c r="G1311" s="715"/>
      <c r="H1311" s="421"/>
      <c r="I1311" s="158" t="s">
        <v>1342</v>
      </c>
      <c r="J1311" s="428"/>
      <c r="K1311" s="428"/>
      <c r="L1311" s="428">
        <v>174</v>
      </c>
      <c r="M1311" s="428"/>
      <c r="N1311" s="68"/>
      <c r="O1311" s="68"/>
      <c r="P1311" s="68">
        <v>3</v>
      </c>
      <c r="Q1311" s="68"/>
      <c r="R1311" s="67"/>
      <c r="S1311" s="67"/>
      <c r="T1311" s="67">
        <v>301.41000000000003</v>
      </c>
      <c r="U1311" s="67"/>
      <c r="V1311" s="99">
        <f t="shared" ref="V1311:V1316" si="24">T1311/L1311</f>
        <v>1.7322413793103451</v>
      </c>
      <c r="W1311" s="100"/>
      <c r="X1311" s="100"/>
      <c r="Y1311" s="100"/>
      <c r="Z1311" s="100"/>
      <c r="AA1311" s="187"/>
      <c r="AB1311" s="272"/>
      <c r="AC1311" s="350"/>
      <c r="AD1311" s="100"/>
      <c r="AE1311" s="64"/>
    </row>
    <row r="1312" spans="1:31" s="22" customFormat="1" ht="45" hidden="1" x14ac:dyDescent="0.25">
      <c r="A1312" s="430"/>
      <c r="B1312" s="66" t="s">
        <v>1590</v>
      </c>
      <c r="C1312" s="570"/>
      <c r="D1312" s="576"/>
      <c r="E1312" s="570"/>
      <c r="F1312" s="577"/>
      <c r="G1312" s="715"/>
      <c r="H1312" s="421"/>
      <c r="I1312" s="158" t="s">
        <v>1372</v>
      </c>
      <c r="J1312" s="428"/>
      <c r="K1312" s="428"/>
      <c r="L1312" s="428">
        <v>465</v>
      </c>
      <c r="M1312" s="428"/>
      <c r="N1312" s="68"/>
      <c r="O1312" s="68"/>
      <c r="P1312" s="68">
        <v>7.5</v>
      </c>
      <c r="Q1312" s="68"/>
      <c r="R1312" s="67"/>
      <c r="S1312" s="67"/>
      <c r="T1312" s="67">
        <v>607.39</v>
      </c>
      <c r="U1312" s="67"/>
      <c r="V1312" s="99">
        <f t="shared" si="24"/>
        <v>1.3062150537634409</v>
      </c>
      <c r="W1312" s="100"/>
      <c r="X1312" s="100"/>
      <c r="Y1312" s="100"/>
      <c r="Z1312" s="100"/>
      <c r="AA1312" s="187"/>
      <c r="AB1312" s="272"/>
      <c r="AC1312" s="350"/>
      <c r="AD1312" s="100"/>
      <c r="AE1312" s="64"/>
    </row>
    <row r="1313" spans="1:31" s="22" customFormat="1" ht="60" hidden="1" x14ac:dyDescent="0.25">
      <c r="A1313" s="430"/>
      <c r="B1313" s="66" t="s">
        <v>1600</v>
      </c>
      <c r="C1313" s="570"/>
      <c r="D1313" s="576"/>
      <c r="E1313" s="570"/>
      <c r="F1313" s="577"/>
      <c r="G1313" s="715"/>
      <c r="H1313" s="421"/>
      <c r="I1313" s="158" t="s">
        <v>1438</v>
      </c>
      <c r="J1313" s="430"/>
      <c r="K1313" s="430"/>
      <c r="L1313" s="430">
        <v>150</v>
      </c>
      <c r="M1313" s="430"/>
      <c r="N1313" s="67"/>
      <c r="O1313" s="67"/>
      <c r="P1313" s="68">
        <v>65</v>
      </c>
      <c r="Q1313" s="67"/>
      <c r="R1313" s="67"/>
      <c r="S1313" s="67"/>
      <c r="T1313" s="67">
        <v>125.17</v>
      </c>
      <c r="U1313" s="67"/>
      <c r="V1313" s="99">
        <f t="shared" si="24"/>
        <v>0.83446666666666669</v>
      </c>
      <c r="W1313" s="100"/>
      <c r="X1313" s="100"/>
      <c r="Y1313" s="100"/>
      <c r="Z1313" s="100"/>
      <c r="AA1313" s="187"/>
      <c r="AB1313" s="272"/>
      <c r="AC1313" s="350"/>
      <c r="AD1313" s="100"/>
      <c r="AE1313" s="64"/>
    </row>
    <row r="1314" spans="1:31" s="22" customFormat="1" ht="60" hidden="1" x14ac:dyDescent="0.25">
      <c r="A1314" s="430"/>
      <c r="B1314" s="66" t="s">
        <v>1596</v>
      </c>
      <c r="C1314" s="570"/>
      <c r="D1314" s="576"/>
      <c r="E1314" s="570"/>
      <c r="F1314" s="577"/>
      <c r="G1314" s="715"/>
      <c r="H1314" s="421"/>
      <c r="I1314" s="158" t="s">
        <v>1396</v>
      </c>
      <c r="J1314" s="430"/>
      <c r="K1314" s="430"/>
      <c r="L1314" s="430">
        <v>225</v>
      </c>
      <c r="M1314" s="430"/>
      <c r="N1314" s="67"/>
      <c r="O1314" s="67"/>
      <c r="P1314" s="68">
        <v>10</v>
      </c>
      <c r="Q1314" s="67"/>
      <c r="R1314" s="67"/>
      <c r="S1314" s="67"/>
      <c r="T1314" s="67">
        <v>215.39</v>
      </c>
      <c r="U1314" s="67"/>
      <c r="V1314" s="99">
        <f t="shared" si="24"/>
        <v>0.95728888888888886</v>
      </c>
      <c r="W1314" s="100"/>
      <c r="X1314" s="100"/>
      <c r="Y1314" s="100"/>
      <c r="Z1314" s="100"/>
      <c r="AA1314" s="187"/>
      <c r="AB1314" s="272"/>
      <c r="AC1314" s="350"/>
      <c r="AD1314" s="100"/>
      <c r="AE1314" s="64"/>
    </row>
    <row r="1315" spans="1:31" s="22" customFormat="1" ht="75" hidden="1" x14ac:dyDescent="0.25">
      <c r="A1315" s="430"/>
      <c r="B1315" s="66" t="s">
        <v>1591</v>
      </c>
      <c r="C1315" s="570"/>
      <c r="D1315" s="576"/>
      <c r="E1315" s="570"/>
      <c r="F1315" s="577"/>
      <c r="G1315" s="715"/>
      <c r="H1315" s="421"/>
      <c r="I1315" s="158" t="s">
        <v>1408</v>
      </c>
      <c r="J1315" s="430"/>
      <c r="K1315" s="430"/>
      <c r="L1315" s="430">
        <v>188</v>
      </c>
      <c r="M1315" s="430"/>
      <c r="N1315" s="67"/>
      <c r="O1315" s="67"/>
      <c r="P1315" s="68">
        <v>5</v>
      </c>
      <c r="Q1315" s="67"/>
      <c r="R1315" s="67"/>
      <c r="S1315" s="67"/>
      <c r="T1315" s="67">
        <v>170.65</v>
      </c>
      <c r="U1315" s="67"/>
      <c r="V1315" s="99">
        <f t="shared" si="24"/>
        <v>0.90771276595744688</v>
      </c>
      <c r="W1315" s="100"/>
      <c r="X1315" s="100"/>
      <c r="Y1315" s="100"/>
      <c r="Z1315" s="100"/>
      <c r="AA1315" s="187"/>
      <c r="AB1315" s="272"/>
      <c r="AC1315" s="350"/>
      <c r="AD1315" s="100"/>
      <c r="AE1315" s="64"/>
    </row>
    <row r="1316" spans="1:31" s="22" customFormat="1" ht="60" hidden="1" x14ac:dyDescent="0.25">
      <c r="A1316" s="430"/>
      <c r="B1316" s="66" t="s">
        <v>1602</v>
      </c>
      <c r="C1316" s="570"/>
      <c r="D1316" s="576"/>
      <c r="E1316" s="570"/>
      <c r="F1316" s="577"/>
      <c r="G1316" s="721"/>
      <c r="H1316" s="421"/>
      <c r="I1316" s="158" t="s">
        <v>1439</v>
      </c>
      <c r="J1316" s="430"/>
      <c r="K1316" s="430"/>
      <c r="L1316" s="430">
        <v>15</v>
      </c>
      <c r="M1316" s="430"/>
      <c r="N1316" s="67"/>
      <c r="O1316" s="67"/>
      <c r="P1316" s="68">
        <v>15</v>
      </c>
      <c r="Q1316" s="67"/>
      <c r="R1316" s="67"/>
      <c r="S1316" s="67"/>
      <c r="T1316" s="67">
        <v>92.47</v>
      </c>
      <c r="U1316" s="67"/>
      <c r="V1316" s="99">
        <f t="shared" si="24"/>
        <v>6.1646666666666663</v>
      </c>
      <c r="W1316" s="100"/>
      <c r="X1316" s="100"/>
      <c r="Y1316" s="100"/>
      <c r="Z1316" s="100"/>
      <c r="AA1316" s="187"/>
      <c r="AB1316" s="272"/>
      <c r="AC1316" s="350"/>
      <c r="AD1316" s="100"/>
      <c r="AE1316" s="64"/>
    </row>
    <row r="1317" spans="1:31" s="142" customFormat="1" ht="14.25" hidden="1" customHeight="1" x14ac:dyDescent="0.2">
      <c r="A1317" s="122"/>
      <c r="B1317" s="122"/>
      <c r="C1317" s="570"/>
      <c r="D1317" s="576"/>
      <c r="E1317" s="570"/>
      <c r="F1317" s="577"/>
      <c r="G1317" s="679" t="s">
        <v>60</v>
      </c>
      <c r="H1317" s="440"/>
      <c r="I1317" s="245"/>
      <c r="J1317" s="252">
        <f>SUM(J1318:J1398)</f>
        <v>7306</v>
      </c>
      <c r="K1317" s="252">
        <f t="shared" ref="K1317:Q1317" si="25">SUM(K1318:K1398)</f>
        <v>4630</v>
      </c>
      <c r="L1317" s="252">
        <f t="shared" si="25"/>
        <v>13004</v>
      </c>
      <c r="M1317" s="252">
        <f t="shared" si="25"/>
        <v>0</v>
      </c>
      <c r="N1317" s="252">
        <f t="shared" si="25"/>
        <v>2525.5</v>
      </c>
      <c r="O1317" s="252">
        <f t="shared" si="25"/>
        <v>1090</v>
      </c>
      <c r="P1317" s="252">
        <f t="shared" si="25"/>
        <v>2524.9249999999997</v>
      </c>
      <c r="Q1317" s="252">
        <f t="shared" si="25"/>
        <v>0</v>
      </c>
      <c r="R1317" s="252" t="e">
        <f>SUM(#REF!)</f>
        <v>#REF!</v>
      </c>
      <c r="S1317" s="252" t="e">
        <f>SUM(#REF!)</f>
        <v>#REF!</v>
      </c>
      <c r="T1317" s="252" t="e">
        <f>SUM(#REF!)</f>
        <v>#REF!</v>
      </c>
      <c r="U1317" s="252" t="e">
        <f>SUM(#REF!)</f>
        <v>#REF!</v>
      </c>
      <c r="V1317" s="272" t="e">
        <f>'Приложение 1'!#REF!</f>
        <v>#REF!</v>
      </c>
      <c r="W1317" s="118" t="e">
        <f>V1317*((J1317+K1317+L1317)/1000)/(N1317+O1317+P1317)</f>
        <v>#REF!</v>
      </c>
      <c r="X1317" s="119">
        <f>$X$1250</f>
        <v>3.6966999999999999</v>
      </c>
      <c r="Y1317" s="344" t="e">
        <f>X1317*'Приложение 1'!#REF!/100</f>
        <v>#REF!</v>
      </c>
      <c r="Z1317" s="349" t="e">
        <f>W1317/Y1317</f>
        <v>#REF!</v>
      </c>
    </row>
    <row r="1318" spans="1:31" s="22" customFormat="1" ht="60" hidden="1" x14ac:dyDescent="0.25">
      <c r="A1318" s="430" t="s">
        <v>170</v>
      </c>
      <c r="B1318" s="430"/>
      <c r="C1318" s="570"/>
      <c r="D1318" s="576"/>
      <c r="E1318" s="570"/>
      <c r="F1318" s="577"/>
      <c r="G1318" s="683"/>
      <c r="H1318" s="421"/>
      <c r="I1318" s="158" t="s">
        <v>480</v>
      </c>
      <c r="J1318" s="430">
        <v>116</v>
      </c>
      <c r="K1318" s="430"/>
      <c r="L1318" s="430"/>
      <c r="M1318" s="430"/>
      <c r="N1318" s="67">
        <v>32</v>
      </c>
      <c r="O1318" s="67"/>
      <c r="P1318" s="67"/>
      <c r="Q1318" s="67"/>
      <c r="R1318" s="67">
        <v>640.80000000000007</v>
      </c>
      <c r="S1318" s="67"/>
      <c r="T1318" s="67"/>
      <c r="U1318" s="67"/>
      <c r="V1318" s="99"/>
      <c r="W1318" s="100"/>
      <c r="X1318" s="100"/>
      <c r="Y1318" s="100"/>
      <c r="Z1318" s="100"/>
      <c r="AA1318" s="187"/>
      <c r="AB1318" s="272"/>
      <c r="AC1318" s="350"/>
      <c r="AD1318" s="187"/>
      <c r="AE1318" s="64"/>
    </row>
    <row r="1319" spans="1:31" s="22" customFormat="1" ht="60" hidden="1" x14ac:dyDescent="0.25">
      <c r="A1319" s="430" t="s">
        <v>170</v>
      </c>
      <c r="B1319" s="430"/>
      <c r="C1319" s="570"/>
      <c r="D1319" s="576"/>
      <c r="E1319" s="570"/>
      <c r="F1319" s="577"/>
      <c r="G1319" s="683"/>
      <c r="H1319" s="421"/>
      <c r="I1319" s="158" t="s">
        <v>484</v>
      </c>
      <c r="J1319" s="430">
        <v>116</v>
      </c>
      <c r="K1319" s="430"/>
      <c r="L1319" s="430"/>
      <c r="M1319" s="430"/>
      <c r="N1319" s="67">
        <v>32</v>
      </c>
      <c r="O1319" s="67"/>
      <c r="P1319" s="67"/>
      <c r="Q1319" s="67"/>
      <c r="R1319" s="67">
        <v>485.68733333333336</v>
      </c>
      <c r="S1319" s="67"/>
      <c r="T1319" s="67"/>
      <c r="U1319" s="67"/>
      <c r="V1319" s="99"/>
      <c r="W1319" s="100"/>
      <c r="X1319" s="100"/>
      <c r="Y1319" s="100"/>
      <c r="Z1319" s="100"/>
      <c r="AA1319" s="187"/>
      <c r="AB1319" s="272"/>
      <c r="AC1319" s="350"/>
      <c r="AD1319" s="187"/>
      <c r="AE1319" s="64"/>
    </row>
    <row r="1320" spans="1:31" s="22" customFormat="1" ht="60" hidden="1" x14ac:dyDescent="0.25">
      <c r="A1320" s="430" t="s">
        <v>170</v>
      </c>
      <c r="B1320" s="430"/>
      <c r="C1320" s="570"/>
      <c r="D1320" s="576"/>
      <c r="E1320" s="570"/>
      <c r="F1320" s="577"/>
      <c r="G1320" s="683"/>
      <c r="H1320" s="421"/>
      <c r="I1320" s="158" t="s">
        <v>485</v>
      </c>
      <c r="J1320" s="430">
        <v>24</v>
      </c>
      <c r="K1320" s="430"/>
      <c r="L1320" s="430"/>
      <c r="M1320" s="430"/>
      <c r="N1320" s="67">
        <v>117</v>
      </c>
      <c r="O1320" s="67"/>
      <c r="P1320" s="67"/>
      <c r="Q1320" s="67"/>
      <c r="R1320" s="67">
        <v>625.04</v>
      </c>
      <c r="S1320" s="67"/>
      <c r="T1320" s="67"/>
      <c r="U1320" s="67"/>
      <c r="V1320" s="99"/>
      <c r="W1320" s="100"/>
      <c r="X1320" s="100"/>
      <c r="Y1320" s="100"/>
      <c r="Z1320" s="100"/>
      <c r="AA1320" s="187"/>
      <c r="AB1320" s="272"/>
      <c r="AC1320" s="350"/>
      <c r="AD1320" s="187"/>
      <c r="AE1320" s="64"/>
    </row>
    <row r="1321" spans="1:31" s="22" customFormat="1" ht="30" hidden="1" x14ac:dyDescent="0.25">
      <c r="A1321" s="430" t="s">
        <v>170</v>
      </c>
      <c r="B1321" s="430"/>
      <c r="C1321" s="570"/>
      <c r="D1321" s="576"/>
      <c r="E1321" s="570"/>
      <c r="F1321" s="577"/>
      <c r="G1321" s="683"/>
      <c r="H1321" s="421"/>
      <c r="I1321" s="158" t="s">
        <v>828</v>
      </c>
      <c r="J1321" s="430">
        <v>442</v>
      </c>
      <c r="K1321" s="430"/>
      <c r="L1321" s="430"/>
      <c r="M1321" s="430"/>
      <c r="N1321" s="67">
        <v>5</v>
      </c>
      <c r="O1321" s="67"/>
      <c r="P1321" s="67"/>
      <c r="Q1321" s="67"/>
      <c r="R1321" s="67">
        <v>514.670526666667</v>
      </c>
      <c r="S1321" s="67"/>
      <c r="T1321" s="67"/>
      <c r="U1321" s="67"/>
      <c r="V1321" s="99"/>
      <c r="W1321" s="100"/>
      <c r="X1321" s="100"/>
      <c r="Y1321" s="100"/>
      <c r="Z1321" s="100"/>
      <c r="AA1321" s="187"/>
      <c r="AB1321" s="272"/>
      <c r="AC1321" s="350"/>
      <c r="AD1321" s="187"/>
      <c r="AE1321" s="64"/>
    </row>
    <row r="1322" spans="1:31" s="22" customFormat="1" ht="60" hidden="1" x14ac:dyDescent="0.25">
      <c r="A1322" s="430" t="s">
        <v>170</v>
      </c>
      <c r="B1322" s="430"/>
      <c r="C1322" s="570"/>
      <c r="D1322" s="576"/>
      <c r="E1322" s="570"/>
      <c r="F1322" s="577"/>
      <c r="G1322" s="683"/>
      <c r="H1322" s="421"/>
      <c r="I1322" s="158" t="s">
        <v>829</v>
      </c>
      <c r="J1322" s="430">
        <v>10</v>
      </c>
      <c r="K1322" s="430"/>
      <c r="L1322" s="430"/>
      <c r="M1322" s="430"/>
      <c r="N1322" s="67">
        <v>50</v>
      </c>
      <c r="O1322" s="67"/>
      <c r="P1322" s="67"/>
      <c r="Q1322" s="67"/>
      <c r="R1322" s="67">
        <v>150</v>
      </c>
      <c r="S1322" s="67"/>
      <c r="T1322" s="67"/>
      <c r="U1322" s="67"/>
      <c r="V1322" s="99"/>
      <c r="W1322" s="100"/>
      <c r="X1322" s="100"/>
      <c r="Y1322" s="100"/>
      <c r="Z1322" s="100"/>
      <c r="AA1322" s="187"/>
      <c r="AB1322" s="272"/>
      <c r="AC1322" s="350"/>
      <c r="AD1322" s="187"/>
      <c r="AE1322" s="64"/>
    </row>
    <row r="1323" spans="1:31" s="22" customFormat="1" ht="45" hidden="1" x14ac:dyDescent="0.25">
      <c r="A1323" s="430" t="s">
        <v>170</v>
      </c>
      <c r="B1323" s="430"/>
      <c r="C1323" s="570"/>
      <c r="D1323" s="576"/>
      <c r="E1323" s="570"/>
      <c r="F1323" s="577"/>
      <c r="G1323" s="683"/>
      <c r="H1323" s="421"/>
      <c r="I1323" s="158" t="s">
        <v>830</v>
      </c>
      <c r="J1323" s="430">
        <v>60</v>
      </c>
      <c r="K1323" s="430"/>
      <c r="L1323" s="430"/>
      <c r="M1323" s="430"/>
      <c r="N1323" s="67">
        <v>60</v>
      </c>
      <c r="O1323" s="67"/>
      <c r="P1323" s="67"/>
      <c r="Q1323" s="67"/>
      <c r="R1323" s="67">
        <v>150</v>
      </c>
      <c r="S1323" s="67"/>
      <c r="T1323" s="67"/>
      <c r="U1323" s="67"/>
      <c r="V1323" s="99"/>
      <c r="W1323" s="100"/>
      <c r="X1323" s="100"/>
      <c r="Y1323" s="100"/>
      <c r="Z1323" s="100"/>
      <c r="AA1323" s="187"/>
      <c r="AB1323" s="272"/>
      <c r="AC1323" s="350"/>
      <c r="AD1323" s="187"/>
      <c r="AE1323" s="64"/>
    </row>
    <row r="1324" spans="1:31" s="22" customFormat="1" ht="62.25" hidden="1" customHeight="1" x14ac:dyDescent="0.25">
      <c r="A1324" s="430" t="s">
        <v>170</v>
      </c>
      <c r="B1324" s="430"/>
      <c r="C1324" s="570"/>
      <c r="D1324" s="576"/>
      <c r="E1324" s="570"/>
      <c r="F1324" s="577"/>
      <c r="G1324" s="683"/>
      <c r="H1324" s="421"/>
      <c r="I1324" s="158" t="s">
        <v>831</v>
      </c>
      <c r="J1324" s="430">
        <v>60</v>
      </c>
      <c r="K1324" s="430"/>
      <c r="L1324" s="430"/>
      <c r="M1324" s="430"/>
      <c r="N1324" s="67">
        <v>335.5</v>
      </c>
      <c r="O1324" s="67"/>
      <c r="P1324" s="67"/>
      <c r="Q1324" s="67"/>
      <c r="R1324" s="67">
        <v>39.234000000000002</v>
      </c>
      <c r="S1324" s="67"/>
      <c r="T1324" s="67"/>
      <c r="U1324" s="67"/>
      <c r="V1324" s="99"/>
      <c r="W1324" s="100"/>
      <c r="X1324" s="100"/>
      <c r="Y1324" s="100"/>
      <c r="Z1324" s="100"/>
      <c r="AA1324" s="187"/>
      <c r="AB1324" s="272"/>
      <c r="AC1324" s="350"/>
      <c r="AD1324" s="187"/>
      <c r="AE1324" s="64"/>
    </row>
    <row r="1325" spans="1:31" s="22" customFormat="1" ht="30" hidden="1" x14ac:dyDescent="0.25">
      <c r="A1325" s="430" t="s">
        <v>170</v>
      </c>
      <c r="B1325" s="430"/>
      <c r="C1325" s="570"/>
      <c r="D1325" s="576"/>
      <c r="E1325" s="570"/>
      <c r="F1325" s="577"/>
      <c r="G1325" s="683"/>
      <c r="H1325" s="421"/>
      <c r="I1325" s="158" t="s">
        <v>832</v>
      </c>
      <c r="J1325" s="430">
        <v>100</v>
      </c>
      <c r="K1325" s="430"/>
      <c r="L1325" s="430"/>
      <c r="M1325" s="430"/>
      <c r="N1325" s="67">
        <v>15</v>
      </c>
      <c r="O1325" s="67"/>
      <c r="P1325" s="67"/>
      <c r="Q1325" s="67"/>
      <c r="R1325" s="67">
        <v>260.73</v>
      </c>
      <c r="S1325" s="67"/>
      <c r="T1325" s="67"/>
      <c r="U1325" s="67"/>
      <c r="V1325" s="99"/>
      <c r="W1325" s="100"/>
      <c r="X1325" s="100"/>
      <c r="Y1325" s="100"/>
      <c r="Z1325" s="100"/>
      <c r="AA1325" s="187"/>
      <c r="AB1325" s="272"/>
      <c r="AC1325" s="350"/>
      <c r="AD1325" s="187"/>
      <c r="AE1325" s="64"/>
    </row>
    <row r="1326" spans="1:31" s="22" customFormat="1" ht="45" hidden="1" x14ac:dyDescent="0.25">
      <c r="A1326" s="430" t="s">
        <v>170</v>
      </c>
      <c r="B1326" s="430"/>
      <c r="C1326" s="570"/>
      <c r="D1326" s="576"/>
      <c r="E1326" s="570"/>
      <c r="F1326" s="577"/>
      <c r="G1326" s="683"/>
      <c r="H1326" s="421"/>
      <c r="I1326" s="158" t="s">
        <v>833</v>
      </c>
      <c r="J1326" s="430">
        <v>65</v>
      </c>
      <c r="K1326" s="430"/>
      <c r="L1326" s="430"/>
      <c r="M1326" s="430"/>
      <c r="N1326" s="67">
        <v>40</v>
      </c>
      <c r="O1326" s="67"/>
      <c r="P1326" s="67"/>
      <c r="Q1326" s="67"/>
      <c r="R1326" s="67">
        <v>341.58</v>
      </c>
      <c r="S1326" s="67"/>
      <c r="T1326" s="67"/>
      <c r="U1326" s="67"/>
      <c r="V1326" s="99"/>
      <c r="W1326" s="100"/>
      <c r="X1326" s="100"/>
      <c r="Y1326" s="100"/>
      <c r="Z1326" s="100"/>
      <c r="AA1326" s="187"/>
      <c r="AB1326" s="272"/>
      <c r="AC1326" s="350"/>
      <c r="AD1326" s="187"/>
      <c r="AE1326" s="64"/>
    </row>
    <row r="1327" spans="1:31" s="22" customFormat="1" ht="30" hidden="1" x14ac:dyDescent="0.25">
      <c r="A1327" s="430" t="s">
        <v>170</v>
      </c>
      <c r="B1327" s="430"/>
      <c r="C1327" s="570"/>
      <c r="D1327" s="576"/>
      <c r="E1327" s="570"/>
      <c r="F1327" s="577"/>
      <c r="G1327" s="683"/>
      <c r="H1327" s="421"/>
      <c r="I1327" s="158" t="s">
        <v>834</v>
      </c>
      <c r="J1327" s="430">
        <v>20</v>
      </c>
      <c r="K1327" s="430"/>
      <c r="L1327" s="430"/>
      <c r="M1327" s="430"/>
      <c r="N1327" s="67">
        <v>15</v>
      </c>
      <c r="O1327" s="67"/>
      <c r="P1327" s="67"/>
      <c r="Q1327" s="67"/>
      <c r="R1327" s="67">
        <v>50</v>
      </c>
      <c r="S1327" s="67"/>
      <c r="T1327" s="67"/>
      <c r="U1327" s="67"/>
      <c r="V1327" s="99"/>
      <c r="W1327" s="100"/>
      <c r="X1327" s="100"/>
      <c r="Y1327" s="100"/>
      <c r="Z1327" s="100"/>
      <c r="AA1327" s="187"/>
      <c r="AB1327" s="272"/>
      <c r="AC1327" s="350"/>
      <c r="AD1327" s="187"/>
      <c r="AE1327" s="64"/>
    </row>
    <row r="1328" spans="1:31" s="22" customFormat="1" ht="45" hidden="1" x14ac:dyDescent="0.25">
      <c r="A1328" s="430" t="s">
        <v>170</v>
      </c>
      <c r="B1328" s="430"/>
      <c r="C1328" s="570"/>
      <c r="D1328" s="576"/>
      <c r="E1328" s="570"/>
      <c r="F1328" s="577"/>
      <c r="G1328" s="683"/>
      <c r="H1328" s="421"/>
      <c r="I1328" s="158" t="s">
        <v>835</v>
      </c>
      <c r="J1328" s="430">
        <v>2370</v>
      </c>
      <c r="K1328" s="430"/>
      <c r="L1328" s="430"/>
      <c r="M1328" s="430"/>
      <c r="N1328" s="67">
        <v>300</v>
      </c>
      <c r="O1328" s="67"/>
      <c r="P1328" s="67"/>
      <c r="Q1328" s="67"/>
      <c r="R1328" s="67">
        <v>2093</v>
      </c>
      <c r="S1328" s="67"/>
      <c r="T1328" s="67"/>
      <c r="U1328" s="67"/>
      <c r="V1328" s="99"/>
      <c r="W1328" s="100"/>
      <c r="X1328" s="100"/>
      <c r="Y1328" s="100"/>
      <c r="Z1328" s="100"/>
      <c r="AA1328" s="187"/>
      <c r="AB1328" s="272"/>
      <c r="AC1328" s="350"/>
      <c r="AD1328" s="187"/>
      <c r="AE1328" s="64"/>
    </row>
    <row r="1329" spans="1:31" s="22" customFormat="1" ht="60" hidden="1" x14ac:dyDescent="0.25">
      <c r="A1329" s="430" t="s">
        <v>170</v>
      </c>
      <c r="B1329" s="430"/>
      <c r="C1329" s="570"/>
      <c r="D1329" s="576"/>
      <c r="E1329" s="570"/>
      <c r="F1329" s="577"/>
      <c r="G1329" s="683"/>
      <c r="H1329" s="421"/>
      <c r="I1329" s="158" t="s">
        <v>536</v>
      </c>
      <c r="J1329" s="430">
        <v>22</v>
      </c>
      <c r="K1329" s="430"/>
      <c r="L1329" s="430"/>
      <c r="M1329" s="430"/>
      <c r="N1329" s="67">
        <v>47</v>
      </c>
      <c r="O1329" s="67"/>
      <c r="P1329" s="67"/>
      <c r="Q1329" s="67"/>
      <c r="R1329" s="67">
        <v>218.13669999999999</v>
      </c>
      <c r="S1329" s="67"/>
      <c r="T1329" s="67"/>
      <c r="U1329" s="67"/>
      <c r="V1329" s="99"/>
      <c r="W1329" s="100"/>
      <c r="X1329" s="100"/>
      <c r="Y1329" s="100"/>
      <c r="Z1329" s="100"/>
      <c r="AA1329" s="187"/>
      <c r="AB1329" s="272"/>
      <c r="AC1329" s="350"/>
      <c r="AD1329" s="187"/>
      <c r="AE1329" s="64"/>
    </row>
    <row r="1330" spans="1:31" s="22" customFormat="1" ht="45" hidden="1" x14ac:dyDescent="0.25">
      <c r="A1330" s="430" t="s">
        <v>170</v>
      </c>
      <c r="B1330" s="430"/>
      <c r="C1330" s="570"/>
      <c r="D1330" s="576"/>
      <c r="E1330" s="570"/>
      <c r="F1330" s="577"/>
      <c r="G1330" s="683"/>
      <c r="H1330" s="421"/>
      <c r="I1330" s="158" t="s">
        <v>836</v>
      </c>
      <c r="J1330" s="430">
        <v>6</v>
      </c>
      <c r="K1330" s="430"/>
      <c r="L1330" s="430"/>
      <c r="M1330" s="430"/>
      <c r="N1330" s="67">
        <v>200</v>
      </c>
      <c r="O1330" s="67"/>
      <c r="P1330" s="67"/>
      <c r="Q1330" s="67"/>
      <c r="R1330" s="396">
        <v>139.36444</v>
      </c>
      <c r="S1330" s="67"/>
      <c r="T1330" s="67"/>
      <c r="U1330" s="67"/>
      <c r="V1330" s="99"/>
      <c r="W1330" s="100"/>
      <c r="X1330" s="100"/>
      <c r="Y1330" s="100"/>
      <c r="Z1330" s="100"/>
      <c r="AA1330" s="187"/>
      <c r="AB1330" s="272"/>
      <c r="AC1330" s="350"/>
      <c r="AD1330" s="187"/>
      <c r="AE1330" s="64"/>
    </row>
    <row r="1331" spans="1:31" s="22" customFormat="1" ht="79.5" hidden="1" customHeight="1" x14ac:dyDescent="0.25">
      <c r="A1331" s="430" t="s">
        <v>170</v>
      </c>
      <c r="B1331" s="430"/>
      <c r="C1331" s="570"/>
      <c r="D1331" s="576"/>
      <c r="E1331" s="570"/>
      <c r="F1331" s="577"/>
      <c r="G1331" s="683"/>
      <c r="H1331" s="421"/>
      <c r="I1331" s="158" t="s">
        <v>539</v>
      </c>
      <c r="J1331" s="430">
        <v>685</v>
      </c>
      <c r="K1331" s="430"/>
      <c r="L1331" s="430"/>
      <c r="M1331" s="430"/>
      <c r="N1331" s="67">
        <v>14</v>
      </c>
      <c r="O1331" s="67"/>
      <c r="P1331" s="67"/>
      <c r="Q1331" s="67"/>
      <c r="R1331" s="67">
        <v>1164.6999549999998</v>
      </c>
      <c r="S1331" s="67"/>
      <c r="T1331" s="67"/>
      <c r="U1331" s="67"/>
      <c r="V1331" s="99"/>
      <c r="W1331" s="100"/>
      <c r="X1331" s="100"/>
      <c r="Y1331" s="100"/>
      <c r="Z1331" s="100"/>
      <c r="AA1331" s="187"/>
      <c r="AB1331" s="272"/>
      <c r="AC1331" s="350"/>
      <c r="AD1331" s="187"/>
      <c r="AE1331" s="64"/>
    </row>
    <row r="1332" spans="1:31" s="22" customFormat="1" ht="45" hidden="1" x14ac:dyDescent="0.25">
      <c r="A1332" s="430" t="s">
        <v>170</v>
      </c>
      <c r="B1332" s="430"/>
      <c r="C1332" s="570"/>
      <c r="D1332" s="576"/>
      <c r="E1332" s="570"/>
      <c r="F1332" s="577"/>
      <c r="G1332" s="683"/>
      <c r="H1332" s="421"/>
      <c r="I1332" s="158" t="s">
        <v>837</v>
      </c>
      <c r="J1332" s="430">
        <v>950</v>
      </c>
      <c r="K1332" s="430"/>
      <c r="L1332" s="430"/>
      <c r="M1332" s="430"/>
      <c r="N1332" s="67">
        <v>15</v>
      </c>
      <c r="O1332" s="67"/>
      <c r="P1332" s="67"/>
      <c r="Q1332" s="67"/>
      <c r="R1332" s="67">
        <v>1909</v>
      </c>
      <c r="S1332" s="67"/>
      <c r="T1332" s="67"/>
      <c r="U1332" s="67"/>
      <c r="V1332" s="99"/>
      <c r="W1332" s="100"/>
      <c r="X1332" s="100"/>
      <c r="Y1332" s="100"/>
      <c r="Z1332" s="100"/>
      <c r="AA1332" s="187"/>
      <c r="AB1332" s="272"/>
      <c r="AC1332" s="350"/>
      <c r="AD1332" s="187"/>
      <c r="AE1332" s="64"/>
    </row>
    <row r="1333" spans="1:31" s="22" customFormat="1" ht="60" hidden="1" x14ac:dyDescent="0.25">
      <c r="A1333" s="430" t="s">
        <v>170</v>
      </c>
      <c r="B1333" s="430"/>
      <c r="C1333" s="570"/>
      <c r="D1333" s="576"/>
      <c r="E1333" s="570"/>
      <c r="F1333" s="577"/>
      <c r="G1333" s="683"/>
      <c r="H1333" s="421"/>
      <c r="I1333" s="158" t="s">
        <v>544</v>
      </c>
      <c r="J1333" s="430">
        <v>594</v>
      </c>
      <c r="K1333" s="430"/>
      <c r="L1333" s="430"/>
      <c r="M1333" s="430"/>
      <c r="N1333" s="67">
        <v>27</v>
      </c>
      <c r="O1333" s="67"/>
      <c r="P1333" s="67"/>
      <c r="Q1333" s="67"/>
      <c r="R1333" s="67">
        <v>587.2088133333333</v>
      </c>
      <c r="S1333" s="67"/>
      <c r="T1333" s="67"/>
      <c r="U1333" s="67"/>
      <c r="V1333" s="99"/>
      <c r="W1333" s="100"/>
      <c r="X1333" s="100"/>
      <c r="Y1333" s="100"/>
      <c r="Z1333" s="100"/>
      <c r="AA1333" s="187"/>
      <c r="AB1333" s="272"/>
      <c r="AC1333" s="350"/>
      <c r="AD1333" s="187"/>
      <c r="AE1333" s="64"/>
    </row>
    <row r="1334" spans="1:31" s="22" customFormat="1" ht="45" hidden="1" customHeight="1" x14ac:dyDescent="0.25">
      <c r="A1334" s="430" t="s">
        <v>170</v>
      </c>
      <c r="B1334" s="430"/>
      <c r="C1334" s="570"/>
      <c r="D1334" s="576"/>
      <c r="E1334" s="570"/>
      <c r="F1334" s="577"/>
      <c r="G1334" s="683"/>
      <c r="H1334" s="421"/>
      <c r="I1334" s="158" t="s">
        <v>485</v>
      </c>
      <c r="J1334" s="430">
        <v>24</v>
      </c>
      <c r="K1334" s="430"/>
      <c r="L1334" s="430"/>
      <c r="M1334" s="430"/>
      <c r="N1334" s="67">
        <v>117</v>
      </c>
      <c r="O1334" s="67"/>
      <c r="P1334" s="67"/>
      <c r="Q1334" s="67"/>
      <c r="R1334" s="67">
        <v>892.92166960000009</v>
      </c>
      <c r="S1334" s="67"/>
      <c r="T1334" s="67"/>
      <c r="U1334" s="67"/>
      <c r="V1334" s="99"/>
      <c r="W1334" s="100"/>
      <c r="X1334" s="100"/>
      <c r="Y1334" s="100"/>
      <c r="Z1334" s="100"/>
      <c r="AA1334" s="187"/>
      <c r="AB1334" s="272"/>
      <c r="AC1334" s="350"/>
      <c r="AD1334" s="187"/>
      <c r="AE1334" s="64"/>
    </row>
    <row r="1335" spans="1:31" s="22" customFormat="1" ht="75.75" hidden="1" customHeight="1" x14ac:dyDescent="0.25">
      <c r="A1335" s="430" t="s">
        <v>170</v>
      </c>
      <c r="B1335" s="430"/>
      <c r="C1335" s="570"/>
      <c r="D1335" s="576"/>
      <c r="E1335" s="570"/>
      <c r="F1335" s="577"/>
      <c r="G1335" s="683"/>
      <c r="H1335" s="421"/>
      <c r="I1335" s="158" t="s">
        <v>545</v>
      </c>
      <c r="J1335" s="430">
        <v>942</v>
      </c>
      <c r="K1335" s="430"/>
      <c r="L1335" s="430"/>
      <c r="M1335" s="430"/>
      <c r="N1335" s="67">
        <v>52</v>
      </c>
      <c r="O1335" s="67"/>
      <c r="P1335" s="67"/>
      <c r="Q1335" s="67"/>
      <c r="R1335" s="67">
        <v>2002.20346</v>
      </c>
      <c r="S1335" s="67"/>
      <c r="T1335" s="67"/>
      <c r="U1335" s="67"/>
      <c r="V1335" s="99"/>
      <c r="W1335" s="100"/>
      <c r="X1335" s="100"/>
      <c r="Y1335" s="100"/>
      <c r="Z1335" s="100"/>
      <c r="AA1335" s="187"/>
      <c r="AB1335" s="272"/>
      <c r="AC1335" s="350"/>
      <c r="AD1335" s="187"/>
      <c r="AE1335" s="64"/>
    </row>
    <row r="1336" spans="1:31" s="22" customFormat="1" ht="90" hidden="1" customHeight="1" x14ac:dyDescent="0.25">
      <c r="A1336" s="430" t="s">
        <v>170</v>
      </c>
      <c r="B1336" s="430"/>
      <c r="C1336" s="570"/>
      <c r="D1336" s="576"/>
      <c r="E1336" s="570"/>
      <c r="F1336" s="577"/>
      <c r="G1336" s="683"/>
      <c r="H1336" s="421"/>
      <c r="I1336" s="158" t="s">
        <v>428</v>
      </c>
      <c r="J1336" s="430">
        <v>240</v>
      </c>
      <c r="K1336" s="430"/>
      <c r="L1336" s="430"/>
      <c r="M1336" s="430"/>
      <c r="N1336" s="67">
        <v>40</v>
      </c>
      <c r="O1336" s="67"/>
      <c r="P1336" s="67"/>
      <c r="Q1336" s="67"/>
      <c r="R1336" s="67">
        <v>125</v>
      </c>
      <c r="S1336" s="67"/>
      <c r="T1336" s="67"/>
      <c r="U1336" s="67"/>
      <c r="V1336" s="99"/>
      <c r="W1336" s="100"/>
      <c r="X1336" s="100"/>
      <c r="Y1336" s="100"/>
      <c r="Z1336" s="100"/>
      <c r="AA1336" s="187"/>
      <c r="AB1336" s="272"/>
      <c r="AC1336" s="350"/>
      <c r="AD1336" s="187"/>
      <c r="AE1336" s="64"/>
    </row>
    <row r="1337" spans="1:31" s="22" customFormat="1" ht="50.25" hidden="1" customHeight="1" x14ac:dyDescent="0.25">
      <c r="A1337" s="430" t="s">
        <v>170</v>
      </c>
      <c r="B1337" s="430"/>
      <c r="C1337" s="570"/>
      <c r="D1337" s="576"/>
      <c r="E1337" s="570"/>
      <c r="F1337" s="577"/>
      <c r="G1337" s="683"/>
      <c r="H1337" s="421"/>
      <c r="I1337" s="158" t="s">
        <v>838</v>
      </c>
      <c r="J1337" s="430">
        <v>460</v>
      </c>
      <c r="K1337" s="430"/>
      <c r="L1337" s="430"/>
      <c r="M1337" s="430"/>
      <c r="N1337" s="67">
        <v>1012</v>
      </c>
      <c r="O1337" s="67"/>
      <c r="P1337" s="67"/>
      <c r="Q1337" s="67"/>
      <c r="R1337" s="67">
        <v>205.65</v>
      </c>
      <c r="S1337" s="67"/>
      <c r="T1337" s="67"/>
      <c r="U1337" s="67"/>
      <c r="V1337" s="99"/>
      <c r="W1337" s="100"/>
      <c r="X1337" s="100"/>
      <c r="Y1337" s="100"/>
      <c r="Z1337" s="100"/>
      <c r="AA1337" s="187"/>
      <c r="AB1337" s="272"/>
      <c r="AC1337" s="350"/>
      <c r="AD1337" s="187"/>
      <c r="AE1337" s="64"/>
    </row>
    <row r="1338" spans="1:31" s="22" customFormat="1" ht="42.75" hidden="1" customHeight="1" x14ac:dyDescent="0.25">
      <c r="A1338" s="430" t="e">
        <v>#N/A</v>
      </c>
      <c r="B1338" s="430"/>
      <c r="C1338" s="570"/>
      <c r="D1338" s="576"/>
      <c r="E1338" s="570"/>
      <c r="F1338" s="577"/>
      <c r="G1338" s="683"/>
      <c r="H1338" s="421"/>
      <c r="I1338" s="158" t="s">
        <v>1712</v>
      </c>
      <c r="J1338" s="430"/>
      <c r="K1338" s="430">
        <v>88</v>
      </c>
      <c r="L1338" s="430"/>
      <c r="M1338" s="430"/>
      <c r="N1338" s="67"/>
      <c r="O1338" s="67">
        <v>45</v>
      </c>
      <c r="P1338" s="67"/>
      <c r="Q1338" s="67"/>
      <c r="R1338" s="67"/>
      <c r="S1338" s="67">
        <v>40.5</v>
      </c>
      <c r="T1338" s="67"/>
      <c r="U1338" s="67"/>
      <c r="V1338" s="99"/>
      <c r="W1338" s="100"/>
      <c r="X1338" s="100"/>
      <c r="Y1338" s="100"/>
      <c r="Z1338" s="100"/>
      <c r="AA1338" s="187"/>
      <c r="AB1338" s="272"/>
      <c r="AC1338" s="350"/>
      <c r="AD1338" s="187"/>
      <c r="AE1338" s="64"/>
    </row>
    <row r="1339" spans="1:31" s="22" customFormat="1" ht="60" hidden="1" x14ac:dyDescent="0.25">
      <c r="A1339" s="430">
        <v>1090</v>
      </c>
      <c r="B1339" s="430"/>
      <c r="C1339" s="570"/>
      <c r="D1339" s="576"/>
      <c r="E1339" s="570"/>
      <c r="F1339" s="577"/>
      <c r="G1339" s="683"/>
      <c r="H1339" s="421"/>
      <c r="I1339" s="158" t="s">
        <v>839</v>
      </c>
      <c r="J1339" s="430"/>
      <c r="K1339" s="430">
        <v>770</v>
      </c>
      <c r="L1339" s="430"/>
      <c r="M1339" s="430"/>
      <c r="N1339" s="67"/>
      <c r="O1339" s="67">
        <v>120</v>
      </c>
      <c r="P1339" s="67"/>
      <c r="Q1339" s="67"/>
      <c r="R1339" s="67"/>
      <c r="S1339" s="67">
        <v>451.73</v>
      </c>
      <c r="T1339" s="67"/>
      <c r="U1339" s="67"/>
      <c r="V1339" s="99"/>
      <c r="W1339" s="100"/>
      <c r="X1339" s="100"/>
      <c r="Y1339" s="100"/>
      <c r="Z1339" s="100"/>
      <c r="AA1339" s="187"/>
      <c r="AB1339" s="272"/>
      <c r="AC1339" s="350"/>
      <c r="AD1339" s="187"/>
      <c r="AE1339" s="64"/>
    </row>
    <row r="1340" spans="1:31" s="22" customFormat="1" ht="60" hidden="1" x14ac:dyDescent="0.25">
      <c r="A1340" s="430">
        <v>673</v>
      </c>
      <c r="B1340" s="430"/>
      <c r="C1340" s="570"/>
      <c r="D1340" s="576"/>
      <c r="E1340" s="570"/>
      <c r="F1340" s="577"/>
      <c r="G1340" s="683"/>
      <c r="H1340" s="421"/>
      <c r="I1340" s="158" t="s">
        <v>572</v>
      </c>
      <c r="J1340" s="430"/>
      <c r="K1340" s="430">
        <v>10</v>
      </c>
      <c r="L1340" s="430"/>
      <c r="M1340" s="430"/>
      <c r="N1340" s="67"/>
      <c r="O1340" s="67">
        <v>7.5</v>
      </c>
      <c r="P1340" s="67"/>
      <c r="Q1340" s="67"/>
      <c r="R1340" s="67"/>
      <c r="S1340" s="67">
        <v>61.63</v>
      </c>
      <c r="T1340" s="67"/>
      <c r="U1340" s="67"/>
      <c r="V1340" s="99"/>
      <c r="W1340" s="100"/>
      <c r="X1340" s="100"/>
      <c r="Y1340" s="100"/>
      <c r="Z1340" s="100"/>
      <c r="AA1340" s="187"/>
      <c r="AB1340" s="272"/>
      <c r="AC1340" s="350"/>
      <c r="AD1340" s="187"/>
      <c r="AE1340" s="64"/>
    </row>
    <row r="1341" spans="1:31" s="22" customFormat="1" ht="60" hidden="1" x14ac:dyDescent="0.25">
      <c r="A1341" s="430">
        <v>674</v>
      </c>
      <c r="B1341" s="430"/>
      <c r="C1341" s="570"/>
      <c r="D1341" s="576"/>
      <c r="E1341" s="570"/>
      <c r="F1341" s="577"/>
      <c r="G1341" s="683"/>
      <c r="H1341" s="421"/>
      <c r="I1341" s="158" t="s">
        <v>573</v>
      </c>
      <c r="J1341" s="430"/>
      <c r="K1341" s="430">
        <v>20</v>
      </c>
      <c r="L1341" s="430"/>
      <c r="M1341" s="430"/>
      <c r="N1341" s="67"/>
      <c r="O1341" s="67">
        <v>7.5</v>
      </c>
      <c r="P1341" s="67"/>
      <c r="Q1341" s="67"/>
      <c r="R1341" s="67"/>
      <c r="S1341" s="67">
        <v>64.254999999999995</v>
      </c>
      <c r="T1341" s="67"/>
      <c r="U1341" s="67"/>
      <c r="V1341" s="99"/>
      <c r="W1341" s="100"/>
      <c r="X1341" s="100"/>
      <c r="Y1341" s="100"/>
      <c r="Z1341" s="100"/>
      <c r="AA1341" s="187"/>
      <c r="AB1341" s="272"/>
      <c r="AC1341" s="350"/>
      <c r="AD1341" s="187"/>
      <c r="AE1341" s="64"/>
    </row>
    <row r="1342" spans="1:31" s="22" customFormat="1" ht="60" hidden="1" x14ac:dyDescent="0.25">
      <c r="A1342" s="430">
        <v>675</v>
      </c>
      <c r="B1342" s="430"/>
      <c r="C1342" s="570"/>
      <c r="D1342" s="576"/>
      <c r="E1342" s="570"/>
      <c r="F1342" s="577"/>
      <c r="G1342" s="683"/>
      <c r="H1342" s="421"/>
      <c r="I1342" s="158" t="s">
        <v>574</v>
      </c>
      <c r="J1342" s="430"/>
      <c r="K1342" s="430">
        <v>330</v>
      </c>
      <c r="L1342" s="430"/>
      <c r="M1342" s="430"/>
      <c r="N1342" s="67"/>
      <c r="O1342" s="67">
        <v>7.5</v>
      </c>
      <c r="P1342" s="67"/>
      <c r="Q1342" s="67"/>
      <c r="R1342" s="67"/>
      <c r="S1342" s="67">
        <v>167.57</v>
      </c>
      <c r="T1342" s="67"/>
      <c r="U1342" s="67"/>
      <c r="V1342" s="99"/>
      <c r="W1342" s="100"/>
      <c r="X1342" s="100"/>
      <c r="Y1342" s="100"/>
      <c r="Z1342" s="100"/>
      <c r="AA1342" s="187"/>
      <c r="AB1342" s="272"/>
      <c r="AC1342" s="350"/>
      <c r="AD1342" s="187"/>
      <c r="AE1342" s="64"/>
    </row>
    <row r="1343" spans="1:31" s="22" customFormat="1" ht="45" hidden="1" x14ac:dyDescent="0.25">
      <c r="A1343" s="430">
        <v>1094</v>
      </c>
      <c r="B1343" s="430"/>
      <c r="C1343" s="570"/>
      <c r="D1343" s="576"/>
      <c r="E1343" s="570"/>
      <c r="F1343" s="577"/>
      <c r="G1343" s="683"/>
      <c r="H1343" s="421"/>
      <c r="I1343" s="158" t="s">
        <v>840</v>
      </c>
      <c r="J1343" s="430"/>
      <c r="K1343" s="430">
        <v>240</v>
      </c>
      <c r="L1343" s="430"/>
      <c r="M1343" s="430"/>
      <c r="N1343" s="67"/>
      <c r="O1343" s="67">
        <v>722.5</v>
      </c>
      <c r="P1343" s="67"/>
      <c r="Q1343" s="67"/>
      <c r="R1343" s="67"/>
      <c r="S1343" s="67">
        <v>161.86000000000001</v>
      </c>
      <c r="T1343" s="67"/>
      <c r="U1343" s="67"/>
      <c r="V1343" s="99"/>
      <c r="W1343" s="100"/>
      <c r="X1343" s="100"/>
      <c r="Y1343" s="100"/>
      <c r="Z1343" s="100"/>
      <c r="AA1343" s="187"/>
      <c r="AB1343" s="272"/>
      <c r="AC1343" s="350"/>
      <c r="AD1343" s="187"/>
      <c r="AE1343" s="64"/>
    </row>
    <row r="1344" spans="1:31" s="22" customFormat="1" ht="60" hidden="1" x14ac:dyDescent="0.25">
      <c r="A1344" s="430">
        <v>1095</v>
      </c>
      <c r="B1344" s="430"/>
      <c r="C1344" s="570"/>
      <c r="D1344" s="576"/>
      <c r="E1344" s="570"/>
      <c r="F1344" s="577"/>
      <c r="G1344" s="683"/>
      <c r="H1344" s="421"/>
      <c r="I1344" s="158" t="s">
        <v>841</v>
      </c>
      <c r="J1344" s="430"/>
      <c r="K1344" s="430">
        <v>95</v>
      </c>
      <c r="L1344" s="430"/>
      <c r="M1344" s="430"/>
      <c r="N1344" s="67"/>
      <c r="O1344" s="67">
        <v>15</v>
      </c>
      <c r="P1344" s="67"/>
      <c r="Q1344" s="67"/>
      <c r="R1344" s="67"/>
      <c r="S1344" s="67">
        <v>182.946</v>
      </c>
      <c r="T1344" s="67"/>
      <c r="U1344" s="67"/>
      <c r="V1344" s="99"/>
      <c r="W1344" s="100"/>
      <c r="X1344" s="100"/>
      <c r="Y1344" s="100"/>
      <c r="Z1344" s="100"/>
      <c r="AA1344" s="187"/>
      <c r="AB1344" s="272"/>
      <c r="AC1344" s="350"/>
      <c r="AD1344" s="187"/>
      <c r="AE1344" s="64"/>
    </row>
    <row r="1345" spans="1:31" s="22" customFormat="1" ht="60" hidden="1" x14ac:dyDescent="0.25">
      <c r="A1345" s="430">
        <v>1096</v>
      </c>
      <c r="B1345" s="430"/>
      <c r="C1345" s="570"/>
      <c r="D1345" s="576"/>
      <c r="E1345" s="570"/>
      <c r="F1345" s="577"/>
      <c r="G1345" s="683"/>
      <c r="H1345" s="421"/>
      <c r="I1345" s="158" t="s">
        <v>842</v>
      </c>
      <c r="J1345" s="430"/>
      <c r="K1345" s="430">
        <v>240</v>
      </c>
      <c r="L1345" s="430"/>
      <c r="M1345" s="430"/>
      <c r="N1345" s="67"/>
      <c r="O1345" s="67">
        <v>15</v>
      </c>
      <c r="P1345" s="67"/>
      <c r="Q1345" s="67"/>
      <c r="R1345" s="67"/>
      <c r="S1345" s="67">
        <v>215.67699999999999</v>
      </c>
      <c r="T1345" s="67"/>
      <c r="U1345" s="67"/>
      <c r="V1345" s="99"/>
      <c r="W1345" s="100"/>
      <c r="X1345" s="100"/>
      <c r="Y1345" s="100"/>
      <c r="Z1345" s="100"/>
      <c r="AA1345" s="187"/>
      <c r="AB1345" s="272"/>
      <c r="AC1345" s="350"/>
      <c r="AD1345" s="187"/>
      <c r="AE1345" s="64"/>
    </row>
    <row r="1346" spans="1:31" s="22" customFormat="1" ht="60" hidden="1" x14ac:dyDescent="0.25">
      <c r="A1346" s="430">
        <v>1097</v>
      </c>
      <c r="B1346" s="430"/>
      <c r="C1346" s="570"/>
      <c r="D1346" s="576"/>
      <c r="E1346" s="570"/>
      <c r="F1346" s="577"/>
      <c r="G1346" s="683"/>
      <c r="H1346" s="421"/>
      <c r="I1346" s="158" t="s">
        <v>843</v>
      </c>
      <c r="J1346" s="428"/>
      <c r="K1346" s="428">
        <v>2837</v>
      </c>
      <c r="L1346" s="428"/>
      <c r="M1346" s="428"/>
      <c r="N1346" s="68"/>
      <c r="O1346" s="68">
        <v>150</v>
      </c>
      <c r="P1346" s="68"/>
      <c r="Q1346" s="68"/>
      <c r="R1346" s="67"/>
      <c r="S1346" s="67">
        <v>3959.114</v>
      </c>
      <c r="T1346" s="67"/>
      <c r="U1346" s="67"/>
      <c r="V1346" s="99"/>
      <c r="W1346" s="100"/>
      <c r="X1346" s="100"/>
      <c r="Y1346" s="100"/>
      <c r="Z1346" s="100"/>
      <c r="AA1346" s="187"/>
      <c r="AB1346" s="272"/>
      <c r="AC1346" s="350"/>
      <c r="AD1346" s="187"/>
      <c r="AE1346" s="64"/>
    </row>
    <row r="1347" spans="1:31" s="22" customFormat="1" ht="60" hidden="1" x14ac:dyDescent="0.25">
      <c r="A1347" s="430"/>
      <c r="B1347" s="430">
        <v>5630</v>
      </c>
      <c r="C1347" s="570"/>
      <c r="D1347" s="576"/>
      <c r="E1347" s="570"/>
      <c r="F1347" s="577"/>
      <c r="G1347" s="683"/>
      <c r="H1347" s="421"/>
      <c r="I1347" s="158" t="s">
        <v>883</v>
      </c>
      <c r="J1347" s="428"/>
      <c r="K1347" s="428"/>
      <c r="L1347" s="428">
        <v>25</v>
      </c>
      <c r="M1347" s="428"/>
      <c r="N1347" s="68"/>
      <c r="O1347" s="68"/>
      <c r="P1347" s="68">
        <v>37.5</v>
      </c>
      <c r="Q1347" s="68"/>
      <c r="R1347" s="67"/>
      <c r="S1347" s="67"/>
      <c r="T1347" s="67">
        <v>78.160600000000002</v>
      </c>
      <c r="U1347" s="67"/>
      <c r="V1347" s="99"/>
      <c r="W1347" s="100"/>
      <c r="X1347" s="100"/>
      <c r="Y1347" s="100"/>
      <c r="Z1347" s="100"/>
      <c r="AA1347" s="187"/>
      <c r="AB1347" s="272"/>
      <c r="AC1347" s="349" t="e">
        <f t="shared" ref="AC1347" si="26">V1347/AB1347</f>
        <v>#DIV/0!</v>
      </c>
      <c r="AD1347" s="100"/>
      <c r="AE1347" s="64"/>
    </row>
    <row r="1348" spans="1:31" s="22" customFormat="1" ht="60" hidden="1" x14ac:dyDescent="0.25">
      <c r="A1348" s="430"/>
      <c r="B1348" s="430">
        <v>1245</v>
      </c>
      <c r="C1348" s="570"/>
      <c r="D1348" s="576"/>
      <c r="E1348" s="570"/>
      <c r="F1348" s="577"/>
      <c r="G1348" s="683"/>
      <c r="H1348" s="421"/>
      <c r="I1348" s="158" t="s">
        <v>885</v>
      </c>
      <c r="J1348" s="428"/>
      <c r="K1348" s="428"/>
      <c r="L1348" s="428">
        <v>10</v>
      </c>
      <c r="M1348" s="428"/>
      <c r="N1348" s="68"/>
      <c r="O1348" s="68"/>
      <c r="P1348" s="68">
        <v>5</v>
      </c>
      <c r="Q1348" s="68"/>
      <c r="R1348" s="67"/>
      <c r="S1348" s="67"/>
      <c r="T1348" s="67">
        <v>36.29757</v>
      </c>
      <c r="U1348" s="67"/>
      <c r="V1348" s="99"/>
      <c r="W1348" s="100"/>
      <c r="X1348" s="100"/>
      <c r="Y1348" s="100"/>
      <c r="Z1348" s="100"/>
      <c r="AA1348" s="187"/>
      <c r="AB1348" s="272"/>
      <c r="AC1348" s="350"/>
      <c r="AD1348" s="100"/>
      <c r="AE1348" s="64"/>
    </row>
    <row r="1349" spans="1:31" s="22" customFormat="1" ht="45" hidden="1" x14ac:dyDescent="0.25">
      <c r="A1349" s="430"/>
      <c r="B1349" s="430">
        <v>1923</v>
      </c>
      <c r="C1349" s="570"/>
      <c r="D1349" s="576"/>
      <c r="E1349" s="570"/>
      <c r="F1349" s="577"/>
      <c r="G1349" s="683"/>
      <c r="H1349" s="421"/>
      <c r="I1349" s="158" t="s">
        <v>889</v>
      </c>
      <c r="J1349" s="428"/>
      <c r="K1349" s="428"/>
      <c r="L1349" s="428">
        <v>50</v>
      </c>
      <c r="M1349" s="428"/>
      <c r="N1349" s="68"/>
      <c r="O1349" s="68"/>
      <c r="P1349" s="68">
        <v>7.5</v>
      </c>
      <c r="Q1349" s="68"/>
      <c r="R1349" s="67"/>
      <c r="S1349" s="67"/>
      <c r="T1349" s="67">
        <v>39.328200000000002</v>
      </c>
      <c r="U1349" s="67"/>
      <c r="V1349" s="99"/>
      <c r="W1349" s="100"/>
      <c r="X1349" s="100"/>
      <c r="Y1349" s="100"/>
      <c r="Z1349" s="100"/>
      <c r="AA1349" s="187"/>
      <c r="AB1349" s="272"/>
      <c r="AC1349" s="350"/>
      <c r="AD1349" s="100"/>
      <c r="AE1349" s="64"/>
    </row>
    <row r="1350" spans="1:31" s="22" customFormat="1" ht="34.5" hidden="1" customHeight="1" x14ac:dyDescent="0.25">
      <c r="A1350" s="430"/>
      <c r="B1350" s="430">
        <v>5863</v>
      </c>
      <c r="C1350" s="570"/>
      <c r="D1350" s="576"/>
      <c r="E1350" s="570"/>
      <c r="F1350" s="577"/>
      <c r="G1350" s="683"/>
      <c r="H1350" s="421"/>
      <c r="I1350" s="158" t="s">
        <v>893</v>
      </c>
      <c r="J1350" s="428"/>
      <c r="K1350" s="428"/>
      <c r="L1350" s="428">
        <v>20</v>
      </c>
      <c r="M1350" s="428"/>
      <c r="N1350" s="68"/>
      <c r="O1350" s="68"/>
      <c r="P1350" s="68">
        <v>1</v>
      </c>
      <c r="Q1350" s="68"/>
      <c r="R1350" s="67"/>
      <c r="S1350" s="67"/>
      <c r="T1350" s="67">
        <v>54.18</v>
      </c>
      <c r="U1350" s="67"/>
      <c r="V1350" s="99"/>
      <c r="W1350" s="100"/>
      <c r="X1350" s="100"/>
      <c r="Y1350" s="100"/>
      <c r="Z1350" s="100"/>
      <c r="AA1350" s="187"/>
      <c r="AB1350" s="272"/>
      <c r="AC1350" s="350"/>
      <c r="AD1350" s="100"/>
      <c r="AE1350" s="64"/>
    </row>
    <row r="1351" spans="1:31" s="22" customFormat="1" ht="120" hidden="1" x14ac:dyDescent="0.25">
      <c r="A1351" s="430"/>
      <c r="B1351" s="189" t="s">
        <v>1509</v>
      </c>
      <c r="C1351" s="570"/>
      <c r="D1351" s="576"/>
      <c r="E1351" s="570"/>
      <c r="F1351" s="577"/>
      <c r="G1351" s="683"/>
      <c r="H1351" s="421"/>
      <c r="I1351" s="158" t="s">
        <v>902</v>
      </c>
      <c r="J1351" s="428"/>
      <c r="K1351" s="428"/>
      <c r="L1351" s="428">
        <v>316</v>
      </c>
      <c r="M1351" s="428"/>
      <c r="N1351" s="68"/>
      <c r="O1351" s="68"/>
      <c r="P1351" s="68">
        <v>20</v>
      </c>
      <c r="Q1351" s="68"/>
      <c r="R1351" s="67"/>
      <c r="S1351" s="67"/>
      <c r="T1351" s="67">
        <v>426.44781</v>
      </c>
      <c r="U1351" s="67"/>
      <c r="V1351" s="99"/>
      <c r="W1351" s="100"/>
      <c r="X1351" s="100"/>
      <c r="Y1351" s="100"/>
      <c r="Z1351" s="100"/>
      <c r="AA1351" s="187"/>
      <c r="AB1351" s="272"/>
      <c r="AC1351" s="351"/>
      <c r="AD1351" s="100"/>
      <c r="AE1351" s="64"/>
    </row>
    <row r="1352" spans="1:31" s="22" customFormat="1" ht="60" hidden="1" x14ac:dyDescent="0.25">
      <c r="A1352" s="430"/>
      <c r="B1352" s="66" t="s">
        <v>1506</v>
      </c>
      <c r="C1352" s="570"/>
      <c r="D1352" s="576"/>
      <c r="E1352" s="570"/>
      <c r="F1352" s="577"/>
      <c r="G1352" s="683"/>
      <c r="H1352" s="421"/>
      <c r="I1352" s="158" t="s">
        <v>905</v>
      </c>
      <c r="J1352" s="428"/>
      <c r="K1352" s="428"/>
      <c r="L1352" s="428">
        <v>15</v>
      </c>
      <c r="M1352" s="428"/>
      <c r="N1352" s="68"/>
      <c r="O1352" s="68"/>
      <c r="P1352" s="68">
        <v>7.5</v>
      </c>
      <c r="Q1352" s="68"/>
      <c r="R1352" s="67"/>
      <c r="S1352" s="67"/>
      <c r="T1352" s="67">
        <v>49.793909999999997</v>
      </c>
      <c r="U1352" s="67"/>
      <c r="V1352" s="99"/>
      <c r="W1352" s="100"/>
      <c r="X1352" s="100"/>
      <c r="Y1352" s="100"/>
      <c r="Z1352" s="100"/>
      <c r="AA1352" s="187"/>
      <c r="AB1352" s="272"/>
      <c r="AC1352" s="351"/>
      <c r="AD1352" s="100"/>
      <c r="AE1352" s="64"/>
    </row>
    <row r="1353" spans="1:31" s="22" customFormat="1" ht="60" hidden="1" customHeight="1" x14ac:dyDescent="0.25">
      <c r="A1353" s="430"/>
      <c r="B1353" s="430">
        <v>5822</v>
      </c>
      <c r="C1353" s="570"/>
      <c r="D1353" s="576"/>
      <c r="E1353" s="570"/>
      <c r="F1353" s="577"/>
      <c r="G1353" s="683"/>
      <c r="H1353" s="421"/>
      <c r="I1353" s="158" t="s">
        <v>908</v>
      </c>
      <c r="J1353" s="428"/>
      <c r="K1353" s="428"/>
      <c r="L1353" s="428">
        <v>60</v>
      </c>
      <c r="M1353" s="428"/>
      <c r="N1353" s="68"/>
      <c r="O1353" s="68"/>
      <c r="P1353" s="68">
        <v>75</v>
      </c>
      <c r="Q1353" s="68"/>
      <c r="R1353" s="67"/>
      <c r="S1353" s="67"/>
      <c r="T1353" s="67">
        <v>98.916430000000005</v>
      </c>
      <c r="U1353" s="67"/>
      <c r="V1353" s="99"/>
      <c r="W1353" s="100"/>
      <c r="X1353" s="100"/>
      <c r="Y1353" s="100"/>
      <c r="Z1353" s="100"/>
      <c r="AA1353" s="187"/>
      <c r="AB1353" s="272"/>
      <c r="AC1353" s="351"/>
      <c r="AD1353" s="100"/>
      <c r="AE1353" s="64"/>
    </row>
    <row r="1354" spans="1:31" s="22" customFormat="1" ht="45" hidden="1" x14ac:dyDescent="0.25">
      <c r="A1354" s="430"/>
      <c r="B1354" s="66" t="s">
        <v>1639</v>
      </c>
      <c r="C1354" s="570"/>
      <c r="D1354" s="576"/>
      <c r="E1354" s="570"/>
      <c r="F1354" s="577"/>
      <c r="G1354" s="683"/>
      <c r="H1354" s="421"/>
      <c r="I1354" s="304" t="s">
        <v>1153</v>
      </c>
      <c r="J1354" s="428"/>
      <c r="K1354" s="153"/>
      <c r="L1354" s="428">
        <v>936</v>
      </c>
      <c r="M1354" s="428"/>
      <c r="N1354" s="68"/>
      <c r="O1354" s="68"/>
      <c r="P1354" s="68">
        <v>1140</v>
      </c>
      <c r="Q1354" s="68"/>
      <c r="R1354" s="67"/>
      <c r="S1354" s="67"/>
      <c r="T1354" s="67">
        <v>1735.52702</v>
      </c>
      <c r="U1354" s="67"/>
      <c r="V1354" s="99"/>
      <c r="W1354" s="100"/>
      <c r="X1354" s="100"/>
      <c r="Y1354" s="100"/>
      <c r="Z1354" s="100"/>
      <c r="AA1354" s="187"/>
      <c r="AB1354" s="272"/>
      <c r="AC1354" s="351"/>
      <c r="AD1354" s="100"/>
      <c r="AE1354" s="64"/>
    </row>
    <row r="1355" spans="1:31" s="22" customFormat="1" ht="45" hidden="1" x14ac:dyDescent="0.25">
      <c r="A1355" s="430"/>
      <c r="B1355" s="430">
        <v>295</v>
      </c>
      <c r="C1355" s="570"/>
      <c r="D1355" s="576"/>
      <c r="E1355" s="570"/>
      <c r="F1355" s="577"/>
      <c r="G1355" s="683"/>
      <c r="H1355" s="421"/>
      <c r="I1355" s="304" t="s">
        <v>1154</v>
      </c>
      <c r="J1355" s="428"/>
      <c r="K1355" s="153"/>
      <c r="L1355" s="428">
        <v>5</v>
      </c>
      <c r="M1355" s="428"/>
      <c r="N1355" s="68"/>
      <c r="O1355" s="68"/>
      <c r="P1355" s="68">
        <v>15</v>
      </c>
      <c r="Q1355" s="68"/>
      <c r="R1355" s="67"/>
      <c r="S1355" s="67"/>
      <c r="T1355" s="67">
        <v>47.857999999999997</v>
      </c>
      <c r="U1355" s="67"/>
      <c r="V1355" s="99"/>
      <c r="W1355" s="100"/>
      <c r="X1355" s="100"/>
      <c r="Y1355" s="100"/>
      <c r="Z1355" s="100"/>
      <c r="AA1355" s="187"/>
      <c r="AB1355" s="272"/>
      <c r="AC1355" s="350"/>
      <c r="AD1355" s="100"/>
      <c r="AE1355" s="64"/>
    </row>
    <row r="1356" spans="1:31" s="22" customFormat="1" ht="45" hidden="1" x14ac:dyDescent="0.25">
      <c r="A1356" s="430"/>
      <c r="B1356" s="66" t="s">
        <v>1649</v>
      </c>
      <c r="C1356" s="570"/>
      <c r="D1356" s="576"/>
      <c r="E1356" s="570"/>
      <c r="F1356" s="577"/>
      <c r="G1356" s="683"/>
      <c r="H1356" s="421"/>
      <c r="I1356" s="304" t="s">
        <v>1143</v>
      </c>
      <c r="J1356" s="428"/>
      <c r="K1356" s="153"/>
      <c r="L1356" s="428">
        <v>2029</v>
      </c>
      <c r="M1356" s="428"/>
      <c r="N1356" s="68"/>
      <c r="O1356" s="68"/>
      <c r="P1356" s="68">
        <v>1</v>
      </c>
      <c r="Q1356" s="68"/>
      <c r="R1356" s="67"/>
      <c r="S1356" s="67"/>
      <c r="T1356" s="67">
        <v>1929.0275200000001</v>
      </c>
      <c r="U1356" s="67"/>
      <c r="V1356" s="99"/>
      <c r="W1356" s="100"/>
      <c r="X1356" s="100"/>
      <c r="Y1356" s="100"/>
      <c r="Z1356" s="100"/>
      <c r="AA1356" s="187"/>
      <c r="AB1356" s="272"/>
      <c r="AC1356" s="350"/>
      <c r="AD1356" s="100"/>
      <c r="AE1356" s="64"/>
    </row>
    <row r="1357" spans="1:31" s="22" customFormat="1" ht="89.25" hidden="1" customHeight="1" x14ac:dyDescent="0.25">
      <c r="A1357" s="430"/>
      <c r="B1357" s="430">
        <v>581</v>
      </c>
      <c r="C1357" s="570"/>
      <c r="D1357" s="576"/>
      <c r="E1357" s="570"/>
      <c r="F1357" s="577"/>
      <c r="G1357" s="683"/>
      <c r="H1357" s="421"/>
      <c r="I1357" s="304" t="s">
        <v>1144</v>
      </c>
      <c r="J1357" s="428"/>
      <c r="K1357" s="153"/>
      <c r="L1357" s="428">
        <v>193</v>
      </c>
      <c r="M1357" s="428"/>
      <c r="N1357" s="68"/>
      <c r="O1357" s="68"/>
      <c r="P1357" s="68">
        <v>60</v>
      </c>
      <c r="Q1357" s="68"/>
      <c r="R1357" s="67"/>
      <c r="S1357" s="67"/>
      <c r="T1357" s="67">
        <v>406.43822</v>
      </c>
      <c r="U1357" s="67"/>
      <c r="V1357" s="99"/>
      <c r="W1357" s="100"/>
      <c r="X1357" s="100"/>
      <c r="Y1357" s="100"/>
      <c r="Z1357" s="100"/>
      <c r="AA1357" s="187"/>
      <c r="AB1357" s="272"/>
      <c r="AC1357" s="350"/>
      <c r="AD1357" s="100"/>
      <c r="AE1357" s="64"/>
    </row>
    <row r="1358" spans="1:31" s="22" customFormat="1" ht="120" hidden="1" x14ac:dyDescent="0.25">
      <c r="A1358" s="430"/>
      <c r="B1358" s="430">
        <v>272</v>
      </c>
      <c r="C1358" s="570"/>
      <c r="D1358" s="576"/>
      <c r="E1358" s="570"/>
      <c r="F1358" s="577"/>
      <c r="G1358" s="683"/>
      <c r="H1358" s="421"/>
      <c r="I1358" s="304" t="s">
        <v>1145</v>
      </c>
      <c r="J1358" s="428"/>
      <c r="K1358" s="153"/>
      <c r="L1358" s="428">
        <v>10</v>
      </c>
      <c r="M1358" s="428"/>
      <c r="N1358" s="68"/>
      <c r="O1358" s="68"/>
      <c r="P1358" s="68">
        <v>80</v>
      </c>
      <c r="Q1358" s="68"/>
      <c r="R1358" s="67"/>
      <c r="S1358" s="67"/>
      <c r="T1358" s="67">
        <v>110.37275</v>
      </c>
      <c r="U1358" s="67"/>
      <c r="V1358" s="99"/>
      <c r="W1358" s="100"/>
      <c r="X1358" s="100"/>
      <c r="Y1358" s="100"/>
      <c r="Z1358" s="100"/>
      <c r="AA1358" s="187"/>
      <c r="AB1358" s="272"/>
      <c r="AC1358" s="350"/>
      <c r="AD1358" s="100"/>
      <c r="AE1358" s="64"/>
    </row>
    <row r="1359" spans="1:31" s="22" customFormat="1" ht="45" hidden="1" x14ac:dyDescent="0.25">
      <c r="A1359" s="430"/>
      <c r="B1359" s="66" t="s">
        <v>1640</v>
      </c>
      <c r="C1359" s="570"/>
      <c r="D1359" s="576"/>
      <c r="E1359" s="570"/>
      <c r="F1359" s="577"/>
      <c r="G1359" s="683"/>
      <c r="H1359" s="421"/>
      <c r="I1359" s="304" t="s">
        <v>1155</v>
      </c>
      <c r="J1359" s="428"/>
      <c r="K1359" s="153"/>
      <c r="L1359" s="428">
        <v>64</v>
      </c>
      <c r="M1359" s="428"/>
      <c r="N1359" s="68"/>
      <c r="O1359" s="68"/>
      <c r="P1359" s="68">
        <v>150</v>
      </c>
      <c r="Q1359" s="68"/>
      <c r="R1359" s="67"/>
      <c r="S1359" s="67"/>
      <c r="T1359" s="67">
        <v>215.46856999999989</v>
      </c>
      <c r="U1359" s="67"/>
      <c r="V1359" s="99"/>
      <c r="W1359" s="100"/>
      <c r="X1359" s="100"/>
      <c r="Y1359" s="100"/>
      <c r="Z1359" s="100"/>
      <c r="AA1359" s="187"/>
      <c r="AB1359" s="272"/>
      <c r="AC1359" s="350"/>
      <c r="AD1359" s="100"/>
      <c r="AE1359" s="64"/>
    </row>
    <row r="1360" spans="1:31" s="22" customFormat="1" ht="177.75" hidden="1" customHeight="1" x14ac:dyDescent="0.25">
      <c r="A1360" s="430"/>
      <c r="B1360" s="430">
        <v>865</v>
      </c>
      <c r="C1360" s="570"/>
      <c r="D1360" s="576"/>
      <c r="E1360" s="570"/>
      <c r="F1360" s="577"/>
      <c r="G1360" s="683"/>
      <c r="H1360" s="421"/>
      <c r="I1360" s="304" t="s">
        <v>1146</v>
      </c>
      <c r="J1360" s="428"/>
      <c r="K1360" s="153"/>
      <c r="L1360" s="428">
        <v>5</v>
      </c>
      <c r="M1360" s="428"/>
      <c r="N1360" s="68"/>
      <c r="O1360" s="68"/>
      <c r="P1360" s="68">
        <v>70</v>
      </c>
      <c r="Q1360" s="68"/>
      <c r="R1360" s="67"/>
      <c r="S1360" s="67"/>
      <c r="T1360" s="67">
        <v>83.116690000000006</v>
      </c>
      <c r="U1360" s="67"/>
      <c r="V1360" s="99"/>
      <c r="W1360" s="100"/>
      <c r="X1360" s="100"/>
      <c r="Y1360" s="100"/>
      <c r="Z1360" s="100"/>
      <c r="AA1360" s="187"/>
      <c r="AB1360" s="272"/>
      <c r="AC1360" s="350"/>
      <c r="AD1360" s="100"/>
      <c r="AE1360" s="64"/>
    </row>
    <row r="1361" spans="1:31" s="22" customFormat="1" ht="75" hidden="1" customHeight="1" x14ac:dyDescent="0.25">
      <c r="A1361" s="430"/>
      <c r="B1361" s="430">
        <v>5763</v>
      </c>
      <c r="C1361" s="570"/>
      <c r="D1361" s="576"/>
      <c r="E1361" s="570"/>
      <c r="F1361" s="577"/>
      <c r="G1361" s="683"/>
      <c r="H1361" s="421"/>
      <c r="I1361" s="304" t="s">
        <v>1147</v>
      </c>
      <c r="J1361" s="428"/>
      <c r="K1361" s="153"/>
      <c r="L1361" s="428">
        <v>7</v>
      </c>
      <c r="M1361" s="428"/>
      <c r="N1361" s="68"/>
      <c r="O1361" s="68"/>
      <c r="P1361" s="68">
        <v>82.7</v>
      </c>
      <c r="Q1361" s="68"/>
      <c r="R1361" s="67"/>
      <c r="S1361" s="67"/>
      <c r="T1361" s="67">
        <v>109.38883</v>
      </c>
      <c r="U1361" s="67"/>
      <c r="V1361" s="99"/>
      <c r="W1361" s="100"/>
      <c r="X1361" s="100"/>
      <c r="Y1361" s="100"/>
      <c r="Z1361" s="100"/>
      <c r="AA1361" s="187"/>
      <c r="AB1361" s="272"/>
      <c r="AC1361" s="350"/>
      <c r="AD1361" s="100"/>
      <c r="AE1361" s="64"/>
    </row>
    <row r="1362" spans="1:31" s="22" customFormat="1" ht="45" hidden="1" x14ac:dyDescent="0.25">
      <c r="A1362" s="430"/>
      <c r="B1362" s="66" t="s">
        <v>1622</v>
      </c>
      <c r="C1362" s="570"/>
      <c r="D1362" s="576"/>
      <c r="E1362" s="570"/>
      <c r="F1362" s="577"/>
      <c r="G1362" s="683"/>
      <c r="H1362" s="421"/>
      <c r="I1362" s="304" t="s">
        <v>1156</v>
      </c>
      <c r="J1362" s="428"/>
      <c r="K1362" s="153"/>
      <c r="L1362" s="428">
        <v>50</v>
      </c>
      <c r="M1362" s="428"/>
      <c r="N1362" s="68"/>
      <c r="O1362" s="68"/>
      <c r="P1362" s="68">
        <v>7.5</v>
      </c>
      <c r="Q1362" s="68"/>
      <c r="R1362" s="67"/>
      <c r="S1362" s="67"/>
      <c r="T1362" s="67">
        <v>55.012219999999999</v>
      </c>
      <c r="U1362" s="67"/>
      <c r="V1362" s="99"/>
      <c r="W1362" s="100"/>
      <c r="X1362" s="100"/>
      <c r="Y1362" s="100"/>
      <c r="Z1362" s="100"/>
      <c r="AA1362" s="187"/>
      <c r="AB1362" s="272"/>
      <c r="AC1362" s="350"/>
      <c r="AD1362" s="100"/>
      <c r="AE1362" s="64"/>
    </row>
    <row r="1363" spans="1:31" s="22" customFormat="1" ht="75" hidden="1" x14ac:dyDescent="0.25">
      <c r="A1363" s="430"/>
      <c r="B1363" s="66" t="s">
        <v>1613</v>
      </c>
      <c r="C1363" s="570"/>
      <c r="D1363" s="576"/>
      <c r="E1363" s="570"/>
      <c r="F1363" s="577"/>
      <c r="G1363" s="683"/>
      <c r="H1363" s="421"/>
      <c r="I1363" s="304" t="s">
        <v>1149</v>
      </c>
      <c r="J1363" s="428"/>
      <c r="K1363" s="153"/>
      <c r="L1363" s="428">
        <v>7</v>
      </c>
      <c r="M1363" s="428"/>
      <c r="N1363" s="68"/>
      <c r="O1363" s="68"/>
      <c r="P1363" s="68">
        <v>3.33</v>
      </c>
      <c r="Q1363" s="68"/>
      <c r="R1363" s="67"/>
      <c r="S1363" s="67"/>
      <c r="T1363" s="67">
        <v>55.763420000000004</v>
      </c>
      <c r="U1363" s="67"/>
      <c r="V1363" s="99"/>
      <c r="W1363" s="100"/>
      <c r="X1363" s="100"/>
      <c r="Y1363" s="100"/>
      <c r="Z1363" s="100"/>
      <c r="AA1363" s="187"/>
      <c r="AB1363" s="272"/>
      <c r="AC1363" s="350"/>
      <c r="AD1363" s="100"/>
      <c r="AE1363" s="64"/>
    </row>
    <row r="1364" spans="1:31" s="22" customFormat="1" ht="60" hidden="1" x14ac:dyDescent="0.25">
      <c r="A1364" s="430"/>
      <c r="B1364" s="430">
        <v>83</v>
      </c>
      <c r="C1364" s="570"/>
      <c r="D1364" s="576"/>
      <c r="E1364" s="570"/>
      <c r="F1364" s="577"/>
      <c r="G1364" s="683"/>
      <c r="H1364" s="421"/>
      <c r="I1364" s="304" t="s">
        <v>1150</v>
      </c>
      <c r="J1364" s="428"/>
      <c r="K1364" s="153"/>
      <c r="L1364" s="428">
        <v>6</v>
      </c>
      <c r="M1364" s="428"/>
      <c r="N1364" s="68"/>
      <c r="O1364" s="68"/>
      <c r="P1364" s="68">
        <v>5</v>
      </c>
      <c r="Q1364" s="68"/>
      <c r="R1364" s="67"/>
      <c r="S1364" s="67"/>
      <c r="T1364" s="67">
        <v>52.84357</v>
      </c>
      <c r="U1364" s="67"/>
      <c r="V1364" s="99"/>
      <c r="W1364" s="100"/>
      <c r="X1364" s="100"/>
      <c r="Y1364" s="100"/>
      <c r="Z1364" s="100"/>
      <c r="AA1364" s="187"/>
      <c r="AB1364" s="272"/>
      <c r="AC1364" s="350"/>
      <c r="AD1364" s="100"/>
      <c r="AE1364" s="64"/>
    </row>
    <row r="1365" spans="1:31" s="22" customFormat="1" ht="60" hidden="1" x14ac:dyDescent="0.25">
      <c r="A1365" s="430"/>
      <c r="B1365" s="430">
        <v>1032</v>
      </c>
      <c r="C1365" s="570"/>
      <c r="D1365" s="576"/>
      <c r="E1365" s="570"/>
      <c r="F1365" s="577"/>
      <c r="G1365" s="683"/>
      <c r="H1365" s="421"/>
      <c r="I1365" s="304" t="s">
        <v>1151</v>
      </c>
      <c r="J1365" s="428"/>
      <c r="K1365" s="153"/>
      <c r="L1365" s="428">
        <v>471</v>
      </c>
      <c r="M1365" s="428"/>
      <c r="N1365" s="68"/>
      <c r="O1365" s="68"/>
      <c r="P1365" s="68">
        <v>5</v>
      </c>
      <c r="Q1365" s="68"/>
      <c r="R1365" s="67"/>
      <c r="S1365" s="67"/>
      <c r="T1365" s="67">
        <v>477.50790000000001</v>
      </c>
      <c r="U1365" s="67"/>
      <c r="V1365" s="99"/>
      <c r="W1365" s="100"/>
      <c r="X1365" s="100"/>
      <c r="Y1365" s="100"/>
      <c r="Z1365" s="100"/>
      <c r="AA1365" s="187"/>
      <c r="AB1365" s="272"/>
      <c r="AC1365" s="350"/>
      <c r="AD1365" s="100"/>
      <c r="AE1365" s="64"/>
    </row>
    <row r="1366" spans="1:31" s="22" customFormat="1" ht="75" hidden="1" x14ac:dyDescent="0.25">
      <c r="A1366" s="430"/>
      <c r="B1366" s="430">
        <v>777</v>
      </c>
      <c r="C1366" s="570"/>
      <c r="D1366" s="576"/>
      <c r="E1366" s="570"/>
      <c r="F1366" s="577"/>
      <c r="G1366" s="683"/>
      <c r="H1366" s="421"/>
      <c r="I1366" s="304" t="s">
        <v>1152</v>
      </c>
      <c r="J1366" s="428"/>
      <c r="K1366" s="153"/>
      <c r="L1366" s="428">
        <v>83</v>
      </c>
      <c r="M1366" s="428"/>
      <c r="N1366" s="68"/>
      <c r="O1366" s="68"/>
      <c r="P1366" s="68">
        <v>30</v>
      </c>
      <c r="Q1366" s="68"/>
      <c r="R1366" s="67"/>
      <c r="S1366" s="67"/>
      <c r="T1366" s="67">
        <v>163.68368000000001</v>
      </c>
      <c r="U1366" s="67"/>
      <c r="V1366" s="99"/>
      <c r="W1366" s="100"/>
      <c r="X1366" s="100"/>
      <c r="Y1366" s="100"/>
      <c r="Z1366" s="100"/>
      <c r="AA1366" s="187"/>
      <c r="AB1366" s="272"/>
      <c r="AC1366" s="350"/>
      <c r="AD1366" s="100"/>
      <c r="AE1366" s="64"/>
    </row>
    <row r="1367" spans="1:31" s="22" customFormat="1" ht="75" hidden="1" x14ac:dyDescent="0.25">
      <c r="A1367" s="430"/>
      <c r="B1367" s="66" t="s">
        <v>1674</v>
      </c>
      <c r="C1367" s="570"/>
      <c r="D1367" s="576"/>
      <c r="E1367" s="570"/>
      <c r="F1367" s="577"/>
      <c r="G1367" s="683"/>
      <c r="H1367" s="421"/>
      <c r="I1367" s="158" t="s">
        <v>1185</v>
      </c>
      <c r="J1367" s="428"/>
      <c r="K1367" s="428"/>
      <c r="L1367" s="428">
        <v>47</v>
      </c>
      <c r="M1367" s="428"/>
      <c r="N1367" s="68"/>
      <c r="O1367" s="68"/>
      <c r="P1367" s="68">
        <v>20</v>
      </c>
      <c r="Q1367" s="68"/>
      <c r="R1367" s="67"/>
      <c r="S1367" s="67"/>
      <c r="T1367" s="67">
        <v>112.149</v>
      </c>
      <c r="U1367" s="67"/>
      <c r="V1367" s="99"/>
      <c r="W1367" s="100"/>
      <c r="X1367" s="100"/>
      <c r="Y1367" s="100"/>
      <c r="Z1367" s="100"/>
      <c r="AA1367" s="187"/>
      <c r="AB1367" s="272"/>
      <c r="AC1367" s="350"/>
      <c r="AD1367" s="100"/>
      <c r="AE1367" s="64"/>
    </row>
    <row r="1368" spans="1:31" s="22" customFormat="1" ht="45" hidden="1" x14ac:dyDescent="0.25">
      <c r="A1368" s="430"/>
      <c r="B1368" s="66" t="s">
        <v>1659</v>
      </c>
      <c r="C1368" s="570"/>
      <c r="D1368" s="576"/>
      <c r="E1368" s="570"/>
      <c r="F1368" s="577"/>
      <c r="G1368" s="683"/>
      <c r="H1368" s="421"/>
      <c r="I1368" s="158" t="s">
        <v>1186</v>
      </c>
      <c r="J1368" s="428"/>
      <c r="K1368" s="428"/>
      <c r="L1368" s="428">
        <v>45</v>
      </c>
      <c r="M1368" s="428"/>
      <c r="N1368" s="68"/>
      <c r="O1368" s="68"/>
      <c r="P1368" s="68">
        <v>36</v>
      </c>
      <c r="Q1368" s="68"/>
      <c r="R1368" s="67"/>
      <c r="S1368" s="67"/>
      <c r="T1368" s="67">
        <v>164.31899999999999</v>
      </c>
      <c r="U1368" s="67"/>
      <c r="V1368" s="99"/>
      <c r="W1368" s="100"/>
      <c r="X1368" s="100"/>
      <c r="Y1368" s="100"/>
      <c r="Z1368" s="100"/>
      <c r="AA1368" s="187"/>
      <c r="AB1368" s="272"/>
      <c r="AC1368" s="350"/>
      <c r="AD1368" s="100"/>
      <c r="AE1368" s="64"/>
    </row>
    <row r="1369" spans="1:31" s="22" customFormat="1" ht="60" hidden="1" x14ac:dyDescent="0.25">
      <c r="A1369" s="430"/>
      <c r="B1369" s="66" t="s">
        <v>1666</v>
      </c>
      <c r="C1369" s="570"/>
      <c r="D1369" s="576"/>
      <c r="E1369" s="570"/>
      <c r="F1369" s="577"/>
      <c r="G1369" s="683"/>
      <c r="H1369" s="421"/>
      <c r="I1369" s="158" t="s">
        <v>1233</v>
      </c>
      <c r="J1369" s="428"/>
      <c r="K1369" s="428"/>
      <c r="L1369" s="428">
        <v>592</v>
      </c>
      <c r="M1369" s="428"/>
      <c r="N1369" s="68"/>
      <c r="O1369" s="68"/>
      <c r="P1369" s="68">
        <v>67.635000000000005</v>
      </c>
      <c r="Q1369" s="68"/>
      <c r="R1369" s="67"/>
      <c r="S1369" s="67"/>
      <c r="T1369" s="67">
        <v>784.34299999999996</v>
      </c>
      <c r="U1369" s="67"/>
      <c r="V1369" s="99"/>
      <c r="W1369" s="100"/>
      <c r="X1369" s="100"/>
      <c r="Y1369" s="100"/>
      <c r="Z1369" s="100"/>
      <c r="AA1369" s="187"/>
      <c r="AB1369" s="272"/>
      <c r="AC1369" s="350"/>
      <c r="AD1369" s="100"/>
      <c r="AE1369" s="64"/>
    </row>
    <row r="1370" spans="1:31" s="22" customFormat="1" ht="30" hidden="1" x14ac:dyDescent="0.25">
      <c r="A1370" s="430"/>
      <c r="B1370" s="430">
        <v>1115</v>
      </c>
      <c r="C1370" s="570"/>
      <c r="D1370" s="576"/>
      <c r="E1370" s="570"/>
      <c r="F1370" s="577"/>
      <c r="G1370" s="683"/>
      <c r="H1370" s="421"/>
      <c r="I1370" s="158" t="s">
        <v>1234</v>
      </c>
      <c r="J1370" s="428"/>
      <c r="K1370" s="428"/>
      <c r="L1370" s="428">
        <v>442</v>
      </c>
      <c r="M1370" s="428"/>
      <c r="N1370" s="68"/>
      <c r="O1370" s="68"/>
      <c r="P1370" s="68">
        <v>3</v>
      </c>
      <c r="Q1370" s="68"/>
      <c r="R1370" s="67"/>
      <c r="S1370" s="67"/>
      <c r="T1370" s="67">
        <v>395.22500000000002</v>
      </c>
      <c r="U1370" s="67"/>
      <c r="V1370" s="99"/>
      <c r="W1370" s="100"/>
      <c r="X1370" s="100"/>
      <c r="Y1370" s="100"/>
      <c r="Z1370" s="100"/>
      <c r="AA1370" s="187"/>
      <c r="AB1370" s="272"/>
      <c r="AC1370" s="350"/>
      <c r="AD1370" s="100"/>
      <c r="AE1370" s="64"/>
    </row>
    <row r="1371" spans="1:31" s="22" customFormat="1" ht="60" hidden="1" x14ac:dyDescent="0.25">
      <c r="A1371" s="430"/>
      <c r="B1371" s="66" t="s">
        <v>1665</v>
      </c>
      <c r="C1371" s="570"/>
      <c r="D1371" s="576"/>
      <c r="E1371" s="570"/>
      <c r="F1371" s="577"/>
      <c r="G1371" s="683"/>
      <c r="H1371" s="421"/>
      <c r="I1371" s="158" t="s">
        <v>1200</v>
      </c>
      <c r="J1371" s="428"/>
      <c r="K1371" s="428"/>
      <c r="L1371" s="428">
        <v>11</v>
      </c>
      <c r="M1371" s="428"/>
      <c r="N1371" s="68"/>
      <c r="O1371" s="68"/>
      <c r="P1371" s="68">
        <v>13.33</v>
      </c>
      <c r="Q1371" s="68"/>
      <c r="R1371" s="67"/>
      <c r="S1371" s="67"/>
      <c r="T1371" s="67">
        <v>47.514000000000003</v>
      </c>
      <c r="U1371" s="67"/>
      <c r="V1371" s="99"/>
      <c r="W1371" s="100"/>
      <c r="X1371" s="100"/>
      <c r="Y1371" s="100"/>
      <c r="Z1371" s="100"/>
      <c r="AA1371" s="187"/>
      <c r="AB1371" s="272"/>
      <c r="AC1371" s="350"/>
      <c r="AD1371" s="100"/>
      <c r="AE1371" s="64"/>
    </row>
    <row r="1372" spans="1:31" s="22" customFormat="1" ht="45" hidden="1" x14ac:dyDescent="0.25">
      <c r="A1372" s="430"/>
      <c r="B1372" s="66" t="s">
        <v>1664</v>
      </c>
      <c r="C1372" s="570"/>
      <c r="D1372" s="576"/>
      <c r="E1372" s="570"/>
      <c r="F1372" s="577"/>
      <c r="G1372" s="683"/>
      <c r="H1372" s="421"/>
      <c r="I1372" s="158" t="s">
        <v>1235</v>
      </c>
      <c r="J1372" s="428"/>
      <c r="K1372" s="428"/>
      <c r="L1372" s="428">
        <v>15</v>
      </c>
      <c r="M1372" s="428"/>
      <c r="N1372" s="68"/>
      <c r="O1372" s="68"/>
      <c r="P1372" s="68">
        <v>135</v>
      </c>
      <c r="Q1372" s="68"/>
      <c r="R1372" s="67"/>
      <c r="S1372" s="67"/>
      <c r="T1372" s="67">
        <v>125.31699999999999</v>
      </c>
      <c r="U1372" s="67"/>
      <c r="V1372" s="99"/>
      <c r="W1372" s="100"/>
      <c r="X1372" s="100"/>
      <c r="Y1372" s="100"/>
      <c r="Z1372" s="100"/>
      <c r="AA1372" s="187"/>
      <c r="AB1372" s="272"/>
      <c r="AC1372" s="350"/>
      <c r="AD1372" s="100"/>
      <c r="AE1372" s="64"/>
    </row>
    <row r="1373" spans="1:31" s="22" customFormat="1" ht="45" hidden="1" x14ac:dyDescent="0.25">
      <c r="A1373" s="430"/>
      <c r="B1373" s="66" t="s">
        <v>1667</v>
      </c>
      <c r="C1373" s="570"/>
      <c r="D1373" s="576"/>
      <c r="E1373" s="570"/>
      <c r="F1373" s="577"/>
      <c r="G1373" s="683"/>
      <c r="H1373" s="421"/>
      <c r="I1373" s="158" t="s">
        <v>1236</v>
      </c>
      <c r="J1373" s="428"/>
      <c r="K1373" s="428"/>
      <c r="L1373" s="428">
        <v>176</v>
      </c>
      <c r="M1373" s="428"/>
      <c r="N1373" s="68"/>
      <c r="O1373" s="68"/>
      <c r="P1373" s="68">
        <v>7.5</v>
      </c>
      <c r="Q1373" s="68"/>
      <c r="R1373" s="67"/>
      <c r="S1373" s="67"/>
      <c r="T1373" s="67">
        <v>423.12400000000002</v>
      </c>
      <c r="U1373" s="67"/>
      <c r="V1373" s="99"/>
      <c r="W1373" s="100"/>
      <c r="X1373" s="100"/>
      <c r="Y1373" s="100"/>
      <c r="Z1373" s="100"/>
      <c r="AA1373" s="187"/>
      <c r="AB1373" s="272"/>
      <c r="AC1373" s="350"/>
      <c r="AD1373" s="100"/>
      <c r="AE1373" s="64"/>
    </row>
    <row r="1374" spans="1:31" s="22" customFormat="1" ht="60" hidden="1" x14ac:dyDescent="0.25">
      <c r="A1374" s="430"/>
      <c r="B1374" s="66" t="s">
        <v>1662</v>
      </c>
      <c r="C1374" s="570"/>
      <c r="D1374" s="576"/>
      <c r="E1374" s="570"/>
      <c r="F1374" s="577"/>
      <c r="G1374" s="683"/>
      <c r="H1374" s="421"/>
      <c r="I1374" s="158" t="s">
        <v>1214</v>
      </c>
      <c r="J1374" s="428"/>
      <c r="K1374" s="428"/>
      <c r="L1374" s="428">
        <v>47</v>
      </c>
      <c r="M1374" s="428"/>
      <c r="N1374" s="68"/>
      <c r="O1374" s="68"/>
      <c r="P1374" s="68">
        <v>10</v>
      </c>
      <c r="Q1374" s="68"/>
      <c r="R1374" s="67"/>
      <c r="S1374" s="67"/>
      <c r="T1374" s="67">
        <v>54.554000000000002</v>
      </c>
      <c r="U1374" s="67"/>
      <c r="V1374" s="99"/>
      <c r="W1374" s="100"/>
      <c r="X1374" s="100"/>
      <c r="Y1374" s="100"/>
      <c r="Z1374" s="100"/>
      <c r="AA1374" s="187"/>
      <c r="AB1374" s="272"/>
      <c r="AC1374" s="350"/>
      <c r="AD1374" s="100"/>
      <c r="AE1374" s="64"/>
    </row>
    <row r="1375" spans="1:31" s="22" customFormat="1" ht="60" hidden="1" x14ac:dyDescent="0.25">
      <c r="A1375" s="430"/>
      <c r="B1375" s="430">
        <v>5735</v>
      </c>
      <c r="C1375" s="570"/>
      <c r="D1375" s="576"/>
      <c r="E1375" s="570"/>
      <c r="F1375" s="577"/>
      <c r="G1375" s="683"/>
      <c r="H1375" s="421"/>
      <c r="I1375" s="158" t="s">
        <v>1215</v>
      </c>
      <c r="J1375" s="428"/>
      <c r="K1375" s="428"/>
      <c r="L1375" s="428">
        <v>3</v>
      </c>
      <c r="M1375" s="428"/>
      <c r="N1375" s="68"/>
      <c r="O1375" s="68"/>
      <c r="P1375" s="68">
        <v>11.67</v>
      </c>
      <c r="Q1375" s="68"/>
      <c r="R1375" s="67"/>
      <c r="S1375" s="67"/>
      <c r="T1375" s="67">
        <v>39.21</v>
      </c>
      <c r="U1375" s="67"/>
      <c r="V1375" s="99"/>
      <c r="W1375" s="100"/>
      <c r="X1375" s="100"/>
      <c r="Y1375" s="100"/>
      <c r="Z1375" s="100"/>
      <c r="AA1375" s="187"/>
      <c r="AB1375" s="272"/>
      <c r="AC1375" s="350"/>
      <c r="AD1375" s="100"/>
      <c r="AE1375" s="64"/>
    </row>
    <row r="1376" spans="1:31" s="22" customFormat="1" ht="75" hidden="1" x14ac:dyDescent="0.25">
      <c r="A1376" s="430"/>
      <c r="B1376" s="430">
        <v>1240</v>
      </c>
      <c r="C1376" s="570"/>
      <c r="D1376" s="576"/>
      <c r="E1376" s="570"/>
      <c r="F1376" s="577"/>
      <c r="G1376" s="683"/>
      <c r="H1376" s="421"/>
      <c r="I1376" s="158" t="s">
        <v>1216</v>
      </c>
      <c r="J1376" s="428"/>
      <c r="K1376" s="428"/>
      <c r="L1376" s="428">
        <v>14</v>
      </c>
      <c r="M1376" s="428"/>
      <c r="N1376" s="68"/>
      <c r="O1376" s="68"/>
      <c r="P1376" s="68">
        <v>74</v>
      </c>
      <c r="Q1376" s="68"/>
      <c r="R1376" s="67"/>
      <c r="S1376" s="67"/>
      <c r="T1376" s="67">
        <v>55.621000000000002</v>
      </c>
      <c r="U1376" s="67"/>
      <c r="V1376" s="99"/>
      <c r="W1376" s="100"/>
      <c r="X1376" s="100"/>
      <c r="Y1376" s="100"/>
      <c r="Z1376" s="100"/>
      <c r="AA1376" s="187"/>
      <c r="AB1376" s="272"/>
      <c r="AC1376" s="350"/>
      <c r="AD1376" s="100"/>
      <c r="AE1376" s="64"/>
    </row>
    <row r="1377" spans="1:31" s="22" customFormat="1" ht="63" hidden="1" customHeight="1" x14ac:dyDescent="0.25">
      <c r="A1377" s="430"/>
      <c r="B1377" s="430">
        <v>1981</v>
      </c>
      <c r="C1377" s="570"/>
      <c r="D1377" s="576"/>
      <c r="E1377" s="570"/>
      <c r="F1377" s="577"/>
      <c r="G1377" s="683"/>
      <c r="H1377" s="421"/>
      <c r="I1377" s="158" t="s">
        <v>1218</v>
      </c>
      <c r="J1377" s="428"/>
      <c r="K1377" s="428"/>
      <c r="L1377" s="428">
        <v>195</v>
      </c>
      <c r="M1377" s="428"/>
      <c r="N1377" s="68"/>
      <c r="O1377" s="68"/>
      <c r="P1377" s="68">
        <v>3.33</v>
      </c>
      <c r="Q1377" s="68"/>
      <c r="R1377" s="67"/>
      <c r="S1377" s="67"/>
      <c r="T1377" s="67">
        <v>302.35700000000003</v>
      </c>
      <c r="U1377" s="67"/>
      <c r="V1377" s="99"/>
      <c r="W1377" s="100"/>
      <c r="X1377" s="100"/>
      <c r="Y1377" s="100"/>
      <c r="Z1377" s="100"/>
      <c r="AA1377" s="187"/>
      <c r="AB1377" s="272"/>
      <c r="AC1377" s="350"/>
      <c r="AD1377" s="100"/>
      <c r="AE1377" s="64"/>
    </row>
    <row r="1378" spans="1:31" s="22" customFormat="1" ht="48" hidden="1" customHeight="1" x14ac:dyDescent="0.25">
      <c r="A1378" s="430"/>
      <c r="B1378" s="430">
        <v>5829</v>
      </c>
      <c r="C1378" s="570"/>
      <c r="D1378" s="576"/>
      <c r="E1378" s="570"/>
      <c r="F1378" s="577"/>
      <c r="G1378" s="683"/>
      <c r="H1378" s="421"/>
      <c r="I1378" s="158" t="s">
        <v>1237</v>
      </c>
      <c r="J1378" s="428"/>
      <c r="K1378" s="428"/>
      <c r="L1378" s="428">
        <v>20</v>
      </c>
      <c r="M1378" s="428"/>
      <c r="N1378" s="68"/>
      <c r="O1378" s="68"/>
      <c r="P1378" s="68">
        <v>32.5</v>
      </c>
      <c r="Q1378" s="68"/>
      <c r="R1378" s="67"/>
      <c r="S1378" s="67"/>
      <c r="T1378" s="67">
        <v>70.581000000000003</v>
      </c>
      <c r="U1378" s="67"/>
      <c r="V1378" s="99"/>
      <c r="W1378" s="100"/>
      <c r="X1378" s="100"/>
      <c r="Y1378" s="100"/>
      <c r="Z1378" s="100"/>
      <c r="AA1378" s="187"/>
      <c r="AB1378" s="272"/>
      <c r="AC1378" s="350"/>
      <c r="AD1378" s="100"/>
      <c r="AE1378" s="64"/>
    </row>
    <row r="1379" spans="1:31" s="22" customFormat="1" ht="45" hidden="1" x14ac:dyDescent="0.25">
      <c r="A1379" s="430"/>
      <c r="B1379" s="430">
        <v>1171</v>
      </c>
      <c r="C1379" s="570"/>
      <c r="D1379" s="576"/>
      <c r="E1379" s="570"/>
      <c r="F1379" s="577"/>
      <c r="G1379" s="683"/>
      <c r="H1379" s="421"/>
      <c r="I1379" s="158" t="s">
        <v>1221</v>
      </c>
      <c r="J1379" s="428"/>
      <c r="K1379" s="428"/>
      <c r="L1379" s="428">
        <v>111</v>
      </c>
      <c r="M1379" s="428"/>
      <c r="N1379" s="68"/>
      <c r="O1379" s="68"/>
      <c r="P1379" s="68">
        <v>5</v>
      </c>
      <c r="Q1379" s="68"/>
      <c r="R1379" s="67"/>
      <c r="S1379" s="67"/>
      <c r="T1379" s="67">
        <v>116.318</v>
      </c>
      <c r="U1379" s="67"/>
      <c r="V1379" s="99"/>
      <c r="W1379" s="100"/>
      <c r="X1379" s="100"/>
      <c r="Y1379" s="100"/>
      <c r="Z1379" s="100"/>
      <c r="AA1379" s="187"/>
      <c r="AB1379" s="272"/>
      <c r="AC1379" s="350"/>
      <c r="AD1379" s="100"/>
      <c r="AE1379" s="64"/>
    </row>
    <row r="1380" spans="1:31" s="22" customFormat="1" ht="60" hidden="1" x14ac:dyDescent="0.25">
      <c r="A1380" s="430"/>
      <c r="B1380" s="430">
        <v>3058</v>
      </c>
      <c r="C1380" s="570"/>
      <c r="D1380" s="576"/>
      <c r="E1380" s="570"/>
      <c r="F1380" s="577"/>
      <c r="G1380" s="683"/>
      <c r="H1380" s="421"/>
      <c r="I1380" s="158" t="s">
        <v>1739</v>
      </c>
      <c r="J1380" s="428"/>
      <c r="K1380" s="428"/>
      <c r="L1380" s="428">
        <v>340</v>
      </c>
      <c r="M1380" s="428"/>
      <c r="N1380" s="68"/>
      <c r="O1380" s="68"/>
      <c r="P1380" s="68">
        <v>15</v>
      </c>
      <c r="Q1380" s="68"/>
      <c r="R1380" s="67"/>
      <c r="S1380" s="67"/>
      <c r="T1380" s="67">
        <v>261.13</v>
      </c>
      <c r="U1380" s="67"/>
      <c r="V1380" s="99"/>
      <c r="W1380" s="100"/>
      <c r="X1380" s="100"/>
      <c r="Y1380" s="100"/>
      <c r="Z1380" s="100"/>
      <c r="AA1380" s="187"/>
      <c r="AB1380" s="272"/>
      <c r="AC1380" s="350"/>
      <c r="AD1380" s="100"/>
      <c r="AE1380" s="64"/>
    </row>
    <row r="1381" spans="1:31" s="22" customFormat="1" ht="60" hidden="1" x14ac:dyDescent="0.25">
      <c r="A1381" s="430"/>
      <c r="B1381" s="66" t="s">
        <v>1525</v>
      </c>
      <c r="C1381" s="570"/>
      <c r="D1381" s="576"/>
      <c r="E1381" s="570"/>
      <c r="F1381" s="577"/>
      <c r="G1381" s="683"/>
      <c r="H1381" s="421"/>
      <c r="I1381" s="158" t="s">
        <v>1373</v>
      </c>
      <c r="J1381" s="428"/>
      <c r="K1381" s="428"/>
      <c r="L1381" s="428">
        <v>79</v>
      </c>
      <c r="M1381" s="428"/>
      <c r="N1381" s="68"/>
      <c r="O1381" s="68"/>
      <c r="P1381" s="68">
        <v>11.5</v>
      </c>
      <c r="Q1381" s="68"/>
      <c r="R1381" s="67"/>
      <c r="S1381" s="67"/>
      <c r="T1381" s="67">
        <v>133.84</v>
      </c>
      <c r="U1381" s="67"/>
      <c r="V1381" s="99"/>
      <c r="W1381" s="100"/>
      <c r="X1381" s="100"/>
      <c r="Y1381" s="100"/>
      <c r="Z1381" s="100"/>
      <c r="AA1381" s="187"/>
      <c r="AB1381" s="272"/>
      <c r="AC1381" s="350"/>
      <c r="AD1381" s="100"/>
      <c r="AE1381" s="64"/>
    </row>
    <row r="1382" spans="1:31" s="22" customFormat="1" ht="90" hidden="1" x14ac:dyDescent="0.25">
      <c r="A1382" s="430"/>
      <c r="B1382" s="430">
        <v>2364</v>
      </c>
      <c r="C1382" s="570"/>
      <c r="D1382" s="576"/>
      <c r="E1382" s="570"/>
      <c r="F1382" s="577"/>
      <c r="G1382" s="683"/>
      <c r="H1382" s="421"/>
      <c r="I1382" s="158" t="s">
        <v>1374</v>
      </c>
      <c r="J1382" s="428"/>
      <c r="K1382" s="428"/>
      <c r="L1382" s="428">
        <v>200</v>
      </c>
      <c r="M1382" s="428"/>
      <c r="N1382" s="68"/>
      <c r="O1382" s="68"/>
      <c r="P1382" s="68">
        <v>15</v>
      </c>
      <c r="Q1382" s="68"/>
      <c r="R1382" s="67"/>
      <c r="S1382" s="67"/>
      <c r="T1382" s="67">
        <v>208.23</v>
      </c>
      <c r="U1382" s="67"/>
      <c r="V1382" s="99"/>
      <c r="W1382" s="100"/>
      <c r="X1382" s="100"/>
      <c r="Y1382" s="100"/>
      <c r="Z1382" s="100"/>
      <c r="AA1382" s="187"/>
      <c r="AB1382" s="272"/>
      <c r="AC1382" s="350"/>
      <c r="AD1382" s="100"/>
      <c r="AE1382" s="64"/>
    </row>
    <row r="1383" spans="1:31" s="22" customFormat="1" ht="75.75" hidden="1" customHeight="1" x14ac:dyDescent="0.25">
      <c r="A1383" s="430"/>
      <c r="B1383" s="430">
        <v>1780</v>
      </c>
      <c r="C1383" s="570"/>
      <c r="D1383" s="576"/>
      <c r="E1383" s="570"/>
      <c r="F1383" s="577"/>
      <c r="G1383" s="683"/>
      <c r="H1383" s="421"/>
      <c r="I1383" s="158" t="s">
        <v>1375</v>
      </c>
      <c r="J1383" s="428"/>
      <c r="K1383" s="428"/>
      <c r="L1383" s="428">
        <v>100</v>
      </c>
      <c r="M1383" s="428"/>
      <c r="N1383" s="68"/>
      <c r="O1383" s="68"/>
      <c r="P1383" s="68">
        <v>15</v>
      </c>
      <c r="Q1383" s="68"/>
      <c r="R1383" s="67"/>
      <c r="S1383" s="67"/>
      <c r="T1383" s="67">
        <v>159.68</v>
      </c>
      <c r="U1383" s="67"/>
      <c r="V1383" s="99"/>
      <c r="W1383" s="100"/>
      <c r="X1383" s="100"/>
      <c r="Y1383" s="100"/>
      <c r="Z1383" s="100"/>
      <c r="AA1383" s="187"/>
      <c r="AB1383" s="272"/>
      <c r="AC1383" s="350"/>
      <c r="AD1383" s="100"/>
      <c r="AE1383" s="64"/>
    </row>
    <row r="1384" spans="1:31" s="22" customFormat="1" ht="60" hidden="1" x14ac:dyDescent="0.25">
      <c r="A1384" s="430"/>
      <c r="B1384" s="66" t="s">
        <v>1588</v>
      </c>
      <c r="C1384" s="570"/>
      <c r="D1384" s="576"/>
      <c r="E1384" s="570"/>
      <c r="F1384" s="577"/>
      <c r="G1384" s="683"/>
      <c r="H1384" s="421"/>
      <c r="I1384" s="158" t="s">
        <v>1376</v>
      </c>
      <c r="J1384" s="428"/>
      <c r="K1384" s="428"/>
      <c r="L1384" s="428">
        <v>241</v>
      </c>
      <c r="M1384" s="428"/>
      <c r="N1384" s="68"/>
      <c r="O1384" s="68"/>
      <c r="P1384" s="68">
        <v>1</v>
      </c>
      <c r="Q1384" s="68"/>
      <c r="R1384" s="67"/>
      <c r="S1384" s="67"/>
      <c r="T1384" s="67">
        <v>252.97</v>
      </c>
      <c r="U1384" s="67"/>
      <c r="V1384" s="99"/>
      <c r="W1384" s="100"/>
      <c r="X1384" s="100"/>
      <c r="Y1384" s="100"/>
      <c r="Z1384" s="100"/>
      <c r="AA1384" s="187"/>
      <c r="AB1384" s="272"/>
      <c r="AC1384" s="350"/>
      <c r="AD1384" s="100"/>
      <c r="AE1384" s="64"/>
    </row>
    <row r="1385" spans="1:31" s="22" customFormat="1" ht="45" hidden="1" x14ac:dyDescent="0.25">
      <c r="A1385" s="430"/>
      <c r="B1385" s="66" t="s">
        <v>1578</v>
      </c>
      <c r="C1385" s="570"/>
      <c r="D1385" s="576"/>
      <c r="E1385" s="570"/>
      <c r="F1385" s="577"/>
      <c r="G1385" s="683"/>
      <c r="H1385" s="421"/>
      <c r="I1385" s="158" t="s">
        <v>1377</v>
      </c>
      <c r="J1385" s="428"/>
      <c r="K1385" s="428"/>
      <c r="L1385" s="428">
        <v>1323</v>
      </c>
      <c r="M1385" s="428"/>
      <c r="N1385" s="68"/>
      <c r="O1385" s="68"/>
      <c r="P1385" s="68">
        <v>78</v>
      </c>
      <c r="Q1385" s="68"/>
      <c r="R1385" s="67"/>
      <c r="S1385" s="67"/>
      <c r="T1385" s="67">
        <v>1972.39</v>
      </c>
      <c r="U1385" s="67"/>
      <c r="V1385" s="99"/>
      <c r="W1385" s="100"/>
      <c r="X1385" s="100"/>
      <c r="Y1385" s="100"/>
      <c r="Z1385" s="100"/>
      <c r="AA1385" s="187"/>
      <c r="AB1385" s="272"/>
      <c r="AC1385" s="350"/>
      <c r="AD1385" s="100"/>
      <c r="AE1385" s="64"/>
    </row>
    <row r="1386" spans="1:31" s="22" customFormat="1" ht="60" hidden="1" x14ac:dyDescent="0.25">
      <c r="A1386" s="430"/>
      <c r="B1386" s="66" t="s">
        <v>1594</v>
      </c>
      <c r="C1386" s="570"/>
      <c r="D1386" s="576"/>
      <c r="E1386" s="570"/>
      <c r="F1386" s="577"/>
      <c r="G1386" s="683"/>
      <c r="H1386" s="421"/>
      <c r="I1386" s="158" t="s">
        <v>1322</v>
      </c>
      <c r="J1386" s="428"/>
      <c r="K1386" s="428"/>
      <c r="L1386" s="428">
        <v>155</v>
      </c>
      <c r="M1386" s="428"/>
      <c r="N1386" s="68"/>
      <c r="O1386" s="68"/>
      <c r="P1386" s="68">
        <v>15</v>
      </c>
      <c r="Q1386" s="68"/>
      <c r="R1386" s="67"/>
      <c r="S1386" s="67"/>
      <c r="T1386" s="67">
        <v>223.77</v>
      </c>
      <c r="U1386" s="67"/>
      <c r="V1386" s="99"/>
      <c r="W1386" s="100"/>
      <c r="X1386" s="100"/>
      <c r="Y1386" s="100"/>
      <c r="Z1386" s="100"/>
      <c r="AA1386" s="187"/>
      <c r="AB1386" s="272"/>
      <c r="AC1386" s="350"/>
      <c r="AD1386" s="100"/>
      <c r="AE1386" s="64"/>
    </row>
    <row r="1387" spans="1:31" s="22" customFormat="1" ht="60" hidden="1" x14ac:dyDescent="0.25">
      <c r="A1387" s="430"/>
      <c r="B1387" s="430">
        <v>2530</v>
      </c>
      <c r="C1387" s="570"/>
      <c r="D1387" s="576"/>
      <c r="E1387" s="570"/>
      <c r="F1387" s="577"/>
      <c r="G1387" s="683"/>
      <c r="H1387" s="421"/>
      <c r="I1387" s="158" t="s">
        <v>1378</v>
      </c>
      <c r="J1387" s="428"/>
      <c r="K1387" s="428"/>
      <c r="L1387" s="428">
        <v>486</v>
      </c>
      <c r="M1387" s="428"/>
      <c r="N1387" s="68"/>
      <c r="O1387" s="68"/>
      <c r="P1387" s="68">
        <v>15</v>
      </c>
      <c r="Q1387" s="68"/>
      <c r="R1387" s="67"/>
      <c r="S1387" s="67"/>
      <c r="T1387" s="67">
        <v>338.15</v>
      </c>
      <c r="U1387" s="67"/>
      <c r="V1387" s="99"/>
      <c r="W1387" s="100"/>
      <c r="X1387" s="100"/>
      <c r="Y1387" s="100"/>
      <c r="Z1387" s="100"/>
      <c r="AA1387" s="187"/>
      <c r="AB1387" s="272"/>
      <c r="AC1387" s="350"/>
      <c r="AD1387" s="100"/>
      <c r="AE1387" s="64"/>
    </row>
    <row r="1388" spans="1:31" s="22" customFormat="1" ht="75" hidden="1" x14ac:dyDescent="0.25">
      <c r="A1388" s="430"/>
      <c r="B1388" s="430">
        <v>5872</v>
      </c>
      <c r="C1388" s="570"/>
      <c r="D1388" s="576"/>
      <c r="E1388" s="570"/>
      <c r="F1388" s="577"/>
      <c r="G1388" s="683"/>
      <c r="H1388" s="421"/>
      <c r="I1388" s="158" t="s">
        <v>1410</v>
      </c>
      <c r="J1388" s="428"/>
      <c r="K1388" s="428"/>
      <c r="L1388" s="428">
        <v>40</v>
      </c>
      <c r="M1388" s="428"/>
      <c r="N1388" s="68"/>
      <c r="O1388" s="68"/>
      <c r="P1388" s="68">
        <v>15.1</v>
      </c>
      <c r="Q1388" s="68"/>
      <c r="R1388" s="67"/>
      <c r="S1388" s="67"/>
      <c r="T1388" s="67">
        <v>89.78</v>
      </c>
      <c r="U1388" s="67"/>
      <c r="V1388" s="99"/>
      <c r="W1388" s="100"/>
      <c r="X1388" s="100"/>
      <c r="Y1388" s="100"/>
      <c r="Z1388" s="100"/>
      <c r="AA1388" s="187"/>
      <c r="AB1388" s="272"/>
      <c r="AC1388" s="350"/>
      <c r="AD1388" s="100"/>
      <c r="AE1388" s="64"/>
    </row>
    <row r="1389" spans="1:31" s="22" customFormat="1" ht="45" hidden="1" x14ac:dyDescent="0.25">
      <c r="A1389" s="430"/>
      <c r="B1389" s="66" t="s">
        <v>1598</v>
      </c>
      <c r="C1389" s="570"/>
      <c r="D1389" s="576"/>
      <c r="E1389" s="570"/>
      <c r="F1389" s="577"/>
      <c r="G1389" s="683"/>
      <c r="H1389" s="421"/>
      <c r="I1389" s="158" t="s">
        <v>1440</v>
      </c>
      <c r="J1389" s="428"/>
      <c r="K1389" s="428"/>
      <c r="L1389" s="428">
        <v>419</v>
      </c>
      <c r="M1389" s="428"/>
      <c r="N1389" s="68"/>
      <c r="O1389" s="68"/>
      <c r="P1389" s="68">
        <v>2.33</v>
      </c>
      <c r="Q1389" s="68"/>
      <c r="R1389" s="67"/>
      <c r="S1389" s="67"/>
      <c r="T1389" s="67">
        <v>847.95</v>
      </c>
      <c r="U1389" s="67"/>
      <c r="V1389" s="99"/>
      <c r="W1389" s="100"/>
      <c r="X1389" s="100"/>
      <c r="Y1389" s="100"/>
      <c r="Z1389" s="100"/>
      <c r="AA1389" s="187"/>
      <c r="AB1389" s="272"/>
      <c r="AC1389" s="350"/>
      <c r="AD1389" s="100"/>
      <c r="AE1389" s="64"/>
    </row>
    <row r="1390" spans="1:31" s="22" customFormat="1" ht="60" hidden="1" x14ac:dyDescent="0.25">
      <c r="A1390" s="430"/>
      <c r="B1390" s="66" t="s">
        <v>1524</v>
      </c>
      <c r="C1390" s="570"/>
      <c r="D1390" s="576"/>
      <c r="E1390" s="570"/>
      <c r="F1390" s="577"/>
      <c r="G1390" s="683"/>
      <c r="H1390" s="421"/>
      <c r="I1390" s="158" t="s">
        <v>1429</v>
      </c>
      <c r="J1390" s="428"/>
      <c r="K1390" s="428"/>
      <c r="L1390" s="428">
        <v>373</v>
      </c>
      <c r="M1390" s="428"/>
      <c r="N1390" s="68"/>
      <c r="O1390" s="68"/>
      <c r="P1390" s="68">
        <v>5</v>
      </c>
      <c r="Q1390" s="68"/>
      <c r="R1390" s="67"/>
      <c r="S1390" s="67"/>
      <c r="T1390" s="67">
        <v>614.14</v>
      </c>
      <c r="U1390" s="67"/>
      <c r="V1390" s="99"/>
      <c r="W1390" s="100"/>
      <c r="X1390" s="100"/>
      <c r="Y1390" s="100"/>
      <c r="Z1390" s="100"/>
      <c r="AA1390" s="187"/>
      <c r="AB1390" s="272"/>
      <c r="AC1390" s="350"/>
      <c r="AD1390" s="100"/>
      <c r="AE1390" s="64"/>
    </row>
    <row r="1391" spans="1:31" s="22" customFormat="1" ht="60" hidden="1" x14ac:dyDescent="0.25">
      <c r="A1391" s="430"/>
      <c r="B1391" s="430">
        <v>1995</v>
      </c>
      <c r="C1391" s="570"/>
      <c r="D1391" s="576"/>
      <c r="E1391" s="570"/>
      <c r="F1391" s="577"/>
      <c r="G1391" s="683"/>
      <c r="H1391" s="421"/>
      <c r="I1391" s="158" t="s">
        <v>1428</v>
      </c>
      <c r="J1391" s="428"/>
      <c r="K1391" s="428"/>
      <c r="L1391" s="428">
        <v>415</v>
      </c>
      <c r="M1391" s="428"/>
      <c r="N1391" s="68"/>
      <c r="O1391" s="68"/>
      <c r="P1391" s="68">
        <v>7.5</v>
      </c>
      <c r="Q1391" s="68"/>
      <c r="R1391" s="67"/>
      <c r="S1391" s="67"/>
      <c r="T1391" s="67">
        <v>671.67</v>
      </c>
      <c r="U1391" s="67"/>
      <c r="V1391" s="99"/>
      <c r="W1391" s="100"/>
      <c r="X1391" s="100"/>
      <c r="Y1391" s="100"/>
      <c r="Z1391" s="100"/>
      <c r="AA1391" s="187"/>
      <c r="AB1391" s="272"/>
      <c r="AC1391" s="350"/>
      <c r="AD1391" s="100"/>
      <c r="AE1391" s="64"/>
    </row>
    <row r="1392" spans="1:31" s="22" customFormat="1" ht="75" hidden="1" x14ac:dyDescent="0.25">
      <c r="A1392" s="430"/>
      <c r="B1392" s="430">
        <v>1451</v>
      </c>
      <c r="C1392" s="570"/>
      <c r="D1392" s="576"/>
      <c r="E1392" s="570"/>
      <c r="F1392" s="577"/>
      <c r="G1392" s="683"/>
      <c r="H1392" s="421"/>
      <c r="I1392" s="158" t="s">
        <v>1441</v>
      </c>
      <c r="J1392" s="428"/>
      <c r="K1392" s="428"/>
      <c r="L1392" s="428">
        <v>360</v>
      </c>
      <c r="M1392" s="428"/>
      <c r="N1392" s="68"/>
      <c r="O1392" s="68"/>
      <c r="P1392" s="68">
        <v>15</v>
      </c>
      <c r="Q1392" s="68"/>
      <c r="R1392" s="67"/>
      <c r="S1392" s="67"/>
      <c r="T1392" s="67">
        <v>137.29</v>
      </c>
      <c r="U1392" s="67"/>
      <c r="V1392" s="99"/>
      <c r="W1392" s="100"/>
      <c r="X1392" s="100"/>
      <c r="Y1392" s="100"/>
      <c r="Z1392" s="100"/>
      <c r="AA1392" s="187"/>
      <c r="AB1392" s="272"/>
      <c r="AC1392" s="350"/>
      <c r="AD1392" s="100"/>
      <c r="AE1392" s="64"/>
    </row>
    <row r="1393" spans="1:31" s="22" customFormat="1" ht="75" hidden="1" x14ac:dyDescent="0.25">
      <c r="A1393" s="430"/>
      <c r="B1393" s="430">
        <v>2615</v>
      </c>
      <c r="C1393" s="570"/>
      <c r="D1393" s="576"/>
      <c r="E1393" s="570"/>
      <c r="F1393" s="577"/>
      <c r="G1393" s="683"/>
      <c r="H1393" s="421"/>
      <c r="I1393" s="158" t="s">
        <v>1442</v>
      </c>
      <c r="J1393" s="428"/>
      <c r="K1393" s="428"/>
      <c r="L1393" s="428">
        <v>100</v>
      </c>
      <c r="M1393" s="428"/>
      <c r="N1393" s="68"/>
      <c r="O1393" s="68"/>
      <c r="P1393" s="68">
        <v>15</v>
      </c>
      <c r="Q1393" s="68"/>
      <c r="R1393" s="67"/>
      <c r="S1393" s="67"/>
      <c r="T1393" s="67">
        <v>115.76</v>
      </c>
      <c r="U1393" s="67"/>
      <c r="V1393" s="99"/>
      <c r="W1393" s="100"/>
      <c r="X1393" s="100"/>
      <c r="Y1393" s="100"/>
      <c r="Z1393" s="100"/>
      <c r="AA1393" s="187"/>
      <c r="AB1393" s="272"/>
      <c r="AC1393" s="350"/>
      <c r="AD1393" s="100"/>
      <c r="AE1393" s="64"/>
    </row>
    <row r="1394" spans="1:31" s="22" customFormat="1" ht="60" hidden="1" x14ac:dyDescent="0.25">
      <c r="A1394" s="430"/>
      <c r="B1394" s="430">
        <v>1751</v>
      </c>
      <c r="C1394" s="570"/>
      <c r="D1394" s="576"/>
      <c r="E1394" s="570"/>
      <c r="F1394" s="577"/>
      <c r="G1394" s="683"/>
      <c r="H1394" s="421"/>
      <c r="I1394" s="158" t="s">
        <v>1425</v>
      </c>
      <c r="J1394" s="428"/>
      <c r="K1394" s="428"/>
      <c r="L1394" s="335">
        <v>1250</v>
      </c>
      <c r="M1394" s="81"/>
      <c r="N1394" s="67"/>
      <c r="O1394" s="67"/>
      <c r="P1394" s="275">
        <v>5</v>
      </c>
      <c r="Q1394" s="67"/>
      <c r="R1394" s="67"/>
      <c r="S1394" s="67"/>
      <c r="T1394" s="275">
        <v>773.81</v>
      </c>
      <c r="U1394" s="67"/>
      <c r="V1394" s="99"/>
      <c r="AE1394" s="67"/>
    </row>
    <row r="1395" spans="1:31" s="22" customFormat="1" ht="60" hidden="1" x14ac:dyDescent="0.25">
      <c r="A1395" s="430"/>
      <c r="B1395" s="66" t="s">
        <v>1595</v>
      </c>
      <c r="C1395" s="570"/>
      <c r="D1395" s="576"/>
      <c r="E1395" s="570"/>
      <c r="F1395" s="577"/>
      <c r="G1395" s="683"/>
      <c r="H1395" s="421"/>
      <c r="I1395" s="158" t="s">
        <v>1740</v>
      </c>
      <c r="J1395" s="428"/>
      <c r="K1395" s="428"/>
      <c r="L1395" s="428">
        <v>333</v>
      </c>
      <c r="M1395" s="428"/>
      <c r="N1395" s="68"/>
      <c r="O1395" s="68"/>
      <c r="P1395" s="68">
        <v>15</v>
      </c>
      <c r="Q1395" s="68"/>
      <c r="R1395" s="67"/>
      <c r="S1395" s="67"/>
      <c r="T1395" s="67">
        <v>304.39999999999998</v>
      </c>
      <c r="U1395" s="67"/>
      <c r="V1395" s="99"/>
      <c r="W1395" s="100"/>
      <c r="X1395" s="100"/>
      <c r="Y1395" s="100"/>
      <c r="Z1395" s="100"/>
      <c r="AA1395" s="187"/>
      <c r="AB1395" s="272"/>
      <c r="AC1395" s="350"/>
      <c r="AD1395" s="100"/>
      <c r="AE1395" s="64"/>
    </row>
    <row r="1396" spans="1:31" s="22" customFormat="1" ht="60" hidden="1" x14ac:dyDescent="0.25">
      <c r="A1396" s="430"/>
      <c r="B1396" s="430"/>
      <c r="C1396" s="570"/>
      <c r="D1396" s="576"/>
      <c r="E1396" s="570"/>
      <c r="F1396" s="577"/>
      <c r="G1396" s="683"/>
      <c r="H1396" s="421"/>
      <c r="I1396" s="158" t="s">
        <v>1741</v>
      </c>
      <c r="J1396" s="428"/>
      <c r="K1396" s="428"/>
      <c r="L1396" s="428">
        <v>100</v>
      </c>
      <c r="M1396" s="428"/>
      <c r="N1396" s="68"/>
      <c r="O1396" s="68"/>
      <c r="P1396" s="68"/>
      <c r="Q1396" s="68"/>
      <c r="R1396" s="67"/>
      <c r="S1396" s="67"/>
      <c r="T1396" s="67">
        <v>193.16</v>
      </c>
      <c r="U1396" s="67"/>
      <c r="V1396" s="99"/>
      <c r="W1396" s="100"/>
      <c r="X1396" s="100"/>
      <c r="Y1396" s="100"/>
      <c r="Z1396" s="100"/>
      <c r="AA1396" s="187"/>
      <c r="AB1396" s="272"/>
      <c r="AC1396" s="350"/>
      <c r="AD1396" s="100"/>
      <c r="AE1396" s="64"/>
    </row>
    <row r="1397" spans="1:31" s="22" customFormat="1" ht="75" hidden="1" x14ac:dyDescent="0.25">
      <c r="A1397" s="430"/>
      <c r="B1397" s="66" t="s">
        <v>1576</v>
      </c>
      <c r="C1397" s="570"/>
      <c r="D1397" s="576"/>
      <c r="E1397" s="570"/>
      <c r="F1397" s="577"/>
      <c r="G1397" s="683"/>
      <c r="H1397" s="421"/>
      <c r="I1397" s="158" t="s">
        <v>1742</v>
      </c>
      <c r="J1397" s="428"/>
      <c r="K1397" s="428"/>
      <c r="L1397" s="428">
        <v>400</v>
      </c>
      <c r="M1397" s="428"/>
      <c r="N1397" s="68"/>
      <c r="O1397" s="68"/>
      <c r="P1397" s="68">
        <v>50</v>
      </c>
      <c r="Q1397" s="68"/>
      <c r="R1397" s="67"/>
      <c r="S1397" s="67"/>
      <c r="T1397" s="67">
        <v>294.26</v>
      </c>
      <c r="U1397" s="67"/>
      <c r="V1397" s="99"/>
      <c r="W1397" s="100"/>
      <c r="X1397" s="100"/>
      <c r="Y1397" s="100"/>
      <c r="Z1397" s="100"/>
      <c r="AA1397" s="187"/>
      <c r="AB1397" s="272"/>
      <c r="AC1397" s="350"/>
      <c r="AD1397" s="100"/>
      <c r="AE1397" s="64"/>
    </row>
    <row r="1398" spans="1:31" s="22" customFormat="1" ht="60" hidden="1" x14ac:dyDescent="0.25">
      <c r="A1398" s="430"/>
      <c r="B1398" s="430">
        <v>1816</v>
      </c>
      <c r="C1398" s="570"/>
      <c r="D1398" s="576"/>
      <c r="E1398" s="570"/>
      <c r="F1398" s="583"/>
      <c r="G1398" s="680"/>
      <c r="H1398" s="421"/>
      <c r="I1398" s="158" t="s">
        <v>1415</v>
      </c>
      <c r="J1398" s="428"/>
      <c r="K1398" s="428"/>
      <c r="L1398" s="428">
        <v>210</v>
      </c>
      <c r="M1398" s="428"/>
      <c r="N1398" s="68"/>
      <c r="O1398" s="68"/>
      <c r="P1398" s="68">
        <v>7.5</v>
      </c>
      <c r="Q1398" s="68"/>
      <c r="R1398" s="67"/>
      <c r="S1398" s="67"/>
      <c r="T1398" s="67">
        <v>335.39</v>
      </c>
      <c r="U1398" s="67"/>
      <c r="V1398" s="99"/>
      <c r="W1398" s="100"/>
      <c r="X1398" s="100"/>
      <c r="Y1398" s="100"/>
      <c r="Z1398" s="100"/>
      <c r="AA1398" s="187"/>
      <c r="AB1398" s="272"/>
      <c r="AC1398" s="350"/>
      <c r="AD1398" s="100"/>
      <c r="AE1398" s="64"/>
    </row>
    <row r="1399" spans="1:31" s="142" customFormat="1" ht="14.25" hidden="1" customHeight="1" x14ac:dyDescent="0.2">
      <c r="A1399" s="122"/>
      <c r="B1399" s="122"/>
      <c r="C1399" s="570"/>
      <c r="D1399" s="576"/>
      <c r="E1399" s="570"/>
      <c r="F1399" s="578" t="s">
        <v>65</v>
      </c>
      <c r="G1399" s="679" t="s">
        <v>59</v>
      </c>
      <c r="H1399" s="440"/>
      <c r="I1399" s="327"/>
      <c r="J1399" s="252">
        <f>SUM(J1400:J1405)</f>
        <v>0</v>
      </c>
      <c r="K1399" s="252">
        <f t="shared" ref="K1399:O1399" si="27">SUM(K1400:K1405)</f>
        <v>0</v>
      </c>
      <c r="L1399" s="252">
        <f t="shared" si="27"/>
        <v>694</v>
      </c>
      <c r="M1399" s="252">
        <f t="shared" si="27"/>
        <v>0</v>
      </c>
      <c r="N1399" s="252">
        <f t="shared" si="27"/>
        <v>0</v>
      </c>
      <c r="O1399" s="252">
        <f t="shared" si="27"/>
        <v>0</v>
      </c>
      <c r="P1399" s="299">
        <f>SUM(P1400:P1405)</f>
        <v>117.26</v>
      </c>
      <c r="Q1399" s="252"/>
      <c r="R1399" s="252"/>
      <c r="S1399" s="252"/>
      <c r="T1399" s="252" t="e">
        <f>SUM(#REF!)</f>
        <v>#REF!</v>
      </c>
      <c r="U1399" s="252"/>
      <c r="V1399" s="272" t="e">
        <f>'Приложение 1'!#REF!</f>
        <v>#REF!</v>
      </c>
      <c r="W1399" s="118" t="e">
        <f>V1399*((J1399+K1399+L1399)/1000)/(N1399+O1399+P1399)</f>
        <v>#REF!</v>
      </c>
      <c r="X1399" s="119">
        <f>$X$1250</f>
        <v>3.6966999999999999</v>
      </c>
      <c r="Y1399" s="344" t="e">
        <f>X1399*'Приложение 1'!#REF!/100</f>
        <v>#REF!</v>
      </c>
      <c r="Z1399" s="349" t="e">
        <f>W1399/Y1399</f>
        <v>#REF!</v>
      </c>
    </row>
    <row r="1400" spans="1:31" s="22" customFormat="1" ht="75" hidden="1" x14ac:dyDescent="0.25">
      <c r="A1400" s="430"/>
      <c r="B1400" s="66" t="s">
        <v>1455</v>
      </c>
      <c r="C1400" s="570"/>
      <c r="D1400" s="576"/>
      <c r="E1400" s="570"/>
      <c r="F1400" s="578"/>
      <c r="G1400" s="683"/>
      <c r="H1400" s="421"/>
      <c r="I1400" s="159" t="s">
        <v>1726</v>
      </c>
      <c r="J1400" s="430"/>
      <c r="K1400" s="430"/>
      <c r="L1400" s="421">
        <v>29</v>
      </c>
      <c r="M1400" s="430"/>
      <c r="N1400" s="67"/>
      <c r="O1400" s="67"/>
      <c r="P1400" s="68">
        <v>40.590000000000003</v>
      </c>
      <c r="Q1400" s="67"/>
      <c r="R1400" s="67"/>
      <c r="S1400" s="67"/>
      <c r="T1400" s="67">
        <v>122</v>
      </c>
      <c r="U1400" s="67"/>
      <c r="V1400" s="99"/>
      <c r="W1400" s="100"/>
      <c r="X1400" s="100"/>
      <c r="Y1400" s="100"/>
      <c r="Z1400" s="100"/>
      <c r="AA1400" s="187"/>
      <c r="AB1400" s="272"/>
      <c r="AC1400" s="350"/>
      <c r="AD1400" s="100"/>
      <c r="AE1400" s="64"/>
    </row>
    <row r="1401" spans="1:31" s="22" customFormat="1" ht="45" hidden="1" x14ac:dyDescent="0.25">
      <c r="A1401" s="430"/>
      <c r="B1401" s="430">
        <v>1420</v>
      </c>
      <c r="C1401" s="570"/>
      <c r="D1401" s="576"/>
      <c r="E1401" s="570"/>
      <c r="F1401" s="578"/>
      <c r="G1401" s="683"/>
      <c r="H1401" s="421"/>
      <c r="I1401" s="159" t="s">
        <v>1743</v>
      </c>
      <c r="J1401" s="430"/>
      <c r="K1401" s="430"/>
      <c r="L1401" s="421">
        <v>19</v>
      </c>
      <c r="M1401" s="430"/>
      <c r="N1401" s="67"/>
      <c r="O1401" s="67"/>
      <c r="P1401" s="68">
        <v>15</v>
      </c>
      <c r="Q1401" s="67"/>
      <c r="R1401" s="67"/>
      <c r="S1401" s="67"/>
      <c r="T1401" s="67">
        <v>143</v>
      </c>
      <c r="U1401" s="67"/>
      <c r="V1401" s="99"/>
      <c r="W1401" s="100"/>
      <c r="X1401" s="100"/>
      <c r="Y1401" s="100"/>
      <c r="Z1401" s="100"/>
      <c r="AA1401" s="187"/>
      <c r="AB1401" s="272"/>
      <c r="AC1401" s="350"/>
      <c r="AD1401" s="100"/>
      <c r="AE1401" s="64"/>
    </row>
    <row r="1402" spans="1:31" s="22" customFormat="1" ht="45" hidden="1" x14ac:dyDescent="0.25">
      <c r="A1402" s="430"/>
      <c r="B1402" s="66" t="s">
        <v>1453</v>
      </c>
      <c r="C1402" s="570"/>
      <c r="D1402" s="576"/>
      <c r="E1402" s="570"/>
      <c r="F1402" s="578"/>
      <c r="G1402" s="683"/>
      <c r="H1402" s="421"/>
      <c r="I1402" s="257" t="s">
        <v>1038</v>
      </c>
      <c r="J1402" s="430"/>
      <c r="K1402" s="430"/>
      <c r="L1402" s="421">
        <v>400</v>
      </c>
      <c r="M1402" s="430"/>
      <c r="N1402" s="67"/>
      <c r="O1402" s="67"/>
      <c r="P1402" s="68">
        <v>15</v>
      </c>
      <c r="Q1402" s="67"/>
      <c r="R1402" s="67"/>
      <c r="S1402" s="67"/>
      <c r="T1402" s="67">
        <v>306</v>
      </c>
      <c r="U1402" s="67"/>
      <c r="V1402" s="99"/>
      <c r="W1402" s="100"/>
      <c r="X1402" s="100"/>
      <c r="Y1402" s="100"/>
      <c r="Z1402" s="100"/>
      <c r="AA1402" s="187"/>
      <c r="AB1402" s="272"/>
      <c r="AC1402" s="350"/>
      <c r="AD1402" s="100"/>
      <c r="AE1402" s="64"/>
    </row>
    <row r="1403" spans="1:31" s="22" customFormat="1" ht="75.75" hidden="1" customHeight="1" x14ac:dyDescent="0.25">
      <c r="A1403" s="430"/>
      <c r="B1403" s="430" t="s">
        <v>1489</v>
      </c>
      <c r="C1403" s="570"/>
      <c r="D1403" s="576"/>
      <c r="E1403" s="570"/>
      <c r="F1403" s="578"/>
      <c r="G1403" s="683"/>
      <c r="H1403" s="421"/>
      <c r="I1403" s="158" t="s">
        <v>1039</v>
      </c>
      <c r="J1403" s="430"/>
      <c r="K1403" s="430"/>
      <c r="L1403" s="421">
        <v>25</v>
      </c>
      <c r="M1403" s="430"/>
      <c r="N1403" s="67"/>
      <c r="O1403" s="67"/>
      <c r="P1403" s="68">
        <v>15</v>
      </c>
      <c r="Q1403" s="67"/>
      <c r="R1403" s="67"/>
      <c r="S1403" s="67"/>
      <c r="T1403" s="67">
        <v>57</v>
      </c>
      <c r="U1403" s="67"/>
      <c r="V1403" s="99"/>
      <c r="W1403" s="100"/>
      <c r="X1403" s="100"/>
      <c r="Y1403" s="100"/>
      <c r="Z1403" s="100"/>
      <c r="AA1403" s="187"/>
      <c r="AB1403" s="272"/>
      <c r="AC1403" s="350"/>
      <c r="AD1403" s="100"/>
      <c r="AE1403" s="64"/>
    </row>
    <row r="1404" spans="1:31" s="22" customFormat="1" ht="90" hidden="1" x14ac:dyDescent="0.25">
      <c r="A1404" s="430"/>
      <c r="B1404" s="430">
        <v>3896</v>
      </c>
      <c r="C1404" s="570"/>
      <c r="D1404" s="576"/>
      <c r="E1404" s="570"/>
      <c r="F1404" s="578"/>
      <c r="G1404" s="683"/>
      <c r="H1404" s="421"/>
      <c r="I1404" s="159" t="s">
        <v>1744</v>
      </c>
      <c r="J1404" s="430"/>
      <c r="K1404" s="430"/>
      <c r="L1404" s="421">
        <v>177</v>
      </c>
      <c r="M1404" s="430"/>
      <c r="N1404" s="67"/>
      <c r="O1404" s="67"/>
      <c r="P1404" s="68">
        <v>15</v>
      </c>
      <c r="Q1404" s="67"/>
      <c r="R1404" s="67"/>
      <c r="S1404" s="67"/>
      <c r="T1404" s="67">
        <v>268</v>
      </c>
      <c r="U1404" s="67"/>
      <c r="V1404" s="99"/>
      <c r="W1404" s="100"/>
      <c r="X1404" s="100"/>
      <c r="Y1404" s="100"/>
      <c r="Z1404" s="100"/>
      <c r="AA1404" s="187"/>
      <c r="AB1404" s="272"/>
      <c r="AC1404" s="350"/>
      <c r="AD1404" s="100"/>
      <c r="AE1404" s="64"/>
    </row>
    <row r="1405" spans="1:31" s="22" customFormat="1" ht="75" hidden="1" x14ac:dyDescent="0.25">
      <c r="A1405" s="430"/>
      <c r="B1405" s="66" t="s">
        <v>1452</v>
      </c>
      <c r="C1405" s="570"/>
      <c r="D1405" s="576"/>
      <c r="E1405" s="570"/>
      <c r="F1405" s="578"/>
      <c r="G1405" s="680"/>
      <c r="H1405" s="421"/>
      <c r="I1405" s="159" t="s">
        <v>1005</v>
      </c>
      <c r="J1405" s="430"/>
      <c r="K1405" s="430"/>
      <c r="L1405" s="421">
        <v>44</v>
      </c>
      <c r="M1405" s="430"/>
      <c r="N1405" s="67"/>
      <c r="O1405" s="67"/>
      <c r="P1405" s="68">
        <v>16.670000000000002</v>
      </c>
      <c r="Q1405" s="67"/>
      <c r="R1405" s="67"/>
      <c r="S1405" s="67"/>
      <c r="T1405" s="67">
        <v>104</v>
      </c>
      <c r="U1405" s="67"/>
      <c r="V1405" s="99"/>
      <c r="W1405" s="100"/>
      <c r="X1405" s="100"/>
      <c r="Y1405" s="100"/>
      <c r="Z1405" s="100"/>
      <c r="AA1405" s="187"/>
      <c r="AB1405" s="272"/>
      <c r="AC1405" s="350"/>
      <c r="AD1405" s="100"/>
      <c r="AE1405" s="64"/>
    </row>
    <row r="1406" spans="1:31" s="142" customFormat="1" ht="14.25" hidden="1" x14ac:dyDescent="0.2">
      <c r="A1406" s="122"/>
      <c r="B1406" s="122"/>
      <c r="C1406" s="570"/>
      <c r="D1406" s="576"/>
      <c r="E1406" s="570"/>
      <c r="F1406" s="578"/>
      <c r="G1406" s="714" t="s">
        <v>60</v>
      </c>
      <c r="H1406" s="440"/>
      <c r="I1406" s="245"/>
      <c r="J1406" s="281">
        <f>SUM(J1407:J1419)</f>
        <v>0</v>
      </c>
      <c r="K1406" s="281">
        <f t="shared" ref="K1406:Q1406" si="28">SUM(K1407:K1419)</f>
        <v>2021</v>
      </c>
      <c r="L1406" s="281">
        <f t="shared" si="28"/>
        <v>2072</v>
      </c>
      <c r="M1406" s="281">
        <f t="shared" si="28"/>
        <v>0</v>
      </c>
      <c r="N1406" s="281">
        <f t="shared" si="28"/>
        <v>0</v>
      </c>
      <c r="O1406" s="281">
        <f t="shared" si="28"/>
        <v>479.09900000000005</v>
      </c>
      <c r="P1406" s="281">
        <f t="shared" si="28"/>
        <v>386.67</v>
      </c>
      <c r="Q1406" s="281">
        <f t="shared" si="28"/>
        <v>0</v>
      </c>
      <c r="R1406" s="281" t="e">
        <f>SUM(#REF!)</f>
        <v>#REF!</v>
      </c>
      <c r="S1406" s="281" t="e">
        <f>SUM(#REF!)</f>
        <v>#REF!</v>
      </c>
      <c r="T1406" s="281" t="e">
        <f>SUM(#REF!)</f>
        <v>#REF!</v>
      </c>
      <c r="U1406" s="281" t="e">
        <f>SUM(#REF!)</f>
        <v>#REF!</v>
      </c>
      <c r="V1406" s="272" t="e">
        <f>'Приложение 1'!#REF!</f>
        <v>#REF!</v>
      </c>
      <c r="W1406" s="118" t="e">
        <f>V1406*((J1406+K1406+L1406)/1000)/(N1406+O1406+P1406)</f>
        <v>#REF!</v>
      </c>
      <c r="X1406" s="119">
        <f>$X$1250</f>
        <v>3.6966999999999999</v>
      </c>
      <c r="Y1406" s="344" t="e">
        <f>X1406*'Приложение 1'!#REF!/100</f>
        <v>#REF!</v>
      </c>
      <c r="Z1406" s="349" t="e">
        <f>W1406/Y1406</f>
        <v>#REF!</v>
      </c>
    </row>
    <row r="1407" spans="1:31" s="22" customFormat="1" ht="45" hidden="1" x14ac:dyDescent="0.25">
      <c r="A1407" s="430">
        <v>1105</v>
      </c>
      <c r="B1407" s="430"/>
      <c r="C1407" s="570"/>
      <c r="D1407" s="576"/>
      <c r="E1407" s="570"/>
      <c r="F1407" s="578"/>
      <c r="G1407" s="715"/>
      <c r="H1407" s="421"/>
      <c r="I1407" s="158" t="s">
        <v>844</v>
      </c>
      <c r="J1407" s="81"/>
      <c r="K1407" s="81">
        <v>280</v>
      </c>
      <c r="L1407" s="81"/>
      <c r="M1407" s="81"/>
      <c r="N1407" s="67"/>
      <c r="O1407" s="67">
        <v>20.5</v>
      </c>
      <c r="P1407" s="67"/>
      <c r="Q1407" s="67"/>
      <c r="R1407" s="67"/>
      <c r="S1407" s="67">
        <v>351</v>
      </c>
      <c r="T1407" s="67"/>
      <c r="U1407" s="67"/>
      <c r="V1407" s="99"/>
      <c r="W1407" s="187"/>
      <c r="X1407" s="187"/>
      <c r="Y1407" s="187"/>
      <c r="Z1407" s="187"/>
      <c r="AA1407" s="187"/>
      <c r="AB1407" s="187"/>
      <c r="AC1407" s="350"/>
      <c r="AD1407" s="187"/>
      <c r="AE1407" s="64"/>
    </row>
    <row r="1408" spans="1:31" s="22" customFormat="1" ht="60" hidden="1" x14ac:dyDescent="0.25">
      <c r="A1408" s="430">
        <v>714</v>
      </c>
      <c r="B1408" s="430"/>
      <c r="C1408" s="570"/>
      <c r="D1408" s="576"/>
      <c r="E1408" s="570"/>
      <c r="F1408" s="578"/>
      <c r="G1408" s="715"/>
      <c r="H1408" s="421"/>
      <c r="I1408" s="158" t="s">
        <v>610</v>
      </c>
      <c r="J1408" s="421"/>
      <c r="K1408" s="421">
        <v>213</v>
      </c>
      <c r="L1408" s="421"/>
      <c r="M1408" s="421"/>
      <c r="N1408" s="78"/>
      <c r="O1408" s="67">
        <v>41.665999999999997</v>
      </c>
      <c r="P1408" s="67"/>
      <c r="Q1408" s="67"/>
      <c r="R1408" s="67"/>
      <c r="S1408" s="106">
        <f>1000*0.43</f>
        <v>430</v>
      </c>
      <c r="T1408" s="106"/>
      <c r="U1408" s="106"/>
      <c r="V1408" s="99"/>
      <c r="W1408" s="187"/>
      <c r="X1408" s="187"/>
      <c r="Y1408" s="187"/>
      <c r="Z1408" s="187"/>
      <c r="AA1408" s="187"/>
      <c r="AB1408" s="187"/>
      <c r="AC1408" s="350"/>
      <c r="AD1408" s="187"/>
      <c r="AE1408" s="64"/>
    </row>
    <row r="1409" spans="1:31" s="22" customFormat="1" ht="45" hidden="1" x14ac:dyDescent="0.25">
      <c r="A1409" s="430">
        <v>1107</v>
      </c>
      <c r="B1409" s="430"/>
      <c r="C1409" s="570"/>
      <c r="D1409" s="576"/>
      <c r="E1409" s="570"/>
      <c r="F1409" s="578"/>
      <c r="G1409" s="715"/>
      <c r="H1409" s="421"/>
      <c r="I1409" s="206" t="s">
        <v>845</v>
      </c>
      <c r="J1409" s="421"/>
      <c r="K1409" s="421">
        <v>180</v>
      </c>
      <c r="L1409" s="421"/>
      <c r="M1409" s="421"/>
      <c r="N1409" s="78"/>
      <c r="O1409" s="67">
        <v>350</v>
      </c>
      <c r="P1409" s="67"/>
      <c r="Q1409" s="67"/>
      <c r="R1409" s="67"/>
      <c r="S1409" s="106">
        <f>1000*0.262</f>
        <v>262</v>
      </c>
      <c r="T1409" s="106"/>
      <c r="U1409" s="106"/>
      <c r="V1409" s="99"/>
      <c r="W1409" s="187"/>
      <c r="X1409" s="187"/>
      <c r="Y1409" s="187"/>
      <c r="Z1409" s="187"/>
      <c r="AA1409" s="187"/>
      <c r="AB1409" s="187"/>
      <c r="AC1409" s="350"/>
      <c r="AD1409" s="187"/>
      <c r="AE1409" s="64"/>
    </row>
    <row r="1410" spans="1:31" s="22" customFormat="1" ht="90" hidden="1" x14ac:dyDescent="0.25">
      <c r="A1410" s="430">
        <v>716</v>
      </c>
      <c r="B1410" s="430"/>
      <c r="C1410" s="570"/>
      <c r="D1410" s="576"/>
      <c r="E1410" s="570"/>
      <c r="F1410" s="578"/>
      <c r="G1410" s="715"/>
      <c r="H1410" s="421"/>
      <c r="I1410" s="206" t="s">
        <v>612</v>
      </c>
      <c r="J1410" s="421"/>
      <c r="K1410" s="421">
        <v>942</v>
      </c>
      <c r="L1410" s="421"/>
      <c r="M1410" s="421"/>
      <c r="N1410" s="78"/>
      <c r="O1410" s="67">
        <v>32.332999999999998</v>
      </c>
      <c r="P1410" s="67"/>
      <c r="Q1410" s="67"/>
      <c r="R1410" s="67"/>
      <c r="S1410" s="106">
        <f>1000*2.030089</f>
        <v>2030.0889999999997</v>
      </c>
      <c r="T1410" s="106"/>
      <c r="U1410" s="106"/>
      <c r="V1410" s="99"/>
      <c r="W1410" s="187"/>
      <c r="X1410" s="187"/>
      <c r="Y1410" s="187"/>
      <c r="Z1410" s="187"/>
      <c r="AA1410" s="187"/>
      <c r="AB1410" s="187"/>
      <c r="AC1410" s="350"/>
      <c r="AD1410" s="187"/>
      <c r="AE1410" s="64"/>
    </row>
    <row r="1411" spans="1:31" s="22" customFormat="1" ht="45" hidden="1" x14ac:dyDescent="0.25">
      <c r="A1411" s="430">
        <v>719</v>
      </c>
      <c r="B1411" s="430"/>
      <c r="C1411" s="570"/>
      <c r="D1411" s="576"/>
      <c r="E1411" s="570"/>
      <c r="F1411" s="578"/>
      <c r="G1411" s="715"/>
      <c r="H1411" s="421"/>
      <c r="I1411" s="206" t="s">
        <v>615</v>
      </c>
      <c r="J1411" s="421"/>
      <c r="K1411" s="421">
        <v>320</v>
      </c>
      <c r="L1411" s="421"/>
      <c r="M1411" s="421"/>
      <c r="N1411" s="78"/>
      <c r="O1411" s="67">
        <v>31.6</v>
      </c>
      <c r="P1411" s="67"/>
      <c r="Q1411" s="67"/>
      <c r="R1411" s="67"/>
      <c r="S1411" s="106">
        <f>1000*0.452</f>
        <v>452</v>
      </c>
      <c r="T1411" s="106"/>
      <c r="U1411" s="106"/>
      <c r="V1411" s="99"/>
      <c r="W1411" s="187"/>
      <c r="X1411" s="187"/>
      <c r="Y1411" s="187"/>
      <c r="Z1411" s="187"/>
      <c r="AA1411" s="187"/>
      <c r="AB1411" s="187"/>
      <c r="AC1411" s="350"/>
      <c r="AD1411" s="187"/>
      <c r="AE1411" s="64"/>
    </row>
    <row r="1412" spans="1:31" s="22" customFormat="1" ht="75" hidden="1" x14ac:dyDescent="0.25">
      <c r="A1412" s="430">
        <v>727</v>
      </c>
      <c r="B1412" s="430"/>
      <c r="C1412" s="570"/>
      <c r="D1412" s="576"/>
      <c r="E1412" s="570"/>
      <c r="F1412" s="578"/>
      <c r="G1412" s="715"/>
      <c r="H1412" s="421"/>
      <c r="I1412" s="206" t="s">
        <v>623</v>
      </c>
      <c r="J1412" s="421"/>
      <c r="K1412" s="421">
        <v>86</v>
      </c>
      <c r="L1412" s="421"/>
      <c r="M1412" s="421"/>
      <c r="N1412" s="78"/>
      <c r="O1412" s="67">
        <v>3</v>
      </c>
      <c r="P1412" s="67"/>
      <c r="Q1412" s="67"/>
      <c r="R1412" s="67"/>
      <c r="S1412" s="106">
        <f>1000*0.254</f>
        <v>254</v>
      </c>
      <c r="T1412" s="106"/>
      <c r="U1412" s="106"/>
      <c r="V1412" s="99"/>
      <c r="W1412" s="187"/>
      <c r="X1412" s="187"/>
      <c r="Y1412" s="187"/>
      <c r="Z1412" s="187"/>
      <c r="AA1412" s="187"/>
      <c r="AB1412" s="187"/>
      <c r="AC1412" s="350"/>
      <c r="AD1412" s="187"/>
      <c r="AE1412" s="64"/>
    </row>
    <row r="1413" spans="1:31" s="22" customFormat="1" ht="75" hidden="1" x14ac:dyDescent="0.25">
      <c r="A1413" s="430"/>
      <c r="B1413" s="430">
        <v>856</v>
      </c>
      <c r="C1413" s="570"/>
      <c r="D1413" s="576"/>
      <c r="E1413" s="570"/>
      <c r="F1413" s="578"/>
      <c r="G1413" s="715"/>
      <c r="H1413" s="421"/>
      <c r="I1413" s="256" t="s">
        <v>1009</v>
      </c>
      <c r="J1413" s="421"/>
      <c r="K1413" s="421"/>
      <c r="L1413" s="421">
        <v>588</v>
      </c>
      <c r="M1413" s="421"/>
      <c r="N1413" s="78"/>
      <c r="O1413" s="67"/>
      <c r="P1413" s="68">
        <v>8.33</v>
      </c>
      <c r="Q1413" s="67"/>
      <c r="R1413" s="67"/>
      <c r="S1413" s="67"/>
      <c r="T1413" s="67">
        <v>649</v>
      </c>
      <c r="U1413" s="106"/>
      <c r="V1413" s="99"/>
      <c r="W1413" s="187"/>
      <c r="X1413" s="187"/>
      <c r="Y1413" s="187"/>
      <c r="Z1413" s="187"/>
      <c r="AA1413" s="187"/>
      <c r="AB1413" s="187"/>
      <c r="AC1413" s="350"/>
      <c r="AD1413" s="100"/>
      <c r="AE1413" s="64"/>
    </row>
    <row r="1414" spans="1:31" s="22" customFormat="1" ht="75" hidden="1" x14ac:dyDescent="0.25">
      <c r="A1414" s="430"/>
      <c r="B1414" s="430">
        <v>912</v>
      </c>
      <c r="C1414" s="570"/>
      <c r="D1414" s="576"/>
      <c r="E1414" s="570"/>
      <c r="F1414" s="578"/>
      <c r="G1414" s="715"/>
      <c r="H1414" s="421"/>
      <c r="I1414" s="158" t="s">
        <v>1013</v>
      </c>
      <c r="J1414" s="421"/>
      <c r="K1414" s="421"/>
      <c r="L1414" s="421">
        <v>496</v>
      </c>
      <c r="M1414" s="421"/>
      <c r="N1414" s="78"/>
      <c r="O1414" s="67"/>
      <c r="P1414" s="68">
        <v>1.67</v>
      </c>
      <c r="Q1414" s="67"/>
      <c r="R1414" s="67"/>
      <c r="S1414" s="67"/>
      <c r="T1414" s="67">
        <v>438</v>
      </c>
      <c r="U1414" s="106"/>
      <c r="V1414" s="99"/>
      <c r="W1414" s="187"/>
      <c r="X1414" s="187"/>
      <c r="Y1414" s="187"/>
      <c r="Z1414" s="187"/>
      <c r="AA1414" s="187"/>
      <c r="AB1414" s="187"/>
      <c r="AC1414" s="350"/>
      <c r="AD1414" s="100"/>
      <c r="AE1414" s="64"/>
    </row>
    <row r="1415" spans="1:31" s="22" customFormat="1" ht="75" hidden="1" x14ac:dyDescent="0.25">
      <c r="A1415" s="430"/>
      <c r="B1415" s="66" t="s">
        <v>1456</v>
      </c>
      <c r="C1415" s="570"/>
      <c r="D1415" s="576"/>
      <c r="E1415" s="570"/>
      <c r="F1415" s="578"/>
      <c r="G1415" s="715"/>
      <c r="H1415" s="421"/>
      <c r="I1415" s="159" t="s">
        <v>1014</v>
      </c>
      <c r="J1415" s="421"/>
      <c r="K1415" s="421"/>
      <c r="L1415" s="421">
        <v>227</v>
      </c>
      <c r="M1415" s="421"/>
      <c r="N1415" s="78"/>
      <c r="O1415" s="67"/>
      <c r="P1415" s="68">
        <v>6.67</v>
      </c>
      <c r="Q1415" s="67"/>
      <c r="R1415" s="67"/>
      <c r="S1415" s="67"/>
      <c r="T1415" s="67">
        <v>245</v>
      </c>
      <c r="U1415" s="106"/>
      <c r="V1415" s="99"/>
      <c r="W1415" s="100"/>
      <c r="X1415" s="100"/>
      <c r="Y1415" s="187"/>
      <c r="Z1415" s="187"/>
      <c r="AA1415" s="187"/>
      <c r="AB1415" s="187"/>
      <c r="AC1415" s="350"/>
      <c r="AD1415" s="100"/>
      <c r="AE1415" s="64"/>
    </row>
    <row r="1416" spans="1:31" s="22" customFormat="1" ht="60" hidden="1" x14ac:dyDescent="0.25">
      <c r="A1416" s="430"/>
      <c r="B1416" s="66" t="s">
        <v>1454</v>
      </c>
      <c r="C1416" s="570"/>
      <c r="D1416" s="576"/>
      <c r="E1416" s="570"/>
      <c r="F1416" s="578"/>
      <c r="G1416" s="715"/>
      <c r="H1416" s="421"/>
      <c r="I1416" s="159" t="s">
        <v>1040</v>
      </c>
      <c r="J1416" s="421"/>
      <c r="K1416" s="421"/>
      <c r="L1416" s="421">
        <v>15</v>
      </c>
      <c r="M1416" s="421"/>
      <c r="N1416" s="78"/>
      <c r="O1416" s="67"/>
      <c r="P1416" s="68">
        <v>40</v>
      </c>
      <c r="Q1416" s="67"/>
      <c r="R1416" s="67"/>
      <c r="S1416" s="67"/>
      <c r="T1416" s="67">
        <v>76</v>
      </c>
      <c r="U1416" s="106"/>
      <c r="V1416" s="99"/>
      <c r="W1416" s="100"/>
      <c r="X1416" s="100"/>
      <c r="Y1416" s="187"/>
      <c r="Z1416" s="187"/>
      <c r="AA1416" s="187"/>
      <c r="AB1416" s="187"/>
      <c r="AC1416" s="350"/>
      <c r="AD1416" s="100"/>
      <c r="AE1416" s="64"/>
    </row>
    <row r="1417" spans="1:31" s="22" customFormat="1" ht="105" hidden="1" x14ac:dyDescent="0.25">
      <c r="A1417" s="430"/>
      <c r="B1417" s="430">
        <v>4134</v>
      </c>
      <c r="C1417" s="570"/>
      <c r="D1417" s="576"/>
      <c r="E1417" s="570"/>
      <c r="F1417" s="578"/>
      <c r="G1417" s="715"/>
      <c r="H1417" s="421"/>
      <c r="I1417" s="159" t="s">
        <v>1030</v>
      </c>
      <c r="J1417" s="421"/>
      <c r="K1417" s="421"/>
      <c r="L1417" s="421">
        <v>330</v>
      </c>
      <c r="M1417" s="421"/>
      <c r="N1417" s="78"/>
      <c r="O1417" s="67"/>
      <c r="P1417" s="68">
        <v>60</v>
      </c>
      <c r="Q1417" s="67"/>
      <c r="R1417" s="67"/>
      <c r="S1417" s="67"/>
      <c r="T1417" s="67">
        <v>372</v>
      </c>
      <c r="U1417" s="106"/>
      <c r="V1417" s="99"/>
      <c r="W1417" s="187"/>
      <c r="X1417" s="187"/>
      <c r="Y1417" s="187"/>
      <c r="Z1417" s="187"/>
      <c r="AA1417" s="187"/>
      <c r="AB1417" s="187"/>
      <c r="AC1417" s="350"/>
      <c r="AD1417" s="100"/>
      <c r="AE1417" s="64"/>
    </row>
    <row r="1418" spans="1:31" s="22" customFormat="1" ht="45" hidden="1" x14ac:dyDescent="0.25">
      <c r="A1418" s="430"/>
      <c r="B1418" s="430">
        <v>5747</v>
      </c>
      <c r="C1418" s="570"/>
      <c r="D1418" s="576"/>
      <c r="E1418" s="570"/>
      <c r="F1418" s="578"/>
      <c r="G1418" s="715"/>
      <c r="H1418" s="421"/>
      <c r="I1418" s="158" t="s">
        <v>1041</v>
      </c>
      <c r="J1418" s="421"/>
      <c r="K1418" s="421"/>
      <c r="L1418" s="421">
        <v>80</v>
      </c>
      <c r="M1418" s="421"/>
      <c r="N1418" s="78"/>
      <c r="O1418" s="67"/>
      <c r="P1418" s="68">
        <v>200</v>
      </c>
      <c r="Q1418" s="67"/>
      <c r="R1418" s="67"/>
      <c r="S1418" s="67"/>
      <c r="T1418" s="67">
        <v>174</v>
      </c>
      <c r="U1418" s="106"/>
      <c r="V1418" s="99"/>
      <c r="W1418" s="187"/>
      <c r="X1418" s="187"/>
      <c r="Y1418" s="187"/>
      <c r="Z1418" s="187"/>
      <c r="AA1418" s="187"/>
      <c r="AB1418" s="187"/>
      <c r="AC1418" s="350"/>
      <c r="AD1418" s="100"/>
      <c r="AE1418" s="64"/>
    </row>
    <row r="1419" spans="1:31" s="22" customFormat="1" ht="60" hidden="1" x14ac:dyDescent="0.25">
      <c r="A1419" s="430"/>
      <c r="B1419" s="430" t="s">
        <v>1512</v>
      </c>
      <c r="C1419" s="570"/>
      <c r="D1419" s="576"/>
      <c r="E1419" s="570"/>
      <c r="F1419" s="578"/>
      <c r="G1419" s="721"/>
      <c r="H1419" s="421"/>
      <c r="I1419" s="158" t="s">
        <v>911</v>
      </c>
      <c r="J1419" s="428"/>
      <c r="K1419" s="428"/>
      <c r="L1419" s="428">
        <v>336</v>
      </c>
      <c r="M1419" s="428"/>
      <c r="N1419" s="68"/>
      <c r="O1419" s="68"/>
      <c r="P1419" s="68">
        <v>70</v>
      </c>
      <c r="Q1419" s="68"/>
      <c r="R1419" s="67"/>
      <c r="S1419" s="67"/>
      <c r="T1419" s="67">
        <v>372.98264</v>
      </c>
      <c r="U1419" s="67"/>
      <c r="V1419" s="99"/>
      <c r="W1419" s="187"/>
      <c r="X1419" s="187"/>
      <c r="Y1419" s="187"/>
      <c r="Z1419" s="187"/>
      <c r="AA1419" s="187"/>
      <c r="AB1419" s="187"/>
      <c r="AC1419" s="350"/>
      <c r="AD1419" s="100"/>
      <c r="AE1419" s="64"/>
    </row>
    <row r="1420" spans="1:31" s="22" customFormat="1" hidden="1" x14ac:dyDescent="0.25">
      <c r="A1420" s="4"/>
      <c r="B1420" s="4"/>
      <c r="C1420" s="570"/>
      <c r="D1420" s="576"/>
      <c r="E1420" s="570"/>
      <c r="F1420" s="578"/>
      <c r="G1420" s="426" t="s">
        <v>61</v>
      </c>
      <c r="H1420" s="426"/>
      <c r="I1420" s="250"/>
      <c r="J1420" s="270"/>
      <c r="K1420" s="270"/>
      <c r="L1420" s="270"/>
      <c r="M1420" s="270"/>
      <c r="N1420" s="270"/>
      <c r="O1420" s="270"/>
      <c r="P1420" s="270"/>
      <c r="Q1420" s="270"/>
      <c r="R1420" s="270"/>
      <c r="S1420" s="270"/>
      <c r="T1420" s="270"/>
      <c r="U1420" s="270"/>
      <c r="V1420" s="442"/>
      <c r="W1420" s="4"/>
      <c r="X1420" s="381"/>
      <c r="Y1420" s="4"/>
      <c r="Z1420" s="362"/>
    </row>
    <row r="1421" spans="1:31" s="22" customFormat="1" hidden="1" x14ac:dyDescent="0.25">
      <c r="A1421" s="4"/>
      <c r="B1421" s="4"/>
      <c r="C1421" s="570"/>
      <c r="D1421" s="576"/>
      <c r="E1421" s="421"/>
      <c r="F1421" s="428"/>
      <c r="G1421" s="426" t="s">
        <v>62</v>
      </c>
      <c r="H1421" s="426"/>
      <c r="I1421" s="250"/>
      <c r="J1421" s="270"/>
      <c r="K1421" s="270"/>
      <c r="L1421" s="270"/>
      <c r="M1421" s="270"/>
      <c r="N1421" s="270"/>
      <c r="O1421" s="270"/>
      <c r="P1421" s="270"/>
      <c r="Q1421" s="270"/>
      <c r="R1421" s="270"/>
      <c r="S1421" s="270"/>
      <c r="T1421" s="270"/>
      <c r="U1421" s="270"/>
      <c r="V1421" s="442"/>
      <c r="W1421" s="4"/>
      <c r="X1421" s="381"/>
      <c r="Y1421" s="4"/>
      <c r="Z1421" s="362"/>
    </row>
    <row r="1422" spans="1:31" s="22" customFormat="1" hidden="1" x14ac:dyDescent="0.25">
      <c r="A1422" s="4"/>
      <c r="B1422" s="4"/>
      <c r="C1422" s="570"/>
      <c r="D1422" s="576"/>
      <c r="E1422" s="421"/>
      <c r="F1422" s="428"/>
      <c r="G1422" s="444" t="s">
        <v>63</v>
      </c>
      <c r="H1422" s="444"/>
      <c r="I1422" s="271"/>
      <c r="J1422" s="270"/>
      <c r="K1422" s="270"/>
      <c r="L1422" s="270"/>
      <c r="M1422" s="270"/>
      <c r="N1422" s="270"/>
      <c r="O1422" s="270"/>
      <c r="P1422" s="270"/>
      <c r="Q1422" s="270"/>
      <c r="R1422" s="270"/>
      <c r="S1422" s="270"/>
      <c r="T1422" s="270"/>
      <c r="U1422" s="270"/>
      <c r="V1422" s="442"/>
      <c r="W1422" s="4"/>
      <c r="X1422" s="381"/>
      <c r="Y1422" s="4"/>
      <c r="Z1422" s="362"/>
    </row>
    <row r="1423" spans="1:31" s="22" customFormat="1" hidden="1" x14ac:dyDescent="0.25">
      <c r="A1423" s="4"/>
      <c r="B1423" s="4"/>
      <c r="C1423" s="570"/>
      <c r="D1423" s="576"/>
      <c r="E1423" s="421"/>
      <c r="F1423" s="428"/>
      <c r="G1423" s="444" t="s">
        <v>68</v>
      </c>
      <c r="H1423" s="444"/>
      <c r="I1423" s="271"/>
      <c r="J1423" s="270"/>
      <c r="K1423" s="270"/>
      <c r="L1423" s="270"/>
      <c r="M1423" s="270"/>
      <c r="N1423" s="270"/>
      <c r="O1423" s="270"/>
      <c r="P1423" s="270"/>
      <c r="Q1423" s="270"/>
      <c r="R1423" s="270"/>
      <c r="S1423" s="270"/>
      <c r="T1423" s="270"/>
      <c r="U1423" s="270"/>
      <c r="V1423" s="442"/>
      <c r="W1423" s="4"/>
      <c r="X1423" s="381"/>
      <c r="Y1423" s="4"/>
      <c r="Z1423" s="362"/>
    </row>
    <row r="1424" spans="1:31" s="142" customFormat="1" ht="14.25" hidden="1" customHeight="1" x14ac:dyDescent="0.2">
      <c r="A1424" s="122"/>
      <c r="B1424" s="122"/>
      <c r="C1424" s="570"/>
      <c r="D1424" s="576"/>
      <c r="E1424" s="570" t="s">
        <v>67</v>
      </c>
      <c r="F1424" s="578" t="s">
        <v>64</v>
      </c>
      <c r="G1424" s="679" t="s">
        <v>59</v>
      </c>
      <c r="H1424" s="440"/>
      <c r="I1424" s="245"/>
      <c r="J1424" s="252">
        <f>SUM(J1425:J1437)</f>
        <v>500</v>
      </c>
      <c r="K1424" s="252">
        <f t="shared" ref="K1424:U1424" si="29">SUM(K1425:K1437)</f>
        <v>778</v>
      </c>
      <c r="L1424" s="252">
        <f t="shared" si="29"/>
        <v>1328</v>
      </c>
      <c r="M1424" s="252">
        <f t="shared" si="29"/>
        <v>0</v>
      </c>
      <c r="N1424" s="252">
        <f t="shared" si="29"/>
        <v>77</v>
      </c>
      <c r="O1424" s="252">
        <f t="shared" si="29"/>
        <v>46</v>
      </c>
      <c r="P1424" s="252">
        <f t="shared" si="29"/>
        <v>580.32999999999993</v>
      </c>
      <c r="Q1424" s="252">
        <f t="shared" si="29"/>
        <v>0</v>
      </c>
      <c r="R1424" s="252">
        <f t="shared" si="29"/>
        <v>362.95799999999997</v>
      </c>
      <c r="S1424" s="252">
        <f t="shared" si="29"/>
        <v>814.03</v>
      </c>
      <c r="T1424" s="252">
        <f t="shared" si="29"/>
        <v>1474.8988100000001</v>
      </c>
      <c r="U1424" s="252">
        <f t="shared" si="29"/>
        <v>0</v>
      </c>
      <c r="V1424" s="272" t="e">
        <f>'Приложение 1'!#REF!</f>
        <v>#REF!</v>
      </c>
      <c r="W1424" s="118" t="e">
        <f>V1424*((J1424+K1424+L1424)/1000)/(N1424+O1424+P1424)</f>
        <v>#REF!</v>
      </c>
      <c r="X1424" s="119">
        <f>$X$1250</f>
        <v>3.6966999999999999</v>
      </c>
      <c r="Y1424" s="344" t="e">
        <f>X1424*'Приложение 1'!#REF!/100</f>
        <v>#REF!</v>
      </c>
      <c r="Z1424" s="349" t="e">
        <f>W1424/Y1424</f>
        <v>#REF!</v>
      </c>
    </row>
    <row r="1425" spans="1:31" s="22" customFormat="1" ht="60" hidden="1" x14ac:dyDescent="0.25">
      <c r="A1425" s="430" t="s">
        <v>170</v>
      </c>
      <c r="B1425" s="430"/>
      <c r="C1425" s="570"/>
      <c r="D1425" s="576"/>
      <c r="E1425" s="570"/>
      <c r="F1425" s="578"/>
      <c r="G1425" s="683"/>
      <c r="H1425" s="421"/>
      <c r="I1425" s="158" t="s">
        <v>846</v>
      </c>
      <c r="J1425" s="430">
        <v>300</v>
      </c>
      <c r="K1425" s="82"/>
      <c r="L1425" s="430"/>
      <c r="M1425" s="430"/>
      <c r="N1425" s="67">
        <v>62</v>
      </c>
      <c r="O1425" s="67"/>
      <c r="P1425" s="67"/>
      <c r="Q1425" s="67"/>
      <c r="R1425" s="67">
        <v>201.18199999999999</v>
      </c>
      <c r="S1425" s="67"/>
      <c r="T1425" s="67"/>
      <c r="U1425" s="67"/>
      <c r="V1425" s="99"/>
      <c r="W1425" s="100"/>
      <c r="X1425" s="100"/>
      <c r="Y1425" s="100"/>
      <c r="Z1425" s="100"/>
      <c r="AA1425" s="187"/>
      <c r="AB1425" s="272"/>
      <c r="AC1425" s="350"/>
      <c r="AD1425" s="187"/>
      <c r="AE1425" s="64"/>
    </row>
    <row r="1426" spans="1:31" s="22" customFormat="1" ht="60" hidden="1" x14ac:dyDescent="0.25">
      <c r="A1426" s="430" t="s">
        <v>170</v>
      </c>
      <c r="B1426" s="430"/>
      <c r="C1426" s="570"/>
      <c r="D1426" s="576"/>
      <c r="E1426" s="570"/>
      <c r="F1426" s="578"/>
      <c r="G1426" s="683"/>
      <c r="H1426" s="421"/>
      <c r="I1426" s="158" t="s">
        <v>847</v>
      </c>
      <c r="J1426" s="430">
        <v>200</v>
      </c>
      <c r="K1426" s="82"/>
      <c r="L1426" s="430"/>
      <c r="M1426" s="430"/>
      <c r="N1426" s="67">
        <v>15</v>
      </c>
      <c r="O1426" s="67"/>
      <c r="P1426" s="67"/>
      <c r="Q1426" s="67"/>
      <c r="R1426" s="67">
        <v>161.77600000000001</v>
      </c>
      <c r="S1426" s="67"/>
      <c r="T1426" s="67"/>
      <c r="U1426" s="67"/>
      <c r="V1426" s="99"/>
      <c r="W1426" s="100"/>
      <c r="X1426" s="100"/>
      <c r="Y1426" s="100"/>
      <c r="Z1426" s="100"/>
      <c r="AA1426" s="187"/>
      <c r="AB1426" s="272"/>
      <c r="AC1426" s="350"/>
      <c r="AD1426" s="187"/>
      <c r="AE1426" s="64"/>
    </row>
    <row r="1427" spans="1:31" s="22" customFormat="1" ht="45" hidden="1" x14ac:dyDescent="0.25">
      <c r="A1427" s="430"/>
      <c r="B1427" s="430"/>
      <c r="C1427" s="570"/>
      <c r="D1427" s="576"/>
      <c r="E1427" s="570"/>
      <c r="F1427" s="578"/>
      <c r="G1427" s="683"/>
      <c r="H1427" s="421"/>
      <c r="I1427" s="332" t="s">
        <v>848</v>
      </c>
      <c r="J1427" s="430"/>
      <c r="K1427" s="82">
        <v>18</v>
      </c>
      <c r="L1427" s="430"/>
      <c r="M1427" s="430"/>
      <c r="N1427" s="67"/>
      <c r="O1427" s="67">
        <v>26</v>
      </c>
      <c r="P1427" s="67"/>
      <c r="Q1427" s="67"/>
      <c r="R1427" s="67"/>
      <c r="S1427" s="67">
        <v>18.03</v>
      </c>
      <c r="T1427" s="67"/>
      <c r="U1427" s="67"/>
      <c r="V1427" s="99"/>
      <c r="W1427" s="100"/>
      <c r="X1427" s="100"/>
      <c r="Y1427" s="100"/>
      <c r="Z1427" s="100"/>
      <c r="AA1427" s="187"/>
      <c r="AB1427" s="272"/>
      <c r="AC1427" s="350"/>
      <c r="AD1427" s="187"/>
      <c r="AE1427" s="64"/>
    </row>
    <row r="1428" spans="1:31" s="22" customFormat="1" ht="75" hidden="1" x14ac:dyDescent="0.25">
      <c r="A1428" s="430">
        <v>785</v>
      </c>
      <c r="B1428" s="430"/>
      <c r="C1428" s="570"/>
      <c r="D1428" s="576"/>
      <c r="E1428" s="570"/>
      <c r="F1428" s="578"/>
      <c r="G1428" s="683"/>
      <c r="H1428" s="421"/>
      <c r="I1428" s="158" t="s">
        <v>667</v>
      </c>
      <c r="J1428" s="428"/>
      <c r="K1428" s="428">
        <v>760</v>
      </c>
      <c r="L1428" s="428"/>
      <c r="M1428" s="428"/>
      <c r="N1428" s="68"/>
      <c r="O1428" s="68">
        <v>20</v>
      </c>
      <c r="P1428" s="68"/>
      <c r="Q1428" s="68"/>
      <c r="R1428" s="67"/>
      <c r="S1428" s="67">
        <v>796</v>
      </c>
      <c r="T1428" s="67"/>
      <c r="U1428" s="67"/>
      <c r="V1428" s="99"/>
      <c r="W1428" s="187"/>
      <c r="X1428" s="187"/>
      <c r="Y1428" s="187"/>
      <c r="Z1428" s="187"/>
      <c r="AA1428" s="187"/>
      <c r="AB1428" s="272"/>
      <c r="AC1428" s="350"/>
      <c r="AD1428" s="187"/>
      <c r="AE1428" s="64"/>
    </row>
    <row r="1429" spans="1:31" s="22" customFormat="1" ht="60" hidden="1" x14ac:dyDescent="0.25">
      <c r="A1429" s="430"/>
      <c r="B1429" s="430">
        <v>5755</v>
      </c>
      <c r="C1429" s="570"/>
      <c r="D1429" s="576"/>
      <c r="E1429" s="570"/>
      <c r="F1429" s="578"/>
      <c r="G1429" s="683"/>
      <c r="H1429" s="421"/>
      <c r="I1429" s="158" t="s">
        <v>888</v>
      </c>
      <c r="J1429" s="428"/>
      <c r="K1429" s="428"/>
      <c r="L1429" s="109">
        <v>19</v>
      </c>
      <c r="M1429" s="428"/>
      <c r="N1429" s="68"/>
      <c r="O1429" s="68"/>
      <c r="P1429" s="68">
        <v>22.5</v>
      </c>
      <c r="Q1429" s="68"/>
      <c r="R1429" s="67"/>
      <c r="S1429" s="67"/>
      <c r="T1429" s="67">
        <v>62.654809999999998</v>
      </c>
      <c r="U1429" s="67"/>
      <c r="V1429" s="99"/>
      <c r="W1429" s="187"/>
      <c r="X1429" s="187"/>
      <c r="Y1429" s="187"/>
      <c r="Z1429" s="187"/>
      <c r="AA1429" s="187"/>
      <c r="AB1429" s="272"/>
      <c r="AC1429" s="350"/>
      <c r="AD1429" s="100"/>
      <c r="AE1429" s="64"/>
    </row>
    <row r="1430" spans="1:31" s="22" customFormat="1" ht="30" hidden="1" x14ac:dyDescent="0.25">
      <c r="A1430" s="430"/>
      <c r="B1430" s="66" t="s">
        <v>1690</v>
      </c>
      <c r="C1430" s="570"/>
      <c r="D1430" s="576"/>
      <c r="E1430" s="570"/>
      <c r="F1430" s="578"/>
      <c r="G1430" s="683"/>
      <c r="H1430" s="421"/>
      <c r="I1430" s="158" t="s">
        <v>1075</v>
      </c>
      <c r="J1430" s="73"/>
      <c r="K1430" s="243"/>
      <c r="L1430" s="191">
        <v>50</v>
      </c>
      <c r="M1430" s="73"/>
      <c r="N1430" s="68"/>
      <c r="O1430" s="68"/>
      <c r="P1430" s="68">
        <v>150</v>
      </c>
      <c r="Q1430" s="68"/>
      <c r="R1430" s="70"/>
      <c r="S1430" s="70"/>
      <c r="T1430" s="70">
        <v>91.49</v>
      </c>
      <c r="U1430" s="67"/>
      <c r="V1430" s="99"/>
      <c r="W1430" s="100"/>
      <c r="X1430" s="100"/>
      <c r="Y1430" s="187"/>
      <c r="Z1430" s="187"/>
      <c r="AA1430" s="187"/>
      <c r="AB1430" s="272"/>
      <c r="AC1430" s="350"/>
      <c r="AD1430" s="100"/>
      <c r="AE1430" s="64"/>
    </row>
    <row r="1431" spans="1:31" s="22" customFormat="1" ht="30" hidden="1" x14ac:dyDescent="0.25">
      <c r="A1431" s="430"/>
      <c r="B1431" s="66" t="s">
        <v>1689</v>
      </c>
      <c r="C1431" s="570"/>
      <c r="D1431" s="576"/>
      <c r="E1431" s="570"/>
      <c r="F1431" s="578"/>
      <c r="G1431" s="683"/>
      <c r="H1431" s="421"/>
      <c r="I1431" s="158" t="s">
        <v>1076</v>
      </c>
      <c r="J1431" s="73"/>
      <c r="K1431" s="243"/>
      <c r="L1431" s="191">
        <v>378</v>
      </c>
      <c r="M1431" s="73"/>
      <c r="N1431" s="68"/>
      <c r="O1431" s="68"/>
      <c r="P1431" s="68">
        <v>100</v>
      </c>
      <c r="Q1431" s="68"/>
      <c r="R1431" s="70"/>
      <c r="S1431" s="70"/>
      <c r="T1431" s="70">
        <v>304.03500000000003</v>
      </c>
      <c r="U1431" s="67"/>
      <c r="V1431" s="99"/>
      <c r="W1431" s="100"/>
      <c r="X1431" s="100"/>
      <c r="Y1431" s="187"/>
      <c r="Z1431" s="187"/>
      <c r="AA1431" s="187"/>
      <c r="AB1431" s="272"/>
      <c r="AC1431" s="352" t="e">
        <f t="shared" ref="AC1431" si="30">V1431/AB1431</f>
        <v>#DIV/0!</v>
      </c>
      <c r="AD1431" s="100"/>
      <c r="AE1431" s="64"/>
    </row>
    <row r="1432" spans="1:31" s="22" customFormat="1" ht="45" hidden="1" x14ac:dyDescent="0.25">
      <c r="A1432" s="430"/>
      <c r="B1432" s="430">
        <v>2433</v>
      </c>
      <c r="C1432" s="570"/>
      <c r="D1432" s="576"/>
      <c r="E1432" s="570"/>
      <c r="F1432" s="578"/>
      <c r="G1432" s="683"/>
      <c r="H1432" s="421"/>
      <c r="I1432" s="158" t="s">
        <v>1051</v>
      </c>
      <c r="J1432" s="73"/>
      <c r="K1432" s="243"/>
      <c r="L1432" s="191">
        <v>40</v>
      </c>
      <c r="M1432" s="73"/>
      <c r="N1432" s="68"/>
      <c r="O1432" s="68"/>
      <c r="P1432" s="68">
        <v>20.329999999999998</v>
      </c>
      <c r="Q1432" s="68"/>
      <c r="R1432" s="70"/>
      <c r="S1432" s="70"/>
      <c r="T1432" s="70">
        <v>61.241</v>
      </c>
      <c r="U1432" s="67"/>
      <c r="V1432" s="99"/>
      <c r="W1432" s="187"/>
      <c r="X1432" s="187"/>
      <c r="Y1432" s="187"/>
      <c r="Z1432" s="187"/>
      <c r="AA1432" s="187"/>
      <c r="AB1432" s="272"/>
      <c r="AC1432" s="99"/>
      <c r="AD1432" s="100"/>
      <c r="AE1432" s="64"/>
    </row>
    <row r="1433" spans="1:31" s="22" customFormat="1" ht="45" hidden="1" x14ac:dyDescent="0.25">
      <c r="A1433" s="430"/>
      <c r="B1433" s="430">
        <v>2489</v>
      </c>
      <c r="C1433" s="570"/>
      <c r="D1433" s="576"/>
      <c r="E1433" s="570"/>
      <c r="F1433" s="578"/>
      <c r="G1433" s="683"/>
      <c r="H1433" s="421"/>
      <c r="I1433" s="158" t="s">
        <v>1054</v>
      </c>
      <c r="J1433" s="73"/>
      <c r="K1433" s="243"/>
      <c r="L1433" s="191">
        <v>12</v>
      </c>
      <c r="M1433" s="73"/>
      <c r="N1433" s="68"/>
      <c r="O1433" s="68"/>
      <c r="P1433" s="68">
        <v>5</v>
      </c>
      <c r="Q1433" s="68"/>
      <c r="R1433" s="70"/>
      <c r="S1433" s="70"/>
      <c r="T1433" s="70">
        <v>90.572999999999993</v>
      </c>
      <c r="U1433" s="67"/>
      <c r="V1433" s="99"/>
      <c r="W1433" s="187"/>
      <c r="X1433" s="187"/>
      <c r="Y1433" s="187"/>
      <c r="Z1433" s="187"/>
      <c r="AA1433" s="187"/>
      <c r="AB1433" s="272"/>
      <c r="AC1433" s="99"/>
      <c r="AD1433" s="100"/>
      <c r="AE1433" s="64"/>
    </row>
    <row r="1434" spans="1:31" s="22" customFormat="1" ht="45" hidden="1" x14ac:dyDescent="0.25">
      <c r="A1434" s="430"/>
      <c r="B1434" s="430">
        <v>2472</v>
      </c>
      <c r="C1434" s="570"/>
      <c r="D1434" s="576"/>
      <c r="E1434" s="570"/>
      <c r="F1434" s="578"/>
      <c r="G1434" s="683"/>
      <c r="H1434" s="421"/>
      <c r="I1434" s="158" t="s">
        <v>1069</v>
      </c>
      <c r="J1434" s="73"/>
      <c r="K1434" s="243"/>
      <c r="L1434" s="191">
        <v>200</v>
      </c>
      <c r="M1434" s="73"/>
      <c r="N1434" s="68"/>
      <c r="O1434" s="68"/>
      <c r="P1434" s="68">
        <v>45</v>
      </c>
      <c r="Q1434" s="68"/>
      <c r="R1434" s="70"/>
      <c r="S1434" s="70"/>
      <c r="T1434" s="70">
        <v>148.45500000000001</v>
      </c>
      <c r="U1434" s="67"/>
      <c r="V1434" s="99"/>
      <c r="W1434" s="187"/>
      <c r="X1434" s="187"/>
      <c r="Y1434" s="187"/>
      <c r="Z1434" s="187"/>
      <c r="AA1434" s="187"/>
      <c r="AB1434" s="272"/>
      <c r="AC1434" s="99"/>
      <c r="AD1434" s="100"/>
      <c r="AE1434" s="64"/>
    </row>
    <row r="1435" spans="1:31" s="22" customFormat="1" ht="45" hidden="1" x14ac:dyDescent="0.25">
      <c r="A1435" s="430"/>
      <c r="B1435" s="66" t="s">
        <v>1599</v>
      </c>
      <c r="C1435" s="570"/>
      <c r="D1435" s="576"/>
      <c r="E1435" s="570"/>
      <c r="F1435" s="578"/>
      <c r="G1435" s="683"/>
      <c r="H1435" s="421"/>
      <c r="I1435" s="158" t="s">
        <v>1379</v>
      </c>
      <c r="J1435" s="81"/>
      <c r="K1435" s="244"/>
      <c r="L1435" s="192">
        <v>412</v>
      </c>
      <c r="M1435" s="81"/>
      <c r="N1435" s="67"/>
      <c r="O1435" s="67"/>
      <c r="P1435" s="68">
        <v>150</v>
      </c>
      <c r="Q1435" s="67"/>
      <c r="R1435" s="67"/>
      <c r="S1435" s="67"/>
      <c r="T1435" s="67">
        <v>531.07000000000005</v>
      </c>
      <c r="U1435" s="67"/>
      <c r="V1435" s="99"/>
      <c r="W1435" s="100"/>
      <c r="X1435" s="100"/>
      <c r="Y1435" s="187"/>
      <c r="Z1435" s="187"/>
      <c r="AA1435" s="187"/>
      <c r="AB1435" s="272"/>
      <c r="AC1435" s="99"/>
      <c r="AD1435" s="100"/>
      <c r="AE1435" s="64"/>
    </row>
    <row r="1436" spans="1:31" s="22" customFormat="1" ht="60" hidden="1" x14ac:dyDescent="0.25">
      <c r="A1436" s="430"/>
      <c r="B1436" s="66" t="s">
        <v>1587</v>
      </c>
      <c r="C1436" s="570"/>
      <c r="D1436" s="576"/>
      <c r="E1436" s="570"/>
      <c r="F1436" s="578"/>
      <c r="G1436" s="683"/>
      <c r="H1436" s="421"/>
      <c r="I1436" s="158" t="s">
        <v>1392</v>
      </c>
      <c r="J1436" s="430"/>
      <c r="K1436" s="82"/>
      <c r="L1436" s="430">
        <v>200</v>
      </c>
      <c r="M1436" s="430"/>
      <c r="N1436" s="67"/>
      <c r="O1436" s="67"/>
      <c r="P1436" s="68">
        <v>7.5</v>
      </c>
      <c r="Q1436" s="67"/>
      <c r="R1436" s="67"/>
      <c r="S1436" s="67"/>
      <c r="T1436" s="67">
        <v>149.71</v>
      </c>
      <c r="U1436" s="67"/>
      <c r="V1436" s="99"/>
      <c r="W1436" s="100"/>
      <c r="X1436" s="100"/>
      <c r="Y1436" s="187"/>
      <c r="Z1436" s="187"/>
      <c r="AA1436" s="187"/>
      <c r="AB1436" s="272"/>
      <c r="AC1436" s="99"/>
      <c r="AD1436" s="100"/>
      <c r="AE1436" s="64"/>
    </row>
    <row r="1437" spans="1:31" s="22" customFormat="1" ht="75" hidden="1" x14ac:dyDescent="0.25">
      <c r="A1437" s="430"/>
      <c r="B1437" s="66" t="s">
        <v>1577</v>
      </c>
      <c r="C1437" s="570"/>
      <c r="D1437" s="576"/>
      <c r="E1437" s="570"/>
      <c r="F1437" s="578"/>
      <c r="G1437" s="680"/>
      <c r="H1437" s="421"/>
      <c r="I1437" s="158" t="s">
        <v>1770</v>
      </c>
      <c r="J1437" s="430"/>
      <c r="K1437" s="82"/>
      <c r="L1437" s="430">
        <v>17</v>
      </c>
      <c r="M1437" s="430"/>
      <c r="N1437" s="67"/>
      <c r="O1437" s="67"/>
      <c r="P1437" s="68">
        <v>80</v>
      </c>
      <c r="Q1437" s="67"/>
      <c r="R1437" s="67"/>
      <c r="S1437" s="67"/>
      <c r="T1437" s="67">
        <v>35.67</v>
      </c>
      <c r="U1437" s="67"/>
      <c r="V1437" s="99"/>
      <c r="W1437" s="100"/>
      <c r="X1437" s="100"/>
      <c r="Y1437" s="187"/>
      <c r="Z1437" s="187"/>
      <c r="AA1437" s="187"/>
      <c r="AB1437" s="272"/>
      <c r="AC1437" s="99"/>
      <c r="AD1437" s="100"/>
      <c r="AE1437" s="64"/>
    </row>
    <row r="1438" spans="1:31" s="142" customFormat="1" ht="14.25" hidden="1" customHeight="1" x14ac:dyDescent="0.2">
      <c r="A1438" s="122"/>
      <c r="B1438" s="122"/>
      <c r="C1438" s="570"/>
      <c r="D1438" s="576"/>
      <c r="E1438" s="570"/>
      <c r="F1438" s="578"/>
      <c r="G1438" s="679" t="s">
        <v>60</v>
      </c>
      <c r="H1438" s="440"/>
      <c r="I1438" s="327"/>
      <c r="J1438" s="252">
        <f>SUM(J1439:J1449)</f>
        <v>1507</v>
      </c>
      <c r="K1438" s="252">
        <f t="shared" ref="K1438:Q1438" si="31">SUM(K1439:K1449)</f>
        <v>1270</v>
      </c>
      <c r="L1438" s="252">
        <f t="shared" si="31"/>
        <v>80</v>
      </c>
      <c r="M1438" s="252">
        <f t="shared" si="31"/>
        <v>0</v>
      </c>
      <c r="N1438" s="252">
        <f t="shared" si="31"/>
        <v>129</v>
      </c>
      <c r="O1438" s="252">
        <f t="shared" si="31"/>
        <v>842</v>
      </c>
      <c r="P1438" s="252">
        <f t="shared" si="31"/>
        <v>15</v>
      </c>
      <c r="Q1438" s="252">
        <f t="shared" si="31"/>
        <v>0</v>
      </c>
      <c r="R1438" s="252" t="e">
        <f>SUM(#REF!)</f>
        <v>#REF!</v>
      </c>
      <c r="S1438" s="252" t="e">
        <f>SUM(#REF!)</f>
        <v>#REF!</v>
      </c>
      <c r="T1438" s="252" t="e">
        <f>SUM(#REF!)</f>
        <v>#REF!</v>
      </c>
      <c r="U1438" s="252" t="e">
        <f>SUM(#REF!)</f>
        <v>#REF!</v>
      </c>
      <c r="V1438" s="272" t="e">
        <f>'Приложение 1'!#REF!</f>
        <v>#REF!</v>
      </c>
      <c r="W1438" s="118" t="e">
        <f>V1438*((J1438+K1438+L1438)/1000)/(N1438+O1438+P1438)</f>
        <v>#REF!</v>
      </c>
      <c r="X1438" s="119">
        <f>$X$1250</f>
        <v>3.6966999999999999</v>
      </c>
      <c r="Y1438" s="344" t="e">
        <f>X1438*'Приложение 1'!#REF!/100</f>
        <v>#REF!</v>
      </c>
      <c r="Z1438" s="349" t="e">
        <f>W1438/Y1438</f>
        <v>#REF!</v>
      </c>
    </row>
    <row r="1439" spans="1:31" s="96" customFormat="1" ht="45" hidden="1" x14ac:dyDescent="0.25">
      <c r="A1439" s="430" t="s">
        <v>170</v>
      </c>
      <c r="B1439" s="430"/>
      <c r="C1439" s="570"/>
      <c r="D1439" s="576"/>
      <c r="E1439" s="570"/>
      <c r="F1439" s="578"/>
      <c r="G1439" s="683"/>
      <c r="H1439" s="421"/>
      <c r="I1439" s="158" t="s">
        <v>849</v>
      </c>
      <c r="J1439" s="430">
        <v>827</v>
      </c>
      <c r="K1439" s="430"/>
      <c r="L1439" s="430"/>
      <c r="M1439" s="430"/>
      <c r="N1439" s="67">
        <v>14</v>
      </c>
      <c r="O1439" s="67"/>
      <c r="P1439" s="67"/>
      <c r="Q1439" s="67"/>
      <c r="R1439" s="67">
        <v>774.97385943502798</v>
      </c>
      <c r="S1439" s="67"/>
      <c r="T1439" s="67"/>
      <c r="U1439" s="67"/>
      <c r="V1439" s="99"/>
      <c r="W1439" s="100"/>
      <c r="X1439" s="100"/>
      <c r="Y1439" s="100"/>
      <c r="Z1439" s="100"/>
      <c r="AA1439" s="187"/>
      <c r="AB1439" s="272"/>
      <c r="AC1439" s="187"/>
      <c r="AD1439" s="187"/>
      <c r="AE1439" s="64"/>
    </row>
    <row r="1440" spans="1:31" s="96" customFormat="1" ht="30" hidden="1" x14ac:dyDescent="0.25">
      <c r="A1440" s="430" t="s">
        <v>170</v>
      </c>
      <c r="B1440" s="430"/>
      <c r="C1440" s="570"/>
      <c r="D1440" s="576"/>
      <c r="E1440" s="570"/>
      <c r="F1440" s="578"/>
      <c r="G1440" s="683"/>
      <c r="H1440" s="421"/>
      <c r="I1440" s="158" t="s">
        <v>850</v>
      </c>
      <c r="J1440" s="430">
        <v>40</v>
      </c>
      <c r="K1440" s="430"/>
      <c r="L1440" s="430"/>
      <c r="M1440" s="430"/>
      <c r="N1440" s="67">
        <v>15</v>
      </c>
      <c r="O1440" s="67"/>
      <c r="P1440" s="67"/>
      <c r="Q1440" s="67"/>
      <c r="R1440" s="67">
        <v>37</v>
      </c>
      <c r="S1440" s="67"/>
      <c r="T1440" s="67"/>
      <c r="U1440" s="67"/>
      <c r="V1440" s="99"/>
      <c r="W1440" s="100"/>
      <c r="X1440" s="100"/>
      <c r="Y1440" s="100"/>
      <c r="Z1440" s="100"/>
      <c r="AA1440" s="187"/>
      <c r="AB1440" s="272"/>
      <c r="AC1440" s="187"/>
      <c r="AD1440" s="187"/>
      <c r="AE1440" s="64"/>
    </row>
    <row r="1441" spans="1:31" s="96" customFormat="1" ht="45" hidden="1" x14ac:dyDescent="0.25">
      <c r="A1441" s="430" t="s">
        <v>170</v>
      </c>
      <c r="B1441" s="430"/>
      <c r="C1441" s="570"/>
      <c r="D1441" s="576"/>
      <c r="E1441" s="570"/>
      <c r="F1441" s="578"/>
      <c r="G1441" s="683"/>
      <c r="H1441" s="421"/>
      <c r="I1441" s="158" t="s">
        <v>851</v>
      </c>
      <c r="J1441" s="430">
        <v>188</v>
      </c>
      <c r="K1441" s="430"/>
      <c r="L1441" s="430"/>
      <c r="M1441" s="430"/>
      <c r="N1441" s="67">
        <v>15</v>
      </c>
      <c r="O1441" s="67"/>
      <c r="P1441" s="67"/>
      <c r="Q1441" s="67"/>
      <c r="R1441" s="67">
        <v>160</v>
      </c>
      <c r="S1441" s="67"/>
      <c r="T1441" s="67"/>
      <c r="U1441" s="67"/>
      <c r="V1441" s="99"/>
      <c r="W1441" s="100"/>
      <c r="X1441" s="100"/>
      <c r="Y1441" s="100"/>
      <c r="Z1441" s="100"/>
      <c r="AA1441" s="187"/>
      <c r="AB1441" s="272"/>
      <c r="AC1441" s="187"/>
      <c r="AD1441" s="187"/>
      <c r="AE1441" s="64"/>
    </row>
    <row r="1442" spans="1:31" s="96" customFormat="1" ht="30" hidden="1" x14ac:dyDescent="0.25">
      <c r="A1442" s="430" t="s">
        <v>170</v>
      </c>
      <c r="B1442" s="430"/>
      <c r="C1442" s="570"/>
      <c r="D1442" s="576"/>
      <c r="E1442" s="570"/>
      <c r="F1442" s="578"/>
      <c r="G1442" s="683"/>
      <c r="H1442" s="421"/>
      <c r="I1442" s="158" t="s">
        <v>852</v>
      </c>
      <c r="J1442" s="430">
        <v>452</v>
      </c>
      <c r="K1442" s="430"/>
      <c r="L1442" s="430"/>
      <c r="M1442" s="430"/>
      <c r="N1442" s="67">
        <v>85</v>
      </c>
      <c r="O1442" s="67"/>
      <c r="P1442" s="67"/>
      <c r="Q1442" s="67"/>
      <c r="R1442" s="67">
        <v>251</v>
      </c>
      <c r="S1442" s="67"/>
      <c r="T1442" s="67"/>
      <c r="U1442" s="67"/>
      <c r="V1442" s="99"/>
      <c r="W1442" s="100"/>
      <c r="X1442" s="100"/>
      <c r="Y1442" s="100"/>
      <c r="Z1442" s="100"/>
      <c r="AA1442" s="187"/>
      <c r="AB1442" s="272"/>
      <c r="AC1442" s="187"/>
      <c r="AD1442" s="187"/>
      <c r="AE1442" s="64"/>
    </row>
    <row r="1443" spans="1:31" s="22" customFormat="1" ht="120" hidden="1" x14ac:dyDescent="0.25">
      <c r="A1443" s="430">
        <v>815</v>
      </c>
      <c r="B1443" s="430"/>
      <c r="C1443" s="570"/>
      <c r="D1443" s="576"/>
      <c r="E1443" s="570"/>
      <c r="F1443" s="578"/>
      <c r="G1443" s="683"/>
      <c r="H1443" s="421"/>
      <c r="I1443" s="158" t="s">
        <v>687</v>
      </c>
      <c r="J1443" s="428"/>
      <c r="K1443" s="428">
        <v>195</v>
      </c>
      <c r="L1443" s="428"/>
      <c r="M1443" s="428"/>
      <c r="N1443" s="68"/>
      <c r="O1443" s="68">
        <v>67</v>
      </c>
      <c r="P1443" s="68"/>
      <c r="Q1443" s="68"/>
      <c r="R1443" s="67"/>
      <c r="S1443" s="67">
        <v>510</v>
      </c>
      <c r="T1443" s="67"/>
      <c r="U1443" s="67"/>
      <c r="V1443" s="99">
        <f>S1443/K1443</f>
        <v>2.6153846153846154</v>
      </c>
      <c r="W1443" s="187"/>
      <c r="X1443" s="187"/>
      <c r="Y1443" s="187"/>
      <c r="Z1443" s="187"/>
      <c r="AA1443" s="187"/>
      <c r="AB1443" s="272"/>
      <c r="AC1443" s="187"/>
      <c r="AD1443" s="187"/>
      <c r="AE1443" s="64"/>
    </row>
    <row r="1444" spans="1:31" s="22" customFormat="1" ht="53.25" hidden="1" customHeight="1" x14ac:dyDescent="0.25">
      <c r="A1444" s="430">
        <v>1132</v>
      </c>
      <c r="B1444" s="430"/>
      <c r="C1444" s="570"/>
      <c r="D1444" s="576"/>
      <c r="E1444" s="570"/>
      <c r="F1444" s="578"/>
      <c r="G1444" s="683"/>
      <c r="H1444" s="421"/>
      <c r="I1444" s="158" t="s">
        <v>853</v>
      </c>
      <c r="J1444" s="430"/>
      <c r="K1444" s="430">
        <v>297</v>
      </c>
      <c r="L1444" s="430"/>
      <c r="M1444" s="430"/>
      <c r="N1444" s="67"/>
      <c r="O1444" s="67">
        <v>15</v>
      </c>
      <c r="P1444" s="67"/>
      <c r="Q1444" s="67"/>
      <c r="R1444" s="67"/>
      <c r="S1444" s="67">
        <v>331.99</v>
      </c>
      <c r="T1444" s="67"/>
      <c r="U1444" s="67"/>
      <c r="V1444" s="99">
        <f t="shared" ref="V1444:V1446" si="32">S1444/K1444</f>
        <v>1.1178114478114478</v>
      </c>
      <c r="W1444" s="187"/>
      <c r="X1444" s="187"/>
      <c r="Y1444" s="187"/>
      <c r="Z1444" s="187"/>
      <c r="AA1444" s="187"/>
      <c r="AB1444" s="272"/>
      <c r="AC1444" s="187"/>
      <c r="AD1444" s="187"/>
      <c r="AE1444" s="64"/>
    </row>
    <row r="1445" spans="1:31" s="22" customFormat="1" ht="62.25" hidden="1" customHeight="1" x14ac:dyDescent="0.25">
      <c r="A1445" s="430">
        <v>1133</v>
      </c>
      <c r="B1445" s="430"/>
      <c r="C1445" s="570"/>
      <c r="D1445" s="576"/>
      <c r="E1445" s="570"/>
      <c r="F1445" s="578"/>
      <c r="G1445" s="683"/>
      <c r="H1445" s="421"/>
      <c r="I1445" s="158" t="s">
        <v>854</v>
      </c>
      <c r="J1445" s="430"/>
      <c r="K1445" s="430">
        <v>120</v>
      </c>
      <c r="L1445" s="430"/>
      <c r="M1445" s="430"/>
      <c r="N1445" s="67"/>
      <c r="O1445" s="67">
        <v>15</v>
      </c>
      <c r="P1445" s="67"/>
      <c r="Q1445" s="67"/>
      <c r="R1445" s="67"/>
      <c r="S1445" s="67">
        <v>210.46899999999999</v>
      </c>
      <c r="T1445" s="67"/>
      <c r="U1445" s="67"/>
      <c r="V1445" s="99">
        <f t="shared" si="32"/>
        <v>1.7539083333333332</v>
      </c>
      <c r="W1445" s="187"/>
      <c r="X1445" s="187"/>
      <c r="Y1445" s="187"/>
      <c r="Z1445" s="187"/>
      <c r="AA1445" s="187"/>
      <c r="AB1445" s="272"/>
      <c r="AC1445" s="187"/>
      <c r="AD1445" s="187"/>
      <c r="AE1445" s="64"/>
    </row>
    <row r="1446" spans="1:31" s="22" customFormat="1" ht="60" hidden="1" x14ac:dyDescent="0.25">
      <c r="A1446" s="430">
        <v>1134</v>
      </c>
      <c r="B1446" s="430"/>
      <c r="C1446" s="570"/>
      <c r="D1446" s="576"/>
      <c r="E1446" s="570"/>
      <c r="F1446" s="578"/>
      <c r="G1446" s="683"/>
      <c r="H1446" s="421"/>
      <c r="I1446" s="158" t="s">
        <v>855</v>
      </c>
      <c r="J1446" s="430"/>
      <c r="K1446" s="430">
        <v>30</v>
      </c>
      <c r="L1446" s="430"/>
      <c r="M1446" s="430"/>
      <c r="N1446" s="67"/>
      <c r="O1446" s="67">
        <v>7.5</v>
      </c>
      <c r="P1446" s="67"/>
      <c r="Q1446" s="67"/>
      <c r="R1446" s="67"/>
      <c r="S1446" s="67">
        <v>97.195999999999998</v>
      </c>
      <c r="T1446" s="67"/>
      <c r="U1446" s="67"/>
      <c r="V1446" s="99">
        <f t="shared" si="32"/>
        <v>3.2398666666666665</v>
      </c>
      <c r="W1446" s="187"/>
      <c r="X1446" s="187"/>
      <c r="Y1446" s="187"/>
      <c r="Z1446" s="187"/>
      <c r="AA1446" s="187"/>
      <c r="AB1446" s="272"/>
      <c r="AC1446" s="187"/>
      <c r="AD1446" s="187"/>
      <c r="AE1446" s="64"/>
    </row>
    <row r="1447" spans="1:31" s="22" customFormat="1" ht="75" hidden="1" x14ac:dyDescent="0.25">
      <c r="A1447" s="430">
        <v>1135</v>
      </c>
      <c r="B1447" s="430"/>
      <c r="C1447" s="570"/>
      <c r="D1447" s="576"/>
      <c r="E1447" s="570"/>
      <c r="F1447" s="578"/>
      <c r="G1447" s="683"/>
      <c r="H1447" s="421"/>
      <c r="I1447" s="158" t="s">
        <v>856</v>
      </c>
      <c r="J1447" s="430"/>
      <c r="K1447" s="430">
        <v>320</v>
      </c>
      <c r="L1447" s="430"/>
      <c r="M1447" s="430"/>
      <c r="N1447" s="67"/>
      <c r="O1447" s="67">
        <v>15</v>
      </c>
      <c r="P1447" s="67"/>
      <c r="Q1447" s="67"/>
      <c r="R1447" s="67"/>
      <c r="S1447" s="67">
        <v>203.215</v>
      </c>
      <c r="T1447" s="67"/>
      <c r="U1447" s="67"/>
      <c r="V1447" s="99">
        <f>S1447/K1447</f>
        <v>0.63504687500000001</v>
      </c>
      <c r="W1447" s="187"/>
      <c r="X1447" s="187"/>
      <c r="Y1447" s="187"/>
      <c r="Z1447" s="187"/>
      <c r="AA1447" s="187"/>
      <c r="AB1447" s="272"/>
      <c r="AC1447" s="187"/>
      <c r="AD1447" s="187"/>
      <c r="AE1447" s="64"/>
    </row>
    <row r="1448" spans="1:31" s="22" customFormat="1" ht="45" hidden="1" x14ac:dyDescent="0.25">
      <c r="A1448" s="430">
        <v>1094</v>
      </c>
      <c r="B1448" s="430"/>
      <c r="C1448" s="570"/>
      <c r="D1448" s="576"/>
      <c r="E1448" s="570"/>
      <c r="F1448" s="578"/>
      <c r="G1448" s="683"/>
      <c r="H1448" s="421"/>
      <c r="I1448" s="158" t="s">
        <v>840</v>
      </c>
      <c r="J1448" s="430"/>
      <c r="K1448" s="430">
        <v>308</v>
      </c>
      <c r="L1448" s="430"/>
      <c r="M1448" s="430"/>
      <c r="N1448" s="67"/>
      <c r="O1448" s="67">
        <v>722.5</v>
      </c>
      <c r="P1448" s="67"/>
      <c r="Q1448" s="67"/>
      <c r="R1448" s="67"/>
      <c r="S1448" s="67">
        <v>207.72</v>
      </c>
      <c r="T1448" s="67"/>
      <c r="U1448" s="67"/>
      <c r="V1448" s="99">
        <f>S1448/K1448</f>
        <v>0.67441558441558436</v>
      </c>
      <c r="W1448" s="187"/>
      <c r="X1448" s="187"/>
      <c r="Y1448" s="187"/>
      <c r="Z1448" s="187"/>
      <c r="AA1448" s="187"/>
      <c r="AB1448" s="272"/>
      <c r="AC1448" s="187"/>
      <c r="AD1448" s="187"/>
      <c r="AE1448" s="64"/>
    </row>
    <row r="1449" spans="1:31" s="22" customFormat="1" ht="75" hidden="1" x14ac:dyDescent="0.25">
      <c r="A1449" s="430"/>
      <c r="B1449" s="66" t="s">
        <v>1563</v>
      </c>
      <c r="C1449" s="570"/>
      <c r="D1449" s="576"/>
      <c r="E1449" s="570"/>
      <c r="F1449" s="578"/>
      <c r="G1449" s="680"/>
      <c r="H1449" s="421"/>
      <c r="I1449" s="158" t="s">
        <v>1443</v>
      </c>
      <c r="J1449" s="430"/>
      <c r="K1449" s="430"/>
      <c r="L1449" s="430">
        <v>80</v>
      </c>
      <c r="M1449" s="430"/>
      <c r="N1449" s="67"/>
      <c r="O1449" s="67"/>
      <c r="P1449" s="68">
        <v>15</v>
      </c>
      <c r="Q1449" s="67"/>
      <c r="R1449" s="67"/>
      <c r="S1449" s="67"/>
      <c r="T1449" s="67">
        <v>63.59</v>
      </c>
      <c r="U1449" s="67"/>
      <c r="V1449" s="99">
        <f>T1449/L1449</f>
        <v>0.794875</v>
      </c>
      <c r="W1449" s="100"/>
      <c r="X1449" s="100"/>
      <c r="Y1449" s="187"/>
      <c r="Z1449" s="187"/>
      <c r="AA1449" s="187"/>
      <c r="AB1449" s="272"/>
      <c r="AC1449" s="99"/>
      <c r="AD1449" s="100"/>
      <c r="AE1449" s="64"/>
    </row>
    <row r="1450" spans="1:31" s="142" customFormat="1" ht="14.25" hidden="1" x14ac:dyDescent="0.2">
      <c r="A1450" s="122"/>
      <c r="B1450" s="122"/>
      <c r="C1450" s="570"/>
      <c r="D1450" s="576"/>
      <c r="E1450" s="570"/>
      <c r="F1450" s="578"/>
      <c r="G1450" s="656" t="s">
        <v>61</v>
      </c>
      <c r="H1450" s="440"/>
      <c r="I1450" s="327"/>
      <c r="J1450" s="252">
        <f>J1451</f>
        <v>0</v>
      </c>
      <c r="K1450" s="252">
        <f>K1451</f>
        <v>8500</v>
      </c>
      <c r="L1450" s="252"/>
      <c r="M1450" s="252"/>
      <c r="N1450" s="252"/>
      <c r="O1450" s="252">
        <f>O1451</f>
        <v>2500</v>
      </c>
      <c r="P1450" s="252"/>
      <c r="Q1450" s="252"/>
      <c r="R1450" s="252"/>
      <c r="S1450" s="252">
        <f>S1451</f>
        <v>20123.27</v>
      </c>
      <c r="T1450" s="252">
        <f t="shared" ref="T1450:U1450" si="33">T1451</f>
        <v>0</v>
      </c>
      <c r="U1450" s="252">
        <f t="shared" si="33"/>
        <v>0</v>
      </c>
      <c r="V1450" s="272" t="e">
        <f>'Приложение 1'!#REF!</f>
        <v>#REF!</v>
      </c>
      <c r="W1450" s="118" t="e">
        <f>V1450*((J1450+K1450+L1450)/1000)/(N1450+O1450+P1450)</f>
        <v>#REF!</v>
      </c>
      <c r="X1450" s="119">
        <f>$X$1250</f>
        <v>3.6966999999999999</v>
      </c>
      <c r="Y1450" s="344" t="e">
        <f>X1450*'Приложение 1'!#REF!/100</f>
        <v>#REF!</v>
      </c>
      <c r="Z1450" s="349" t="e">
        <f>W1450/Y1450</f>
        <v>#REF!</v>
      </c>
    </row>
    <row r="1451" spans="1:31" s="22" customFormat="1" ht="30" hidden="1" x14ac:dyDescent="0.25">
      <c r="A1451" s="430">
        <v>1138</v>
      </c>
      <c r="B1451" s="430"/>
      <c r="C1451" s="570"/>
      <c r="D1451" s="576"/>
      <c r="E1451" s="570"/>
      <c r="F1451" s="578"/>
      <c r="G1451" s="656"/>
      <c r="H1451" s="421"/>
      <c r="I1451" s="158" t="s">
        <v>857</v>
      </c>
      <c r="J1451" s="421"/>
      <c r="K1451" s="421">
        <v>8500</v>
      </c>
      <c r="L1451" s="421"/>
      <c r="M1451" s="421"/>
      <c r="N1451" s="78"/>
      <c r="O1451" s="79">
        <v>2500</v>
      </c>
      <c r="P1451" s="79"/>
      <c r="Q1451" s="79"/>
      <c r="R1451" s="67"/>
      <c r="S1451" s="67">
        <v>20123.27</v>
      </c>
      <c r="T1451" s="67"/>
      <c r="U1451" s="67"/>
      <c r="V1451" s="187"/>
      <c r="W1451" s="187"/>
      <c r="X1451" s="100"/>
      <c r="Y1451" s="344" t="e">
        <f>X1451*'Приложение 1'!#REF!/100</f>
        <v>#REF!</v>
      </c>
      <c r="Z1451" s="349" t="e">
        <f t="shared" ref="Z1451:Z1452" si="34">W1451/Y1451</f>
        <v>#REF!</v>
      </c>
      <c r="AA1451" s="64"/>
    </row>
    <row r="1452" spans="1:31" s="22" customFormat="1" hidden="1" x14ac:dyDescent="0.25">
      <c r="A1452" s="4"/>
      <c r="B1452" s="4"/>
      <c r="C1452" s="570"/>
      <c r="D1452" s="576"/>
      <c r="E1452" s="570"/>
      <c r="F1452" s="578" t="s">
        <v>65</v>
      </c>
      <c r="G1452" s="679" t="s">
        <v>59</v>
      </c>
      <c r="H1452" s="426"/>
      <c r="I1452" s="328"/>
      <c r="J1452" s="252">
        <v>0</v>
      </c>
      <c r="K1452" s="252">
        <f>SUM(K1453:K1460)</f>
        <v>1258</v>
      </c>
      <c r="L1452" s="252">
        <f t="shared" ref="L1452:Q1452" si="35">SUM(L1453:L1460)</f>
        <v>0</v>
      </c>
      <c r="M1452" s="252">
        <f t="shared" si="35"/>
        <v>0</v>
      </c>
      <c r="N1452" s="252">
        <f t="shared" si="35"/>
        <v>0</v>
      </c>
      <c r="O1452" s="252">
        <f t="shared" si="35"/>
        <v>303.5</v>
      </c>
      <c r="P1452" s="252">
        <f t="shared" si="35"/>
        <v>0</v>
      </c>
      <c r="Q1452" s="252">
        <f t="shared" si="35"/>
        <v>0</v>
      </c>
      <c r="R1452" s="252" t="e">
        <f>SUM(#REF!)</f>
        <v>#REF!</v>
      </c>
      <c r="S1452" s="252" t="e">
        <f>SUM(#REF!)</f>
        <v>#REF!</v>
      </c>
      <c r="T1452" s="252" t="e">
        <f>SUM(#REF!)</f>
        <v>#REF!</v>
      </c>
      <c r="U1452" s="252" t="e">
        <f>SUM(#REF!)</f>
        <v>#REF!</v>
      </c>
      <c r="V1452" s="272" t="e">
        <f>'Приложение 1'!#REF!</f>
        <v>#REF!</v>
      </c>
      <c r="W1452" s="118" t="e">
        <f>V1452*((J1452+K1452+L1452)/1000)/(N1452+O1452+P1452)</f>
        <v>#REF!</v>
      </c>
      <c r="X1452" s="141">
        <f>X1450</f>
        <v>3.6966999999999999</v>
      </c>
      <c r="Y1452" s="344" t="e">
        <f>X1452*'Приложение 1'!#REF!/100</f>
        <v>#REF!</v>
      </c>
      <c r="Z1452" s="349" t="e">
        <f t="shared" si="34"/>
        <v>#REF!</v>
      </c>
    </row>
    <row r="1453" spans="1:31" s="22" customFormat="1" ht="50.25" hidden="1" customHeight="1" x14ac:dyDescent="0.25">
      <c r="A1453" s="430">
        <v>1143</v>
      </c>
      <c r="B1453" s="430"/>
      <c r="C1453" s="570"/>
      <c r="D1453" s="576"/>
      <c r="E1453" s="570"/>
      <c r="F1453" s="578"/>
      <c r="G1453" s="683"/>
      <c r="H1453" s="421"/>
      <c r="I1453" s="158" t="s">
        <v>858</v>
      </c>
      <c r="J1453" s="428"/>
      <c r="K1453" s="428">
        <v>99</v>
      </c>
      <c r="L1453" s="428"/>
      <c r="M1453" s="428"/>
      <c r="N1453" s="68"/>
      <c r="O1453" s="68">
        <v>5</v>
      </c>
      <c r="P1453" s="68"/>
      <c r="Q1453" s="68"/>
      <c r="R1453" s="67"/>
      <c r="S1453" s="67">
        <v>85</v>
      </c>
      <c r="T1453" s="67"/>
      <c r="U1453" s="67"/>
      <c r="V1453" s="99"/>
      <c r="W1453" s="187"/>
      <c r="X1453" s="187"/>
      <c r="Y1453" s="187"/>
      <c r="Z1453" s="187"/>
      <c r="AA1453" s="187"/>
      <c r="AB1453" s="272"/>
      <c r="AC1453" s="187"/>
      <c r="AD1453" s="187"/>
      <c r="AE1453" s="64"/>
    </row>
    <row r="1454" spans="1:31" s="22" customFormat="1" ht="75" hidden="1" x14ac:dyDescent="0.25">
      <c r="A1454" s="430">
        <v>805</v>
      </c>
      <c r="B1454" s="430"/>
      <c r="C1454" s="570"/>
      <c r="D1454" s="576"/>
      <c r="E1454" s="570"/>
      <c r="F1454" s="578"/>
      <c r="G1454" s="683"/>
      <c r="H1454" s="421"/>
      <c r="I1454" s="158" t="s">
        <v>679</v>
      </c>
      <c r="J1454" s="428"/>
      <c r="K1454" s="428">
        <v>387</v>
      </c>
      <c r="L1454" s="428"/>
      <c r="M1454" s="428"/>
      <c r="N1454" s="68"/>
      <c r="O1454" s="68">
        <v>35</v>
      </c>
      <c r="P1454" s="68"/>
      <c r="Q1454" s="68"/>
      <c r="R1454" s="67"/>
      <c r="S1454" s="67">
        <v>410</v>
      </c>
      <c r="T1454" s="67"/>
      <c r="U1454" s="67"/>
      <c r="V1454" s="99"/>
      <c r="W1454" s="187"/>
      <c r="X1454" s="187"/>
      <c r="Y1454" s="187"/>
      <c r="Z1454" s="187"/>
      <c r="AA1454" s="187"/>
      <c r="AB1454" s="272"/>
      <c r="AC1454" s="187"/>
      <c r="AD1454" s="187"/>
      <c r="AE1454" s="64"/>
    </row>
    <row r="1455" spans="1:31" s="22" customFormat="1" ht="45" hidden="1" x14ac:dyDescent="0.25">
      <c r="A1455" s="430">
        <v>1145</v>
      </c>
      <c r="B1455" s="430"/>
      <c r="C1455" s="570"/>
      <c r="D1455" s="576"/>
      <c r="E1455" s="570"/>
      <c r="F1455" s="578"/>
      <c r="G1455" s="683"/>
      <c r="H1455" s="421"/>
      <c r="I1455" s="158" t="s">
        <v>859</v>
      </c>
      <c r="J1455" s="428"/>
      <c r="K1455" s="428">
        <v>294</v>
      </c>
      <c r="L1455" s="428"/>
      <c r="M1455" s="428"/>
      <c r="N1455" s="68"/>
      <c r="O1455" s="68">
        <v>7.5</v>
      </c>
      <c r="P1455" s="68"/>
      <c r="Q1455" s="68"/>
      <c r="R1455" s="67"/>
      <c r="S1455" s="67">
        <v>432</v>
      </c>
      <c r="T1455" s="67"/>
      <c r="U1455" s="67"/>
      <c r="V1455" s="99"/>
      <c r="W1455" s="187"/>
      <c r="X1455" s="187"/>
      <c r="Y1455" s="187"/>
      <c r="Z1455" s="187"/>
      <c r="AA1455" s="187"/>
      <c r="AB1455" s="272"/>
      <c r="AC1455" s="187"/>
      <c r="AD1455" s="187"/>
      <c r="AE1455" s="64"/>
    </row>
    <row r="1456" spans="1:31" s="22" customFormat="1" ht="45" hidden="1" x14ac:dyDescent="0.25">
      <c r="A1456" s="430">
        <v>1146</v>
      </c>
      <c r="B1456" s="430"/>
      <c r="C1456" s="570"/>
      <c r="D1456" s="576"/>
      <c r="E1456" s="570"/>
      <c r="F1456" s="578"/>
      <c r="G1456" s="683"/>
      <c r="H1456" s="421"/>
      <c r="I1456" s="158" t="s">
        <v>860</v>
      </c>
      <c r="J1456" s="428"/>
      <c r="K1456" s="428">
        <v>10</v>
      </c>
      <c r="L1456" s="428"/>
      <c r="M1456" s="428"/>
      <c r="N1456" s="68"/>
      <c r="O1456" s="68">
        <v>65</v>
      </c>
      <c r="P1456" s="68"/>
      <c r="Q1456" s="68"/>
      <c r="R1456" s="67"/>
      <c r="S1456" s="67">
        <v>80</v>
      </c>
      <c r="T1456" s="67"/>
      <c r="U1456" s="67"/>
      <c r="V1456" s="99"/>
      <c r="W1456" s="187"/>
      <c r="X1456" s="187"/>
      <c r="Y1456" s="187"/>
      <c r="Z1456" s="187"/>
      <c r="AA1456" s="187"/>
      <c r="AB1456" s="272"/>
      <c r="AC1456" s="187"/>
      <c r="AD1456" s="187"/>
      <c r="AE1456" s="64"/>
    </row>
    <row r="1457" spans="1:31" s="22" customFormat="1" ht="60" hidden="1" x14ac:dyDescent="0.25">
      <c r="A1457" s="430">
        <v>1147</v>
      </c>
      <c r="B1457" s="430"/>
      <c r="C1457" s="570"/>
      <c r="D1457" s="576"/>
      <c r="E1457" s="570"/>
      <c r="F1457" s="578"/>
      <c r="G1457" s="683"/>
      <c r="H1457" s="421"/>
      <c r="I1457" s="158" t="s">
        <v>861</v>
      </c>
      <c r="J1457" s="428"/>
      <c r="K1457" s="428">
        <v>20</v>
      </c>
      <c r="L1457" s="428"/>
      <c r="M1457" s="428"/>
      <c r="N1457" s="68"/>
      <c r="O1457" s="68">
        <v>26</v>
      </c>
      <c r="P1457" s="68"/>
      <c r="Q1457" s="68"/>
      <c r="R1457" s="67"/>
      <c r="S1457" s="67">
        <v>87</v>
      </c>
      <c r="T1457" s="67"/>
      <c r="U1457" s="67"/>
      <c r="V1457" s="99"/>
      <c r="W1457" s="187"/>
      <c r="X1457" s="187"/>
      <c r="Y1457" s="187"/>
      <c r="Z1457" s="187"/>
      <c r="AA1457" s="187"/>
      <c r="AB1457" s="272"/>
      <c r="AC1457" s="187"/>
      <c r="AD1457" s="187"/>
      <c r="AE1457" s="64"/>
    </row>
    <row r="1458" spans="1:31" s="22" customFormat="1" ht="45" hidden="1" x14ac:dyDescent="0.25">
      <c r="A1458" s="430">
        <v>1148</v>
      </c>
      <c r="B1458" s="430"/>
      <c r="C1458" s="570"/>
      <c r="D1458" s="576"/>
      <c r="E1458" s="570"/>
      <c r="F1458" s="578"/>
      <c r="G1458" s="683"/>
      <c r="H1458" s="421"/>
      <c r="I1458" s="158" t="s">
        <v>862</v>
      </c>
      <c r="J1458" s="428"/>
      <c r="K1458" s="428">
        <v>117</v>
      </c>
      <c r="L1458" s="428"/>
      <c r="M1458" s="428"/>
      <c r="N1458" s="68"/>
      <c r="O1458" s="68">
        <v>7.5</v>
      </c>
      <c r="P1458" s="68"/>
      <c r="Q1458" s="68"/>
      <c r="R1458" s="67"/>
      <c r="S1458" s="67">
        <v>157</v>
      </c>
      <c r="T1458" s="67"/>
      <c r="U1458" s="67"/>
      <c r="V1458" s="99"/>
      <c r="W1458" s="187"/>
      <c r="X1458" s="187"/>
      <c r="Y1458" s="187"/>
      <c r="Z1458" s="187"/>
      <c r="AA1458" s="187"/>
      <c r="AB1458" s="272"/>
      <c r="AC1458" s="187"/>
      <c r="AD1458" s="187"/>
      <c r="AE1458" s="64"/>
    </row>
    <row r="1459" spans="1:31" s="22" customFormat="1" ht="45" hidden="1" x14ac:dyDescent="0.25">
      <c r="A1459" s="430">
        <v>831</v>
      </c>
      <c r="B1459" s="430"/>
      <c r="C1459" s="570"/>
      <c r="D1459" s="576"/>
      <c r="E1459" s="570"/>
      <c r="F1459" s="578"/>
      <c r="G1459" s="683"/>
      <c r="H1459" s="421"/>
      <c r="I1459" s="158" t="s">
        <v>702</v>
      </c>
      <c r="J1459" s="428"/>
      <c r="K1459" s="428">
        <v>231</v>
      </c>
      <c r="L1459" s="428"/>
      <c r="M1459" s="428"/>
      <c r="N1459" s="68"/>
      <c r="O1459" s="68">
        <v>7.5</v>
      </c>
      <c r="P1459" s="68"/>
      <c r="Q1459" s="68"/>
      <c r="R1459" s="67"/>
      <c r="S1459" s="67">
        <v>299</v>
      </c>
      <c r="T1459" s="67"/>
      <c r="U1459" s="67"/>
      <c r="V1459" s="99"/>
      <c r="W1459" s="187"/>
      <c r="X1459" s="187"/>
      <c r="Y1459" s="187"/>
      <c r="Z1459" s="187"/>
      <c r="AA1459" s="187"/>
      <c r="AB1459" s="272"/>
      <c r="AC1459" s="187"/>
      <c r="AD1459" s="187"/>
      <c r="AE1459" s="64"/>
    </row>
    <row r="1460" spans="1:31" s="22" customFormat="1" ht="37.5" hidden="1" customHeight="1" x14ac:dyDescent="0.25">
      <c r="A1460" s="430">
        <v>1150</v>
      </c>
      <c r="B1460" s="430"/>
      <c r="C1460" s="570"/>
      <c r="D1460" s="576"/>
      <c r="E1460" s="570"/>
      <c r="F1460" s="578"/>
      <c r="G1460" s="680"/>
      <c r="H1460" s="421"/>
      <c r="I1460" s="158" t="s">
        <v>863</v>
      </c>
      <c r="J1460" s="421"/>
      <c r="K1460" s="421">
        <v>100</v>
      </c>
      <c r="L1460" s="421"/>
      <c r="M1460" s="421"/>
      <c r="N1460" s="78"/>
      <c r="O1460" s="67">
        <v>150</v>
      </c>
      <c r="P1460" s="67"/>
      <c r="Q1460" s="67"/>
      <c r="R1460" s="67"/>
      <c r="S1460" s="106">
        <f>1000*0.16</f>
        <v>160</v>
      </c>
      <c r="T1460" s="106"/>
      <c r="U1460" s="106"/>
      <c r="V1460" s="99"/>
      <c r="W1460" s="187"/>
      <c r="X1460" s="187"/>
      <c r="Y1460" s="187"/>
      <c r="Z1460" s="187"/>
      <c r="AA1460" s="187"/>
      <c r="AB1460" s="272"/>
      <c r="AC1460" s="187"/>
      <c r="AD1460" s="187"/>
      <c r="AE1460" s="64"/>
    </row>
    <row r="1461" spans="1:31" s="22" customFormat="1" hidden="1" x14ac:dyDescent="0.25">
      <c r="A1461" s="4"/>
      <c r="B1461" s="4"/>
      <c r="C1461" s="570"/>
      <c r="D1461" s="576"/>
      <c r="E1461" s="570"/>
      <c r="F1461" s="578"/>
      <c r="G1461" s="656" t="s">
        <v>60</v>
      </c>
      <c r="H1461" s="440"/>
      <c r="I1461" s="245"/>
      <c r="J1461" s="252">
        <f>J1462</f>
        <v>0</v>
      </c>
      <c r="K1461" s="252">
        <f>K1462</f>
        <v>1512</v>
      </c>
      <c r="L1461" s="252">
        <f t="shared" ref="L1461:U1461" si="36">L1462</f>
        <v>0</v>
      </c>
      <c r="M1461" s="252">
        <f t="shared" si="36"/>
        <v>0</v>
      </c>
      <c r="N1461" s="252">
        <f t="shared" si="36"/>
        <v>0</v>
      </c>
      <c r="O1461" s="252">
        <f t="shared" si="36"/>
        <v>815</v>
      </c>
      <c r="P1461" s="252">
        <f t="shared" si="36"/>
        <v>0</v>
      </c>
      <c r="Q1461" s="252">
        <f t="shared" si="36"/>
        <v>0</v>
      </c>
      <c r="R1461" s="252">
        <f t="shared" si="36"/>
        <v>0</v>
      </c>
      <c r="S1461" s="252">
        <f t="shared" si="36"/>
        <v>2413.2647699999998</v>
      </c>
      <c r="T1461" s="252">
        <f t="shared" si="36"/>
        <v>0</v>
      </c>
      <c r="U1461" s="252">
        <f t="shared" si="36"/>
        <v>0</v>
      </c>
      <c r="V1461" s="272" t="e">
        <f>'Приложение 1'!#REF!</f>
        <v>#REF!</v>
      </c>
      <c r="W1461" s="118" t="e">
        <f>V1461*((J1461+K1461+L1461)/1000)/(N1461+O1461+P1461)</f>
        <v>#REF!</v>
      </c>
      <c r="X1461" s="119">
        <f>$X$1250</f>
        <v>3.6966999999999999</v>
      </c>
      <c r="Y1461" s="344" t="e">
        <f>X1461*'Приложение 1'!#REF!/100</f>
        <v>#REF!</v>
      </c>
      <c r="Z1461" s="349" t="e">
        <f>W1461/Y1461</f>
        <v>#REF!</v>
      </c>
    </row>
    <row r="1462" spans="1:31" s="22" customFormat="1" ht="45" hidden="1" x14ac:dyDescent="0.25">
      <c r="A1462" s="430">
        <v>1152</v>
      </c>
      <c r="B1462" s="430"/>
      <c r="C1462" s="570"/>
      <c r="D1462" s="576"/>
      <c r="E1462" s="570"/>
      <c r="F1462" s="578"/>
      <c r="G1462" s="656"/>
      <c r="H1462" s="421"/>
      <c r="I1462" s="206" t="s">
        <v>864</v>
      </c>
      <c r="J1462" s="421"/>
      <c r="K1462" s="428">
        <v>1512</v>
      </c>
      <c r="L1462" s="428"/>
      <c r="M1462" s="428"/>
      <c r="N1462" s="78"/>
      <c r="O1462" s="67">
        <v>815</v>
      </c>
      <c r="P1462" s="67"/>
      <c r="Q1462" s="67"/>
      <c r="R1462" s="67"/>
      <c r="S1462" s="106">
        <v>2413.2647699999998</v>
      </c>
      <c r="T1462" s="106"/>
      <c r="U1462" s="106"/>
      <c r="V1462" s="187"/>
      <c r="W1462" s="187"/>
      <c r="X1462" s="187"/>
      <c r="Y1462" s="344" t="e">
        <f>X1462*'Приложение 1'!#REF!/100</f>
        <v>#REF!</v>
      </c>
      <c r="Z1462" s="187"/>
      <c r="AA1462" s="64"/>
    </row>
    <row r="1463" spans="1:31" s="22" customFormat="1" hidden="1" x14ac:dyDescent="0.25">
      <c r="A1463" s="4"/>
      <c r="B1463" s="4"/>
      <c r="C1463" s="570"/>
      <c r="D1463" s="576"/>
      <c r="E1463" s="570"/>
      <c r="F1463" s="578"/>
      <c r="G1463" s="426" t="s">
        <v>61</v>
      </c>
      <c r="H1463" s="421"/>
      <c r="I1463" s="140"/>
      <c r="J1463" s="442"/>
      <c r="K1463" s="442"/>
      <c r="L1463" s="442"/>
      <c r="M1463" s="442"/>
      <c r="N1463" s="442"/>
      <c r="O1463" s="442"/>
      <c r="P1463" s="442"/>
      <c r="Q1463" s="442"/>
      <c r="R1463" s="442"/>
      <c r="S1463" s="442"/>
      <c r="T1463" s="442"/>
      <c r="U1463" s="442"/>
      <c r="V1463" s="442"/>
      <c r="W1463" s="4"/>
      <c r="X1463" s="442"/>
      <c r="Y1463" s="344" t="e">
        <f>X1463*'Приложение 1'!#REF!/100</f>
        <v>#REF!</v>
      </c>
      <c r="Z1463" s="5"/>
    </row>
    <row r="1464" spans="1:31" s="22" customFormat="1" hidden="1" x14ac:dyDescent="0.25">
      <c r="A1464" s="4"/>
      <c r="B1464" s="4"/>
      <c r="C1464" s="421"/>
      <c r="D1464" s="430"/>
      <c r="E1464" s="421"/>
      <c r="F1464" s="428"/>
      <c r="G1464" s="426" t="s">
        <v>62</v>
      </c>
      <c r="H1464" s="421"/>
      <c r="I1464" s="140"/>
      <c r="J1464" s="442"/>
      <c r="K1464" s="442"/>
      <c r="L1464" s="442"/>
      <c r="M1464" s="442"/>
      <c r="N1464" s="442"/>
      <c r="O1464" s="442"/>
      <c r="P1464" s="442"/>
      <c r="Q1464" s="442"/>
      <c r="R1464" s="442"/>
      <c r="S1464" s="442"/>
      <c r="T1464" s="442"/>
      <c r="U1464" s="442"/>
      <c r="V1464" s="442"/>
      <c r="W1464" s="4"/>
      <c r="X1464" s="442"/>
      <c r="Y1464" s="344" t="e">
        <f>X1464*'Приложение 1'!#REF!/100</f>
        <v>#REF!</v>
      </c>
      <c r="Z1464" s="5"/>
    </row>
    <row r="1465" spans="1:31" s="22" customFormat="1" hidden="1" x14ac:dyDescent="0.25">
      <c r="A1465" s="4"/>
      <c r="B1465" s="4"/>
      <c r="C1465" s="421"/>
      <c r="D1465" s="430"/>
      <c r="E1465" s="421"/>
      <c r="F1465" s="428"/>
      <c r="G1465" s="444" t="s">
        <v>63</v>
      </c>
      <c r="H1465" s="428"/>
      <c r="I1465" s="434"/>
      <c r="J1465" s="442"/>
      <c r="K1465" s="442"/>
      <c r="L1465" s="442"/>
      <c r="M1465" s="442"/>
      <c r="N1465" s="442"/>
      <c r="O1465" s="442"/>
      <c r="P1465" s="442"/>
      <c r="Q1465" s="442"/>
      <c r="R1465" s="442"/>
      <c r="S1465" s="442"/>
      <c r="T1465" s="442"/>
      <c r="U1465" s="442"/>
      <c r="V1465" s="442"/>
      <c r="W1465" s="4"/>
      <c r="X1465" s="442"/>
      <c r="Y1465" s="344" t="e">
        <f>X1465*'Приложение 1'!#REF!/100</f>
        <v>#REF!</v>
      </c>
      <c r="Z1465" s="5"/>
    </row>
    <row r="1466" spans="1:31" s="22" customFormat="1" hidden="1" x14ac:dyDescent="0.25">
      <c r="A1466" s="463"/>
      <c r="B1466" s="463"/>
      <c r="C1466" s="423"/>
      <c r="D1466" s="449"/>
      <c r="E1466" s="423"/>
      <c r="F1466" s="437"/>
      <c r="G1466" s="452" t="s">
        <v>68</v>
      </c>
      <c r="H1466" s="437"/>
      <c r="I1466" s="480"/>
      <c r="J1466" s="470"/>
      <c r="K1466" s="470"/>
      <c r="L1466" s="470"/>
      <c r="M1466" s="470"/>
      <c r="N1466" s="470"/>
      <c r="O1466" s="470"/>
      <c r="P1466" s="470"/>
      <c r="Q1466" s="470"/>
      <c r="R1466" s="470"/>
      <c r="S1466" s="470"/>
      <c r="T1466" s="470"/>
      <c r="U1466" s="470"/>
      <c r="V1466" s="470"/>
      <c r="W1466" s="463"/>
      <c r="X1466" s="470"/>
      <c r="Y1466" s="344" t="e">
        <f>X1466*'Приложение 1'!#REF!/100</f>
        <v>#REF!</v>
      </c>
      <c r="Z1466" s="5"/>
    </row>
    <row r="1467" spans="1:31" s="495" customFormat="1" ht="14.25" x14ac:dyDescent="0.2">
      <c r="A1467" s="631" t="s">
        <v>1781</v>
      </c>
      <c r="B1467" s="632"/>
      <c r="G1467" s="501"/>
      <c r="H1467" s="501"/>
      <c r="I1467" s="501"/>
      <c r="J1467" s="376">
        <f>J1235+J1250+J1274+J1282+J1287+J1293+J1301+J1317+J1399+J1406+J1424+J1438+J1450+J1452+J1461</f>
        <v>12258</v>
      </c>
      <c r="K1467" s="376">
        <f t="shared" ref="K1467:P1467" si="37">K1235+K1250+K1274+K1282+K1287+K1293+K1301+K1317+K1399+K1406+K1424+K1438+K1450+K1452+K1461</f>
        <v>35882</v>
      </c>
      <c r="L1467" s="376">
        <f t="shared" si="37"/>
        <v>22752</v>
      </c>
      <c r="M1467" s="376">
        <f t="shared" si="37"/>
        <v>0</v>
      </c>
      <c r="N1467" s="376">
        <f t="shared" si="37"/>
        <v>3254.5</v>
      </c>
      <c r="O1467" s="376">
        <f t="shared" si="37"/>
        <v>8310.0190000000002</v>
      </c>
      <c r="P1467" s="376">
        <f t="shared" si="37"/>
        <v>4290.0149999999994</v>
      </c>
      <c r="Q1467" s="376">
        <f>Q1235+Q1250+Q1274+Q1282+Q1287+Q1293+Q1301+Q1317+Q1399+Q1406+Q1424+Q1438+Q1450+Q1452+Q1461</f>
        <v>0</v>
      </c>
      <c r="R1467" s="376" t="e">
        <f t="shared" ref="R1467:U1467" si="38">R1235+R1250+R1272+R1274+R1276+R1277+R1278+R1279+R1280+R1281+R1282+R1287+R1289+R1290+R1291+R1292+R1293+R1296+R1297+R1298+R1299+R1300+R1301+R1317+R1399+R1406+R1420+R1421+R1422+R1423+R1424+R1438+R1450+R1452+R1461+R1463+R1464+R1465+R1466</f>
        <v>#REF!</v>
      </c>
      <c r="S1467" s="376" t="e">
        <f t="shared" si="38"/>
        <v>#REF!</v>
      </c>
      <c r="T1467" s="376" t="e">
        <f t="shared" si="38"/>
        <v>#REF!</v>
      </c>
      <c r="U1467" s="376" t="e">
        <f t="shared" si="38"/>
        <v>#REF!</v>
      </c>
      <c r="V1467" s="505" t="e">
        <f>'Приложение 1'!#REF!</f>
        <v>#REF!</v>
      </c>
      <c r="W1467" s="505" t="e">
        <f>V1467*((J1467+K1467+L1467)/1000)/(N1467+O1467+P1467)</f>
        <v>#REF!</v>
      </c>
      <c r="X1467" s="505">
        <f>$X$1250</f>
        <v>3.6966999999999999</v>
      </c>
      <c r="Y1467" s="507" t="e">
        <f>X1467*'Приложение 1'!#REF!/100</f>
        <v>#REF!</v>
      </c>
      <c r="Z1467" s="505" t="e">
        <f>W1467/Y1467</f>
        <v>#REF!</v>
      </c>
    </row>
    <row r="1468" spans="1:31" x14ac:dyDescent="0.25">
      <c r="A1468" s="1"/>
      <c r="B1468" s="5"/>
      <c r="C1468" s="1"/>
      <c r="D1468" s="1"/>
      <c r="E1468" s="1"/>
      <c r="F1468" s="1"/>
      <c r="G1468" s="21"/>
      <c r="H1468" s="21"/>
      <c r="I1468" s="136"/>
    </row>
    <row r="1469" spans="1:31" ht="15.75" hidden="1" customHeight="1" thickBot="1" x14ac:dyDescent="0.3">
      <c r="A1469" s="707" t="s">
        <v>160</v>
      </c>
      <c r="B1469" s="708"/>
      <c r="C1469" s="708"/>
      <c r="D1469" s="708"/>
      <c r="E1469" s="708"/>
      <c r="F1469" s="708"/>
      <c r="G1469" s="708"/>
      <c r="H1469" s="708"/>
      <c r="I1469" s="708"/>
      <c r="J1469" s="708"/>
      <c r="K1469" s="708"/>
      <c r="L1469" s="708"/>
      <c r="M1469" s="708"/>
      <c r="N1469" s="708"/>
      <c r="O1469" s="708"/>
      <c r="P1469" s="708"/>
      <c r="Q1469" s="708"/>
      <c r="R1469" s="455"/>
      <c r="S1469" s="455"/>
      <c r="T1469" s="455"/>
      <c r="U1469" s="456"/>
      <c r="V1469" s="1"/>
    </row>
    <row r="1470" spans="1:31" ht="45" hidden="1" customHeight="1" x14ac:dyDescent="0.25">
      <c r="A1470" s="582" t="str">
        <f>$A$10</f>
        <v>№ п/п
2016г.</v>
      </c>
      <c r="B1470" s="582" t="str">
        <f>$B$10</f>
        <v>№ п/п
2017г.</v>
      </c>
      <c r="C1470" s="677" t="s">
        <v>119</v>
      </c>
      <c r="D1470" s="709" t="s">
        <v>80</v>
      </c>
      <c r="E1470" s="703" t="s">
        <v>116</v>
      </c>
      <c r="F1470" s="703" t="s">
        <v>117</v>
      </c>
      <c r="G1470" s="703" t="s">
        <v>115</v>
      </c>
      <c r="H1470" s="703" t="s">
        <v>165</v>
      </c>
      <c r="I1470" s="704" t="s">
        <v>127</v>
      </c>
      <c r="J1470" s="571" t="s">
        <v>128</v>
      </c>
      <c r="K1470" s="705"/>
      <c r="L1470" s="705"/>
      <c r="M1470" s="706"/>
      <c r="N1470" s="571" t="s">
        <v>110</v>
      </c>
      <c r="O1470" s="705"/>
      <c r="P1470" s="705"/>
      <c r="Q1470" s="706"/>
      <c r="R1470" s="571" t="s">
        <v>111</v>
      </c>
      <c r="S1470" s="705"/>
      <c r="T1470" s="705"/>
      <c r="U1470" s="706"/>
      <c r="V1470" s="161" t="s">
        <v>141</v>
      </c>
      <c r="W1470" s="162" t="s">
        <v>140</v>
      </c>
      <c r="X1470" s="420" t="s">
        <v>147</v>
      </c>
      <c r="Y1470" s="420" t="s">
        <v>148</v>
      </c>
      <c r="Z1470" s="420" t="s">
        <v>132</v>
      </c>
    </row>
    <row r="1471" spans="1:31" ht="63.75" hidden="1" customHeight="1" x14ac:dyDescent="0.25">
      <c r="A1471" s="575"/>
      <c r="B1471" s="575"/>
      <c r="C1471" s="602"/>
      <c r="D1471" s="570"/>
      <c r="E1471" s="578"/>
      <c r="F1471" s="578"/>
      <c r="G1471" s="578"/>
      <c r="H1471" s="578"/>
      <c r="I1471" s="674"/>
      <c r="J1471" s="428">
        <f>J1233</f>
        <v>2015</v>
      </c>
      <c r="K1471" s="428">
        <f>K1233</f>
        <v>2016</v>
      </c>
      <c r="L1471" s="428">
        <f>L1233</f>
        <v>2017</v>
      </c>
      <c r="M1471" s="428" t="str">
        <f>M1233</f>
        <v>План (в случае отсутствия фактических значений)</v>
      </c>
      <c r="N1471" s="428">
        <f>J1471</f>
        <v>2015</v>
      </c>
      <c r="O1471" s="428">
        <f>K1471</f>
        <v>2016</v>
      </c>
      <c r="P1471" s="428">
        <f>L1471</f>
        <v>2017</v>
      </c>
      <c r="Q1471" s="428" t="str">
        <f>Q1233</f>
        <v>План (в случае отсутствия фактических значений)</v>
      </c>
      <c r="R1471" s="428">
        <f>J1471</f>
        <v>2015</v>
      </c>
      <c r="S1471" s="428">
        <f>K1471</f>
        <v>2016</v>
      </c>
      <c r="T1471" s="428">
        <f>L1471</f>
        <v>2017</v>
      </c>
      <c r="U1471" s="428" t="str">
        <f>U1233</f>
        <v>План (в случае отсутствия фактических значений)</v>
      </c>
      <c r="V1471" s="24" t="s">
        <v>137</v>
      </c>
      <c r="W1471" s="432">
        <v>2018</v>
      </c>
      <c r="X1471" s="432" t="s">
        <v>139</v>
      </c>
      <c r="Y1471" s="432" t="s">
        <v>139</v>
      </c>
    </row>
    <row r="1472" spans="1:31" hidden="1" x14ac:dyDescent="0.25">
      <c r="A1472" s="131">
        <v>1</v>
      </c>
      <c r="B1472" s="186"/>
      <c r="C1472" s="132">
        <v>2</v>
      </c>
      <c r="D1472" s="663">
        <v>3</v>
      </c>
      <c r="E1472" s="664"/>
      <c r="F1472" s="664"/>
      <c r="G1472" s="664"/>
      <c r="H1472" s="665"/>
      <c r="I1472" s="135">
        <v>4</v>
      </c>
      <c r="J1472" s="579">
        <v>5</v>
      </c>
      <c r="K1472" s="580"/>
      <c r="L1472" s="580"/>
      <c r="M1472" s="666"/>
      <c r="N1472" s="579">
        <v>6</v>
      </c>
      <c r="O1472" s="580"/>
      <c r="P1472" s="580"/>
      <c r="Q1472" s="666"/>
      <c r="R1472" s="579">
        <v>7</v>
      </c>
      <c r="S1472" s="580"/>
      <c r="T1472" s="580"/>
      <c r="U1472" s="666"/>
      <c r="V1472" s="457">
        <v>8</v>
      </c>
      <c r="W1472" s="457">
        <v>10</v>
      </c>
      <c r="X1472" s="457">
        <v>11</v>
      </c>
      <c r="Y1472" s="457">
        <v>12</v>
      </c>
    </row>
    <row r="1473" spans="1:25" hidden="1" x14ac:dyDescent="0.25">
      <c r="A1473" s="2"/>
      <c r="B1473" s="4"/>
      <c r="C1473" s="570" t="s">
        <v>70</v>
      </c>
      <c r="D1473" s="576" t="s">
        <v>81</v>
      </c>
      <c r="E1473" s="570" t="s">
        <v>66</v>
      </c>
      <c r="F1473" s="578" t="s">
        <v>64</v>
      </c>
      <c r="G1473" s="421" t="s">
        <v>60</v>
      </c>
      <c r="H1473" s="421"/>
      <c r="I1473" s="140"/>
      <c r="J1473" s="428"/>
      <c r="K1473" s="428"/>
      <c r="L1473" s="428"/>
      <c r="M1473" s="428"/>
      <c r="N1473" s="428"/>
      <c r="O1473" s="428"/>
      <c r="P1473" s="428"/>
      <c r="Q1473" s="428"/>
      <c r="R1473" s="442"/>
      <c r="S1473" s="442"/>
      <c r="T1473" s="442"/>
      <c r="U1473" s="442"/>
      <c r="V1473" s="441"/>
      <c r="W1473" s="2"/>
      <c r="X1473" s="441"/>
      <c r="Y1473" s="2"/>
    </row>
    <row r="1474" spans="1:25" hidden="1" x14ac:dyDescent="0.25">
      <c r="A1474" s="2"/>
      <c r="B1474" s="4"/>
      <c r="C1474" s="570"/>
      <c r="D1474" s="576"/>
      <c r="E1474" s="570"/>
      <c r="F1474" s="578"/>
      <c r="G1474" s="421" t="s">
        <v>61</v>
      </c>
      <c r="H1474" s="421"/>
      <c r="I1474" s="140"/>
      <c r="J1474" s="428"/>
      <c r="K1474" s="428"/>
      <c r="L1474" s="428"/>
      <c r="M1474" s="428"/>
      <c r="N1474" s="428"/>
      <c r="O1474" s="428"/>
      <c r="P1474" s="428"/>
      <c r="Q1474" s="428"/>
      <c r="R1474" s="442"/>
      <c r="S1474" s="442"/>
      <c r="T1474" s="442"/>
      <c r="U1474" s="442"/>
      <c r="V1474" s="441"/>
      <c r="W1474" s="2"/>
      <c r="X1474" s="441"/>
      <c r="Y1474" s="2"/>
    </row>
    <row r="1475" spans="1:25" hidden="1" x14ac:dyDescent="0.25">
      <c r="A1475" s="2"/>
      <c r="B1475" s="4"/>
      <c r="C1475" s="570"/>
      <c r="D1475" s="576"/>
      <c r="E1475" s="570"/>
      <c r="F1475" s="578"/>
      <c r="G1475" s="421" t="s">
        <v>62</v>
      </c>
      <c r="H1475" s="421"/>
      <c r="I1475" s="140"/>
      <c r="J1475" s="428"/>
      <c r="K1475" s="428"/>
      <c r="L1475" s="428"/>
      <c r="M1475" s="428"/>
      <c r="N1475" s="428"/>
      <c r="O1475" s="428"/>
      <c r="P1475" s="428"/>
      <c r="Q1475" s="428"/>
      <c r="R1475" s="442"/>
      <c r="S1475" s="442"/>
      <c r="T1475" s="442"/>
      <c r="U1475" s="442"/>
      <c r="V1475" s="441"/>
      <c r="W1475" s="2"/>
      <c r="X1475" s="441"/>
      <c r="Y1475" s="2"/>
    </row>
    <row r="1476" spans="1:25" hidden="1" x14ac:dyDescent="0.25">
      <c r="A1476" s="2"/>
      <c r="B1476" s="4"/>
      <c r="C1476" s="570"/>
      <c r="D1476" s="576"/>
      <c r="E1476" s="570"/>
      <c r="F1476" s="578" t="s">
        <v>65</v>
      </c>
      <c r="G1476" s="421" t="s">
        <v>60</v>
      </c>
      <c r="H1476" s="421"/>
      <c r="I1476" s="140"/>
      <c r="J1476" s="428"/>
      <c r="K1476" s="428"/>
      <c r="L1476" s="428"/>
      <c r="M1476" s="428"/>
      <c r="N1476" s="428"/>
      <c r="O1476" s="428"/>
      <c r="P1476" s="428"/>
      <c r="Q1476" s="428"/>
      <c r="R1476" s="442"/>
      <c r="S1476" s="442"/>
      <c r="T1476" s="442"/>
      <c r="U1476" s="442"/>
      <c r="V1476" s="441"/>
      <c r="W1476" s="2"/>
      <c r="X1476" s="441"/>
      <c r="Y1476" s="2"/>
    </row>
    <row r="1477" spans="1:25" hidden="1" x14ac:dyDescent="0.25">
      <c r="A1477" s="2"/>
      <c r="B1477" s="4"/>
      <c r="C1477" s="570"/>
      <c r="D1477" s="576"/>
      <c r="E1477" s="570"/>
      <c r="F1477" s="578"/>
      <c r="G1477" s="421" t="s">
        <v>61</v>
      </c>
      <c r="H1477" s="421"/>
      <c r="I1477" s="140"/>
      <c r="J1477" s="428"/>
      <c r="K1477" s="428"/>
      <c r="L1477" s="428"/>
      <c r="M1477" s="428"/>
      <c r="N1477" s="428"/>
      <c r="O1477" s="428"/>
      <c r="P1477" s="428"/>
      <c r="Q1477" s="428"/>
      <c r="R1477" s="442"/>
      <c r="S1477" s="442"/>
      <c r="T1477" s="442"/>
      <c r="U1477" s="442"/>
      <c r="V1477" s="441"/>
      <c r="W1477" s="2"/>
      <c r="X1477" s="441"/>
      <c r="Y1477" s="2"/>
    </row>
    <row r="1478" spans="1:25" hidden="1" x14ac:dyDescent="0.25">
      <c r="A1478" s="2"/>
      <c r="B1478" s="4"/>
      <c r="C1478" s="570"/>
      <c r="D1478" s="576"/>
      <c r="E1478" s="570"/>
      <c r="F1478" s="578"/>
      <c r="G1478" s="421" t="s">
        <v>62</v>
      </c>
      <c r="H1478" s="421"/>
      <c r="I1478" s="140"/>
      <c r="J1478" s="145"/>
      <c r="K1478" s="145"/>
      <c r="L1478" s="145"/>
      <c r="M1478" s="145"/>
      <c r="N1478" s="145"/>
      <c r="O1478" s="145"/>
      <c r="P1478" s="442"/>
      <c r="Q1478" s="442"/>
      <c r="R1478" s="442"/>
      <c r="S1478" s="442"/>
      <c r="T1478" s="442"/>
      <c r="U1478" s="442"/>
      <c r="V1478" s="441"/>
      <c r="W1478" s="2"/>
      <c r="X1478" s="441"/>
      <c r="Y1478" s="2"/>
    </row>
    <row r="1479" spans="1:25" hidden="1" x14ac:dyDescent="0.25">
      <c r="A1479" s="2"/>
      <c r="B1479" s="4"/>
      <c r="C1479" s="570"/>
      <c r="D1479" s="576"/>
      <c r="E1479" s="570" t="s">
        <v>67</v>
      </c>
      <c r="F1479" s="578" t="s">
        <v>64</v>
      </c>
      <c r="G1479" s="421" t="s">
        <v>60</v>
      </c>
      <c r="H1479" s="421"/>
      <c r="I1479" s="140"/>
      <c r="J1479" s="145"/>
      <c r="K1479" s="145"/>
      <c r="L1479" s="145"/>
      <c r="M1479" s="145"/>
      <c r="N1479" s="145"/>
      <c r="O1479" s="145"/>
      <c r="P1479" s="442"/>
      <c r="Q1479" s="442"/>
      <c r="R1479" s="442"/>
      <c r="S1479" s="442"/>
      <c r="T1479" s="442"/>
      <c r="U1479" s="442"/>
      <c r="V1479" s="441"/>
      <c r="W1479" s="2"/>
      <c r="X1479" s="441"/>
      <c r="Y1479" s="2"/>
    </row>
    <row r="1480" spans="1:25" hidden="1" x14ac:dyDescent="0.25">
      <c r="A1480" s="2"/>
      <c r="B1480" s="4"/>
      <c r="C1480" s="570"/>
      <c r="D1480" s="576"/>
      <c r="E1480" s="570"/>
      <c r="F1480" s="578"/>
      <c r="G1480" s="421" t="s">
        <v>61</v>
      </c>
      <c r="H1480" s="421"/>
      <c r="I1480" s="140"/>
      <c r="J1480" s="145"/>
      <c r="K1480" s="145"/>
      <c r="L1480" s="145"/>
      <c r="M1480" s="145"/>
      <c r="N1480" s="145"/>
      <c r="O1480" s="145"/>
      <c r="P1480" s="442"/>
      <c r="Q1480" s="442"/>
      <c r="R1480" s="442"/>
      <c r="S1480" s="442"/>
      <c r="T1480" s="442"/>
      <c r="U1480" s="442"/>
      <c r="V1480" s="441"/>
      <c r="W1480" s="2"/>
      <c r="X1480" s="441"/>
      <c r="Y1480" s="2"/>
    </row>
    <row r="1481" spans="1:25" hidden="1" x14ac:dyDescent="0.25">
      <c r="A1481" s="2"/>
      <c r="B1481" s="4"/>
      <c r="C1481" s="570"/>
      <c r="D1481" s="576"/>
      <c r="E1481" s="570"/>
      <c r="F1481" s="578"/>
      <c r="G1481" s="421" t="s">
        <v>62</v>
      </c>
      <c r="H1481" s="421"/>
      <c r="I1481" s="140"/>
      <c r="J1481" s="145"/>
      <c r="K1481" s="145"/>
      <c r="L1481" s="145"/>
      <c r="M1481" s="145"/>
      <c r="N1481" s="145"/>
      <c r="O1481" s="145"/>
      <c r="P1481" s="442"/>
      <c r="Q1481" s="442"/>
      <c r="R1481" s="442"/>
      <c r="S1481" s="442"/>
      <c r="T1481" s="442"/>
      <c r="U1481" s="442"/>
      <c r="V1481" s="441"/>
      <c r="W1481" s="2"/>
      <c r="X1481" s="441"/>
      <c r="Y1481" s="2"/>
    </row>
    <row r="1482" spans="1:25" hidden="1" x14ac:dyDescent="0.25">
      <c r="A1482" s="2"/>
      <c r="B1482" s="4"/>
      <c r="C1482" s="570"/>
      <c r="D1482" s="576"/>
      <c r="E1482" s="570"/>
      <c r="F1482" s="578" t="s">
        <v>65</v>
      </c>
      <c r="G1482" s="421" t="s">
        <v>60</v>
      </c>
      <c r="H1482" s="421"/>
      <c r="I1482" s="140"/>
      <c r="J1482" s="442"/>
      <c r="K1482" s="442"/>
      <c r="L1482" s="442"/>
      <c r="M1482" s="442"/>
      <c r="N1482" s="442"/>
      <c r="O1482" s="442"/>
      <c r="P1482" s="442"/>
      <c r="Q1482" s="442"/>
      <c r="R1482" s="442"/>
      <c r="S1482" s="442"/>
      <c r="T1482" s="442"/>
      <c r="U1482" s="442"/>
      <c r="V1482" s="441"/>
      <c r="W1482" s="2"/>
      <c r="X1482" s="441"/>
      <c r="Y1482" s="2"/>
    </row>
    <row r="1483" spans="1:25" hidden="1" x14ac:dyDescent="0.25">
      <c r="A1483" s="2"/>
      <c r="B1483" s="4"/>
      <c r="C1483" s="570"/>
      <c r="D1483" s="576"/>
      <c r="E1483" s="570"/>
      <c r="F1483" s="578"/>
      <c r="G1483" s="421" t="s">
        <v>61</v>
      </c>
      <c r="H1483" s="421"/>
      <c r="I1483" s="140"/>
      <c r="J1483" s="442"/>
      <c r="K1483" s="442"/>
      <c r="L1483" s="442"/>
      <c r="M1483" s="442"/>
      <c r="N1483" s="442"/>
      <c r="O1483" s="442"/>
      <c r="P1483" s="442"/>
      <c r="Q1483" s="442"/>
      <c r="R1483" s="442"/>
      <c r="S1483" s="442"/>
      <c r="T1483" s="442"/>
      <c r="U1483" s="442"/>
      <c r="V1483" s="441"/>
      <c r="W1483" s="2"/>
      <c r="X1483" s="441"/>
      <c r="Y1483" s="2"/>
    </row>
    <row r="1484" spans="1:25" hidden="1" x14ac:dyDescent="0.25">
      <c r="A1484" s="2"/>
      <c r="B1484" s="4"/>
      <c r="C1484" s="570"/>
      <c r="D1484" s="576"/>
      <c r="E1484" s="570"/>
      <c r="F1484" s="578"/>
      <c r="G1484" s="421" t="s">
        <v>62</v>
      </c>
      <c r="H1484" s="421"/>
      <c r="I1484" s="140"/>
      <c r="J1484" s="442"/>
      <c r="K1484" s="442"/>
      <c r="L1484" s="442"/>
      <c r="M1484" s="442"/>
      <c r="N1484" s="442"/>
      <c r="O1484" s="442"/>
      <c r="P1484" s="442"/>
      <c r="Q1484" s="442"/>
      <c r="R1484" s="442"/>
      <c r="S1484" s="442"/>
      <c r="T1484" s="442"/>
      <c r="U1484" s="442"/>
      <c r="V1484" s="441"/>
      <c r="W1484" s="2"/>
      <c r="X1484" s="441"/>
      <c r="Y1484" s="2"/>
    </row>
    <row r="1485" spans="1:25" hidden="1" x14ac:dyDescent="0.25">
      <c r="A1485" s="2"/>
      <c r="B1485" s="4"/>
      <c r="C1485" s="570" t="s">
        <v>79</v>
      </c>
      <c r="D1485" s="576" t="s">
        <v>81</v>
      </c>
      <c r="E1485" s="570" t="s">
        <v>66</v>
      </c>
      <c r="F1485" s="578" t="s">
        <v>64</v>
      </c>
      <c r="G1485" s="421" t="s">
        <v>60</v>
      </c>
      <c r="H1485" s="421"/>
      <c r="I1485" s="140"/>
      <c r="J1485" s="442"/>
      <c r="K1485" s="442"/>
      <c r="L1485" s="442"/>
      <c r="M1485" s="442"/>
      <c r="N1485" s="442"/>
      <c r="O1485" s="442"/>
      <c r="P1485" s="442"/>
      <c r="Q1485" s="442"/>
      <c r="R1485" s="442"/>
      <c r="S1485" s="442"/>
      <c r="T1485" s="442"/>
      <c r="U1485" s="442"/>
      <c r="V1485" s="441"/>
      <c r="W1485" s="2"/>
      <c r="X1485" s="441"/>
      <c r="Y1485" s="2"/>
    </row>
    <row r="1486" spans="1:25" hidden="1" x14ac:dyDescent="0.25">
      <c r="A1486" s="2"/>
      <c r="B1486" s="4"/>
      <c r="C1486" s="570"/>
      <c r="D1486" s="576"/>
      <c r="E1486" s="570"/>
      <c r="F1486" s="578"/>
      <c r="G1486" s="421" t="s">
        <v>61</v>
      </c>
      <c r="H1486" s="421"/>
      <c r="I1486" s="140"/>
      <c r="J1486" s="442"/>
      <c r="K1486" s="442"/>
      <c r="L1486" s="442"/>
      <c r="M1486" s="442"/>
      <c r="N1486" s="442"/>
      <c r="O1486" s="442"/>
      <c r="P1486" s="442"/>
      <c r="Q1486" s="442"/>
      <c r="R1486" s="442"/>
      <c r="S1486" s="442"/>
      <c r="T1486" s="442"/>
      <c r="U1486" s="442"/>
      <c r="V1486" s="441"/>
      <c r="W1486" s="2"/>
      <c r="X1486" s="441"/>
      <c r="Y1486" s="2"/>
    </row>
    <row r="1487" spans="1:25" hidden="1" x14ac:dyDescent="0.25">
      <c r="A1487" s="2"/>
      <c r="B1487" s="4"/>
      <c r="C1487" s="570"/>
      <c r="D1487" s="576"/>
      <c r="E1487" s="570"/>
      <c r="F1487" s="578"/>
      <c r="G1487" s="421" t="s">
        <v>62</v>
      </c>
      <c r="H1487" s="421"/>
      <c r="I1487" s="140"/>
      <c r="J1487" s="442"/>
      <c r="K1487" s="442"/>
      <c r="L1487" s="442"/>
      <c r="M1487" s="442"/>
      <c r="N1487" s="442"/>
      <c r="O1487" s="442"/>
      <c r="P1487" s="442"/>
      <c r="Q1487" s="442"/>
      <c r="R1487" s="442"/>
      <c r="S1487" s="442"/>
      <c r="T1487" s="442"/>
      <c r="U1487" s="442"/>
      <c r="V1487" s="441"/>
      <c r="W1487" s="2"/>
      <c r="X1487" s="441"/>
      <c r="Y1487" s="2"/>
    </row>
    <row r="1488" spans="1:25" hidden="1" x14ac:dyDescent="0.25">
      <c r="A1488" s="2"/>
      <c r="B1488" s="4"/>
      <c r="C1488" s="570"/>
      <c r="D1488" s="576"/>
      <c r="E1488" s="570"/>
      <c r="F1488" s="578" t="s">
        <v>65</v>
      </c>
      <c r="G1488" s="421" t="s">
        <v>60</v>
      </c>
      <c r="H1488" s="421"/>
      <c r="I1488" s="140"/>
      <c r="J1488" s="442"/>
      <c r="K1488" s="442"/>
      <c r="L1488" s="442"/>
      <c r="M1488" s="442"/>
      <c r="N1488" s="442"/>
      <c r="O1488" s="442"/>
      <c r="P1488" s="442"/>
      <c r="Q1488" s="442"/>
      <c r="R1488" s="442"/>
      <c r="S1488" s="442"/>
      <c r="T1488" s="442"/>
      <c r="U1488" s="442"/>
      <c r="V1488" s="441"/>
      <c r="W1488" s="2"/>
      <c r="X1488" s="441"/>
      <c r="Y1488" s="2"/>
    </row>
    <row r="1489" spans="1:26" hidden="1" x14ac:dyDescent="0.25">
      <c r="A1489" s="2"/>
      <c r="B1489" s="4"/>
      <c r="C1489" s="570"/>
      <c r="D1489" s="576"/>
      <c r="E1489" s="570"/>
      <c r="F1489" s="578"/>
      <c r="G1489" s="421" t="s">
        <v>61</v>
      </c>
      <c r="H1489" s="421"/>
      <c r="I1489" s="140"/>
      <c r="J1489" s="442"/>
      <c r="K1489" s="442"/>
      <c r="L1489" s="442"/>
      <c r="M1489" s="442"/>
      <c r="N1489" s="442"/>
      <c r="O1489" s="442"/>
      <c r="P1489" s="442"/>
      <c r="Q1489" s="442"/>
      <c r="R1489" s="442"/>
      <c r="S1489" s="442"/>
      <c r="T1489" s="442"/>
      <c r="U1489" s="442"/>
      <c r="V1489" s="441"/>
      <c r="W1489" s="2"/>
      <c r="X1489" s="441"/>
      <c r="Y1489" s="2"/>
    </row>
    <row r="1490" spans="1:26" hidden="1" x14ac:dyDescent="0.25">
      <c r="A1490" s="2"/>
      <c r="B1490" s="4"/>
      <c r="C1490" s="570"/>
      <c r="D1490" s="576"/>
      <c r="E1490" s="570"/>
      <c r="F1490" s="578"/>
      <c r="G1490" s="421" t="s">
        <v>62</v>
      </c>
      <c r="H1490" s="421"/>
      <c r="I1490" s="140"/>
      <c r="J1490" s="442"/>
      <c r="K1490" s="442"/>
      <c r="L1490" s="442"/>
      <c r="M1490" s="442"/>
      <c r="N1490" s="442"/>
      <c r="O1490" s="442"/>
      <c r="P1490" s="442"/>
      <c r="Q1490" s="442"/>
      <c r="R1490" s="442"/>
      <c r="S1490" s="442"/>
      <c r="T1490" s="442"/>
      <c r="U1490" s="442"/>
      <c r="V1490" s="441"/>
      <c r="W1490" s="2"/>
      <c r="X1490" s="441"/>
      <c r="Y1490" s="2"/>
    </row>
    <row r="1491" spans="1:26" hidden="1" x14ac:dyDescent="0.25">
      <c r="A1491" s="2"/>
      <c r="B1491" s="4"/>
      <c r="C1491" s="570"/>
      <c r="D1491" s="576"/>
      <c r="E1491" s="570" t="s">
        <v>67</v>
      </c>
      <c r="F1491" s="578" t="s">
        <v>64</v>
      </c>
      <c r="G1491" s="421" t="s">
        <v>60</v>
      </c>
      <c r="H1491" s="421"/>
      <c r="I1491" s="140"/>
      <c r="J1491" s="442"/>
      <c r="K1491" s="442"/>
      <c r="L1491" s="442"/>
      <c r="M1491" s="442"/>
      <c r="N1491" s="442"/>
      <c r="O1491" s="442"/>
      <c r="P1491" s="442"/>
      <c r="Q1491" s="442"/>
      <c r="R1491" s="442"/>
      <c r="S1491" s="442"/>
      <c r="T1491" s="442"/>
      <c r="U1491" s="442"/>
      <c r="V1491" s="441"/>
      <c r="W1491" s="2"/>
      <c r="X1491" s="441"/>
      <c r="Y1491" s="2"/>
    </row>
    <row r="1492" spans="1:26" hidden="1" x14ac:dyDescent="0.25">
      <c r="A1492" s="2"/>
      <c r="B1492" s="4"/>
      <c r="C1492" s="570"/>
      <c r="D1492" s="576"/>
      <c r="E1492" s="570"/>
      <c r="F1492" s="578"/>
      <c r="G1492" s="421" t="s">
        <v>61</v>
      </c>
      <c r="H1492" s="421"/>
      <c r="I1492" s="140"/>
      <c r="J1492" s="442"/>
      <c r="K1492" s="442"/>
      <c r="L1492" s="442"/>
      <c r="M1492" s="442"/>
      <c r="N1492" s="442"/>
      <c r="O1492" s="442"/>
      <c r="P1492" s="442"/>
      <c r="Q1492" s="442"/>
      <c r="R1492" s="442"/>
      <c r="S1492" s="442"/>
      <c r="T1492" s="442"/>
      <c r="U1492" s="442"/>
      <c r="V1492" s="441"/>
      <c r="W1492" s="2"/>
      <c r="X1492" s="441"/>
      <c r="Y1492" s="2"/>
    </row>
    <row r="1493" spans="1:26" hidden="1" x14ac:dyDescent="0.25">
      <c r="A1493" s="2"/>
      <c r="B1493" s="4"/>
      <c r="C1493" s="570"/>
      <c r="D1493" s="576"/>
      <c r="E1493" s="570"/>
      <c r="F1493" s="578"/>
      <c r="G1493" s="421" t="s">
        <v>62</v>
      </c>
      <c r="H1493" s="421"/>
      <c r="I1493" s="140"/>
      <c r="J1493" s="442"/>
      <c r="K1493" s="442"/>
      <c r="L1493" s="442"/>
      <c r="M1493" s="442"/>
      <c r="N1493" s="442"/>
      <c r="O1493" s="442"/>
      <c r="P1493" s="442"/>
      <c r="Q1493" s="442"/>
      <c r="R1493" s="442"/>
      <c r="S1493" s="442"/>
      <c r="T1493" s="442"/>
      <c r="U1493" s="442"/>
      <c r="V1493" s="441"/>
      <c r="W1493" s="2"/>
      <c r="X1493" s="441"/>
      <c r="Y1493" s="2"/>
    </row>
    <row r="1494" spans="1:26" hidden="1" x14ac:dyDescent="0.25">
      <c r="A1494" s="2"/>
      <c r="B1494" s="4"/>
      <c r="C1494" s="570"/>
      <c r="D1494" s="576"/>
      <c r="E1494" s="570"/>
      <c r="F1494" s="578" t="s">
        <v>65</v>
      </c>
      <c r="G1494" s="421" t="s">
        <v>60</v>
      </c>
      <c r="H1494" s="421"/>
      <c r="I1494" s="140"/>
      <c r="J1494" s="442"/>
      <c r="K1494" s="442"/>
      <c r="L1494" s="442"/>
      <c r="M1494" s="442"/>
      <c r="N1494" s="442"/>
      <c r="O1494" s="442"/>
      <c r="P1494" s="442"/>
      <c r="Q1494" s="442"/>
      <c r="R1494" s="442"/>
      <c r="S1494" s="442"/>
      <c r="T1494" s="442"/>
      <c r="U1494" s="442"/>
      <c r="V1494" s="441"/>
      <c r="W1494" s="2"/>
      <c r="X1494" s="441"/>
      <c r="Y1494" s="2"/>
    </row>
    <row r="1495" spans="1:26" hidden="1" x14ac:dyDescent="0.25">
      <c r="A1495" s="2"/>
      <c r="B1495" s="4"/>
      <c r="C1495" s="570"/>
      <c r="D1495" s="576"/>
      <c r="E1495" s="570"/>
      <c r="F1495" s="578"/>
      <c r="G1495" s="421" t="s">
        <v>61</v>
      </c>
      <c r="H1495" s="421"/>
      <c r="I1495" s="140"/>
      <c r="J1495" s="442"/>
      <c r="K1495" s="442"/>
      <c r="L1495" s="442"/>
      <c r="M1495" s="442"/>
      <c r="N1495" s="442"/>
      <c r="O1495" s="442"/>
      <c r="P1495" s="442"/>
      <c r="Q1495" s="442"/>
      <c r="R1495" s="442"/>
      <c r="S1495" s="442"/>
      <c r="T1495" s="442"/>
      <c r="U1495" s="442"/>
      <c r="V1495" s="441"/>
      <c r="W1495" s="2"/>
      <c r="X1495" s="441"/>
      <c r="Y1495" s="2"/>
    </row>
    <row r="1496" spans="1:26" hidden="1" x14ac:dyDescent="0.25">
      <c r="A1496" s="2"/>
      <c r="B1496" s="4"/>
      <c r="C1496" s="570"/>
      <c r="D1496" s="576"/>
      <c r="E1496" s="570"/>
      <c r="F1496" s="578"/>
      <c r="G1496" s="421" t="s">
        <v>62</v>
      </c>
      <c r="H1496" s="421"/>
      <c r="I1496" s="140"/>
      <c r="J1496" s="442"/>
      <c r="K1496" s="442"/>
      <c r="L1496" s="442"/>
      <c r="M1496" s="442"/>
      <c r="N1496" s="442"/>
      <c r="O1496" s="442"/>
      <c r="P1496" s="442"/>
      <c r="Q1496" s="442"/>
      <c r="R1496" s="442"/>
      <c r="S1496" s="442"/>
      <c r="T1496" s="442"/>
      <c r="U1496" s="442"/>
      <c r="V1496" s="441"/>
      <c r="W1496" s="2"/>
      <c r="X1496" s="441"/>
      <c r="Y1496" s="2"/>
    </row>
    <row r="1497" spans="1:26" x14ac:dyDescent="0.25">
      <c r="A1497" s="1"/>
      <c r="B1497" s="5"/>
      <c r="C1497" s="1"/>
      <c r="D1497" s="1"/>
      <c r="E1497" s="1"/>
      <c r="F1497" s="1"/>
      <c r="G1497" s="21"/>
      <c r="H1497" s="21"/>
      <c r="I1497" s="136"/>
    </row>
    <row r="1498" spans="1:26" ht="15.75" thickBot="1" x14ac:dyDescent="0.3">
      <c r="A1498" s="1"/>
      <c r="B1498" s="5"/>
      <c r="C1498" s="1"/>
      <c r="D1498" s="1"/>
      <c r="E1498" s="1"/>
      <c r="F1498" s="1"/>
      <c r="G1498" s="21"/>
      <c r="H1498" s="21"/>
      <c r="I1498" s="136"/>
    </row>
    <row r="1499" spans="1:26" ht="15.75" customHeight="1" thickBot="1" x14ac:dyDescent="0.3">
      <c r="A1499" s="707" t="s">
        <v>161</v>
      </c>
      <c r="B1499" s="708"/>
      <c r="C1499" s="708"/>
      <c r="D1499" s="708"/>
      <c r="E1499" s="708"/>
      <c r="F1499" s="708"/>
      <c r="G1499" s="708"/>
      <c r="H1499" s="708"/>
      <c r="I1499" s="708"/>
      <c r="J1499" s="708"/>
      <c r="K1499" s="708"/>
      <c r="L1499" s="708"/>
      <c r="M1499" s="708"/>
      <c r="N1499" s="708"/>
      <c r="O1499" s="708"/>
      <c r="P1499" s="708"/>
      <c r="Q1499" s="708"/>
      <c r="R1499" s="455"/>
      <c r="S1499" s="455"/>
      <c r="T1499" s="455"/>
      <c r="U1499" s="455"/>
      <c r="V1499" s="638" t="s">
        <v>141</v>
      </c>
      <c r="W1499" s="634" t="s">
        <v>140</v>
      </c>
      <c r="X1499" s="634" t="s">
        <v>147</v>
      </c>
      <c r="Y1499" s="634" t="s">
        <v>148</v>
      </c>
      <c r="Z1499" s="634" t="s">
        <v>132</v>
      </c>
    </row>
    <row r="1500" spans="1:26" ht="45" customHeight="1" x14ac:dyDescent="0.25">
      <c r="A1500" s="582" t="str">
        <f>$A$10</f>
        <v>№ п/п
2016г.</v>
      </c>
      <c r="B1500" s="582" t="str">
        <f>$B$10</f>
        <v>№ п/п
2017г.</v>
      </c>
      <c r="C1500" s="677" t="s">
        <v>119</v>
      </c>
      <c r="D1500" s="709" t="s">
        <v>80</v>
      </c>
      <c r="E1500" s="703" t="s">
        <v>116</v>
      </c>
      <c r="F1500" s="703" t="s">
        <v>117</v>
      </c>
      <c r="G1500" s="703" t="s">
        <v>115</v>
      </c>
      <c r="H1500" s="703" t="s">
        <v>165</v>
      </c>
      <c r="I1500" s="704" t="s">
        <v>127</v>
      </c>
      <c r="J1500" s="571" t="s">
        <v>128</v>
      </c>
      <c r="K1500" s="705"/>
      <c r="L1500" s="705"/>
      <c r="M1500" s="706"/>
      <c r="N1500" s="571" t="s">
        <v>110</v>
      </c>
      <c r="O1500" s="705"/>
      <c r="P1500" s="705"/>
      <c r="Q1500" s="706"/>
      <c r="R1500" s="571" t="s">
        <v>111</v>
      </c>
      <c r="S1500" s="705"/>
      <c r="T1500" s="705"/>
      <c r="U1500" s="705"/>
      <c r="V1500" s="638"/>
      <c r="W1500" s="634"/>
      <c r="X1500" s="634"/>
      <c r="Y1500" s="634"/>
      <c r="Z1500" s="634"/>
    </row>
    <row r="1501" spans="1:26" ht="66.75" customHeight="1" x14ac:dyDescent="0.25">
      <c r="A1501" s="575"/>
      <c r="B1501" s="575"/>
      <c r="C1501" s="602"/>
      <c r="D1501" s="570"/>
      <c r="E1501" s="578"/>
      <c r="F1501" s="578"/>
      <c r="G1501" s="578"/>
      <c r="H1501" s="578"/>
      <c r="I1501" s="674"/>
      <c r="J1501" s="428">
        <f>J1471</f>
        <v>2015</v>
      </c>
      <c r="K1501" s="428">
        <f>K1471</f>
        <v>2016</v>
      </c>
      <c r="L1501" s="428">
        <f>L1471</f>
        <v>2017</v>
      </c>
      <c r="M1501" s="428" t="str">
        <f>M1471</f>
        <v>План (в случае отсутствия фактических значений)</v>
      </c>
      <c r="N1501" s="428">
        <f>J1501</f>
        <v>2015</v>
      </c>
      <c r="O1501" s="428">
        <f>K1501</f>
        <v>2016</v>
      </c>
      <c r="P1501" s="428">
        <f>L1501</f>
        <v>2017</v>
      </c>
      <c r="Q1501" s="428" t="str">
        <f>M1501</f>
        <v>План (в случае отсутствия фактических значений)</v>
      </c>
      <c r="R1501" s="428">
        <f>J1501</f>
        <v>2015</v>
      </c>
      <c r="S1501" s="428">
        <f>K1501</f>
        <v>2016</v>
      </c>
      <c r="T1501" s="428">
        <f>L1501</f>
        <v>2017</v>
      </c>
      <c r="U1501" s="428" t="str">
        <f>M1501</f>
        <v>План (в случае отсутствия фактических значений)</v>
      </c>
      <c r="V1501" s="24" t="s">
        <v>137</v>
      </c>
      <c r="W1501" s="432">
        <v>2018</v>
      </c>
      <c r="X1501" s="432" t="s">
        <v>139</v>
      </c>
      <c r="Y1501" s="432" t="s">
        <v>139</v>
      </c>
    </row>
    <row r="1502" spans="1:26" x14ac:dyDescent="0.25">
      <c r="A1502" s="131">
        <v>1</v>
      </c>
      <c r="B1502" s="186"/>
      <c r="C1502" s="132">
        <v>2</v>
      </c>
      <c r="D1502" s="663">
        <v>3</v>
      </c>
      <c r="E1502" s="664"/>
      <c r="F1502" s="664"/>
      <c r="G1502" s="664"/>
      <c r="H1502" s="665"/>
      <c r="I1502" s="135">
        <v>4</v>
      </c>
      <c r="J1502" s="579">
        <v>5</v>
      </c>
      <c r="K1502" s="580"/>
      <c r="L1502" s="580"/>
      <c r="M1502" s="666"/>
      <c r="N1502" s="579">
        <v>6</v>
      </c>
      <c r="O1502" s="580"/>
      <c r="P1502" s="580"/>
      <c r="Q1502" s="666"/>
      <c r="R1502" s="579">
        <v>7</v>
      </c>
      <c r="S1502" s="580"/>
      <c r="T1502" s="580"/>
      <c r="U1502" s="666"/>
      <c r="V1502" s="457">
        <v>8</v>
      </c>
      <c r="W1502" s="457">
        <v>10</v>
      </c>
      <c r="X1502" s="457">
        <v>11</v>
      </c>
      <c r="Y1502" s="457">
        <v>12</v>
      </c>
    </row>
    <row r="1503" spans="1:26" hidden="1" x14ac:dyDescent="0.25">
      <c r="A1503" s="2"/>
      <c r="B1503" s="4"/>
      <c r="C1503" s="570" t="s">
        <v>70</v>
      </c>
      <c r="D1503" s="576" t="s">
        <v>81</v>
      </c>
      <c r="E1503" s="570" t="s">
        <v>66</v>
      </c>
      <c r="F1503" s="578" t="s">
        <v>64</v>
      </c>
      <c r="G1503" s="421" t="s">
        <v>60</v>
      </c>
      <c r="H1503" s="421"/>
      <c r="I1503" s="140"/>
      <c r="J1503" s="428"/>
      <c r="K1503" s="428"/>
      <c r="L1503" s="428"/>
      <c r="M1503" s="428"/>
      <c r="N1503" s="428"/>
      <c r="O1503" s="428"/>
      <c r="P1503" s="428"/>
      <c r="Q1503" s="428"/>
      <c r="R1503" s="442"/>
      <c r="S1503" s="442"/>
      <c r="T1503" s="442"/>
      <c r="U1503" s="442"/>
      <c r="V1503" s="441"/>
      <c r="W1503" s="2"/>
      <c r="X1503" s="441"/>
      <c r="Y1503" s="2"/>
    </row>
    <row r="1504" spans="1:26" hidden="1" x14ac:dyDescent="0.25">
      <c r="A1504" s="2"/>
      <c r="B1504" s="4"/>
      <c r="C1504" s="570"/>
      <c r="D1504" s="576"/>
      <c r="E1504" s="570"/>
      <c r="F1504" s="578"/>
      <c r="G1504" s="421" t="s">
        <v>61</v>
      </c>
      <c r="H1504" s="421"/>
      <c r="I1504" s="140"/>
      <c r="J1504" s="428"/>
      <c r="K1504" s="428"/>
      <c r="L1504" s="428"/>
      <c r="M1504" s="428"/>
      <c r="N1504" s="428"/>
      <c r="O1504" s="428"/>
      <c r="P1504" s="428"/>
      <c r="Q1504" s="428"/>
      <c r="R1504" s="442"/>
      <c r="S1504" s="442"/>
      <c r="T1504" s="442"/>
      <c r="U1504" s="442"/>
      <c r="V1504" s="441"/>
      <c r="W1504" s="2"/>
      <c r="X1504" s="441"/>
      <c r="Y1504" s="2"/>
    </row>
    <row r="1505" spans="1:26" hidden="1" x14ac:dyDescent="0.25">
      <c r="A1505" s="2"/>
      <c r="B1505" s="4"/>
      <c r="C1505" s="570"/>
      <c r="D1505" s="576"/>
      <c r="E1505" s="570"/>
      <c r="F1505" s="578"/>
      <c r="G1505" s="421" t="s">
        <v>62</v>
      </c>
      <c r="H1505" s="421"/>
      <c r="I1505" s="140"/>
      <c r="J1505" s="428"/>
      <c r="K1505" s="428"/>
      <c r="L1505" s="428"/>
      <c r="M1505" s="428"/>
      <c r="N1505" s="428"/>
      <c r="O1505" s="428"/>
      <c r="P1505" s="428"/>
      <c r="Q1505" s="428"/>
      <c r="R1505" s="442"/>
      <c r="S1505" s="442"/>
      <c r="T1505" s="442"/>
      <c r="U1505" s="442"/>
      <c r="V1505" s="441"/>
      <c r="W1505" s="2"/>
      <c r="X1505" s="441"/>
      <c r="Y1505" s="2"/>
    </row>
    <row r="1506" spans="1:26" hidden="1" x14ac:dyDescent="0.25">
      <c r="A1506" s="2"/>
      <c r="B1506" s="4"/>
      <c r="C1506" s="570"/>
      <c r="D1506" s="576"/>
      <c r="E1506" s="570"/>
      <c r="F1506" s="578" t="s">
        <v>65</v>
      </c>
      <c r="G1506" s="421" t="s">
        <v>60</v>
      </c>
      <c r="H1506" s="421"/>
      <c r="I1506" s="140"/>
      <c r="J1506" s="428"/>
      <c r="K1506" s="428"/>
      <c r="L1506" s="428"/>
      <c r="M1506" s="428"/>
      <c r="N1506" s="428"/>
      <c r="O1506" s="428"/>
      <c r="P1506" s="428"/>
      <c r="Q1506" s="428"/>
      <c r="R1506" s="442"/>
      <c r="S1506" s="442"/>
      <c r="T1506" s="442"/>
      <c r="U1506" s="442"/>
      <c r="V1506" s="441"/>
      <c r="W1506" s="2"/>
      <c r="X1506" s="441"/>
      <c r="Y1506" s="2"/>
    </row>
    <row r="1507" spans="1:26" hidden="1" x14ac:dyDescent="0.25">
      <c r="A1507" s="2"/>
      <c r="B1507" s="4"/>
      <c r="C1507" s="570"/>
      <c r="D1507" s="576"/>
      <c r="E1507" s="570"/>
      <c r="F1507" s="578"/>
      <c r="G1507" s="421" t="s">
        <v>61</v>
      </c>
      <c r="H1507" s="421"/>
      <c r="I1507" s="140"/>
      <c r="J1507" s="428"/>
      <c r="K1507" s="428"/>
      <c r="L1507" s="428"/>
      <c r="M1507" s="428"/>
      <c r="N1507" s="428"/>
      <c r="O1507" s="428"/>
      <c r="P1507" s="428"/>
      <c r="Q1507" s="428"/>
      <c r="R1507" s="442"/>
      <c r="S1507" s="442"/>
      <c r="T1507" s="442"/>
      <c r="U1507" s="442"/>
      <c r="V1507" s="441"/>
      <c r="W1507" s="2"/>
      <c r="X1507" s="441"/>
      <c r="Y1507" s="2"/>
    </row>
    <row r="1508" spans="1:26" hidden="1" x14ac:dyDescent="0.25">
      <c r="A1508" s="2"/>
      <c r="B1508" s="4"/>
      <c r="C1508" s="570"/>
      <c r="D1508" s="576"/>
      <c r="E1508" s="570"/>
      <c r="F1508" s="578"/>
      <c r="G1508" s="421" t="s">
        <v>62</v>
      </c>
      <c r="H1508" s="421"/>
      <c r="I1508" s="140"/>
      <c r="J1508" s="145"/>
      <c r="K1508" s="145"/>
      <c r="L1508" s="145"/>
      <c r="M1508" s="145"/>
      <c r="N1508" s="145"/>
      <c r="O1508" s="145"/>
      <c r="P1508" s="442"/>
      <c r="Q1508" s="442"/>
      <c r="R1508" s="442"/>
      <c r="S1508" s="442"/>
      <c r="T1508" s="442"/>
      <c r="U1508" s="442"/>
      <c r="V1508" s="441"/>
      <c r="W1508" s="2"/>
      <c r="X1508" s="441"/>
      <c r="Y1508" s="2"/>
    </row>
    <row r="1509" spans="1:26" hidden="1" x14ac:dyDescent="0.25">
      <c r="A1509" s="2"/>
      <c r="B1509" s="4"/>
      <c r="C1509" s="570"/>
      <c r="D1509" s="576"/>
      <c r="E1509" s="570" t="s">
        <v>67</v>
      </c>
      <c r="F1509" s="578" t="s">
        <v>64</v>
      </c>
      <c r="G1509" s="421" t="s">
        <v>60</v>
      </c>
      <c r="H1509" s="421"/>
      <c r="I1509" s="140"/>
      <c r="J1509" s="145"/>
      <c r="K1509" s="145"/>
      <c r="L1509" s="145"/>
      <c r="M1509" s="145"/>
      <c r="N1509" s="145"/>
      <c r="O1509" s="145"/>
      <c r="P1509" s="442"/>
      <c r="Q1509" s="442"/>
      <c r="R1509" s="442"/>
      <c r="S1509" s="442"/>
      <c r="T1509" s="442"/>
      <c r="U1509" s="442"/>
      <c r="V1509" s="441"/>
      <c r="W1509" s="2"/>
      <c r="X1509" s="441"/>
      <c r="Y1509" s="2"/>
    </row>
    <row r="1510" spans="1:26" s="115" customFormat="1" ht="14.25" hidden="1" x14ac:dyDescent="0.2">
      <c r="A1510" s="114"/>
      <c r="B1510" s="128"/>
      <c r="C1510" s="570"/>
      <c r="D1510" s="576"/>
      <c r="E1510" s="570"/>
      <c r="F1510" s="578"/>
      <c r="G1510" s="681" t="s">
        <v>61</v>
      </c>
      <c r="H1510" s="440"/>
      <c r="I1510" s="245"/>
      <c r="J1510" s="251">
        <f>J1511</f>
        <v>0</v>
      </c>
      <c r="K1510" s="251">
        <f t="shared" ref="K1510:U1510" si="39">K1511</f>
        <v>0</v>
      </c>
      <c r="L1510" s="357">
        <f t="shared" si="39"/>
        <v>2144</v>
      </c>
      <c r="M1510" s="251">
        <f t="shared" si="39"/>
        <v>0</v>
      </c>
      <c r="N1510" s="251">
        <f t="shared" si="39"/>
        <v>0</v>
      </c>
      <c r="O1510" s="251">
        <f t="shared" si="39"/>
        <v>0</v>
      </c>
      <c r="P1510" s="251">
        <f t="shared" si="39"/>
        <v>25000</v>
      </c>
      <c r="Q1510" s="251">
        <f t="shared" si="39"/>
        <v>0</v>
      </c>
      <c r="R1510" s="251">
        <f t="shared" si="39"/>
        <v>0</v>
      </c>
      <c r="S1510" s="251">
        <f t="shared" si="39"/>
        <v>0</v>
      </c>
      <c r="T1510" s="365">
        <f t="shared" si="39"/>
        <v>20303</v>
      </c>
      <c r="U1510" s="251">
        <f t="shared" si="39"/>
        <v>0</v>
      </c>
      <c r="V1510" s="272" t="e">
        <f>'Приложение 1'!#REF!</f>
        <v>#REF!</v>
      </c>
      <c r="W1510" s="118"/>
      <c r="X1510" s="116"/>
      <c r="Y1510" s="114"/>
      <c r="Z1510" s="510"/>
    </row>
    <row r="1511" spans="1:26" s="115" customFormat="1" ht="44.25" hidden="1" customHeight="1" x14ac:dyDescent="0.2">
      <c r="A1511" s="511"/>
      <c r="B1511" s="119" t="s">
        <v>1691</v>
      </c>
      <c r="C1511" s="598"/>
      <c r="D1511" s="606"/>
      <c r="E1511" s="603"/>
      <c r="F1511" s="577"/>
      <c r="G1511" s="715"/>
      <c r="H1511" s="460"/>
      <c r="I1511" s="512" t="s">
        <v>1299</v>
      </c>
      <c r="J1511" s="460"/>
      <c r="K1511" s="460">
        <v>0</v>
      </c>
      <c r="L1511" s="513">
        <v>2144</v>
      </c>
      <c r="M1511" s="460"/>
      <c r="N1511" s="514"/>
      <c r="O1511" s="514"/>
      <c r="P1511" s="514">
        <v>25000</v>
      </c>
      <c r="Q1511" s="514"/>
      <c r="R1511" s="514"/>
      <c r="S1511" s="515"/>
      <c r="T1511" s="516">
        <v>20303</v>
      </c>
      <c r="U1511" s="517"/>
      <c r="V1511" s="163"/>
      <c r="W1511" s="510"/>
      <c r="X1511" s="510"/>
      <c r="Y1511" s="510"/>
      <c r="Z1511" s="510"/>
    </row>
    <row r="1512" spans="1:26" s="115" customFormat="1" ht="14.25" hidden="1" x14ac:dyDescent="0.2">
      <c r="A1512" s="114"/>
      <c r="B1512" s="128"/>
      <c r="C1512" s="570"/>
      <c r="D1512" s="576"/>
      <c r="E1512" s="570"/>
      <c r="F1512" s="578"/>
      <c r="G1512" s="329" t="s">
        <v>62</v>
      </c>
      <c r="H1512" s="329"/>
      <c r="I1512" s="317"/>
      <c r="J1512" s="518"/>
      <c r="K1512" s="518"/>
      <c r="L1512" s="518"/>
      <c r="M1512" s="518"/>
      <c r="N1512" s="518"/>
      <c r="O1512" s="518"/>
      <c r="P1512" s="122"/>
      <c r="Q1512" s="122"/>
      <c r="R1512" s="122"/>
      <c r="S1512" s="122"/>
      <c r="T1512" s="122"/>
      <c r="U1512" s="122"/>
      <c r="V1512" s="116"/>
      <c r="W1512" s="114"/>
      <c r="X1512" s="116"/>
      <c r="Y1512" s="114"/>
      <c r="Z1512" s="510"/>
    </row>
    <row r="1513" spans="1:26" s="115" customFormat="1" ht="14.25" hidden="1" x14ac:dyDescent="0.2">
      <c r="A1513" s="114"/>
      <c r="B1513" s="128"/>
      <c r="C1513" s="570"/>
      <c r="D1513" s="576"/>
      <c r="E1513" s="570"/>
      <c r="F1513" s="751" t="s">
        <v>65</v>
      </c>
      <c r="G1513" s="329" t="s">
        <v>60</v>
      </c>
      <c r="H1513" s="329"/>
      <c r="I1513" s="317"/>
      <c r="J1513" s="122"/>
      <c r="K1513" s="122"/>
      <c r="L1513" s="122"/>
      <c r="M1513" s="122"/>
      <c r="N1513" s="122"/>
      <c r="O1513" s="122"/>
      <c r="P1513" s="122"/>
      <c r="Q1513" s="122"/>
      <c r="R1513" s="122"/>
      <c r="S1513" s="122"/>
      <c r="T1513" s="122"/>
      <c r="U1513" s="122"/>
      <c r="V1513" s="116"/>
      <c r="W1513" s="114"/>
      <c r="X1513" s="116"/>
      <c r="Y1513" s="114"/>
      <c r="Z1513" s="510"/>
    </row>
    <row r="1514" spans="1:26" s="115" customFormat="1" ht="14.25" hidden="1" x14ac:dyDescent="0.2">
      <c r="A1514" s="114"/>
      <c r="B1514" s="128"/>
      <c r="C1514" s="570"/>
      <c r="D1514" s="576"/>
      <c r="E1514" s="570"/>
      <c r="F1514" s="751"/>
      <c r="G1514" s="329" t="s">
        <v>61</v>
      </c>
      <c r="H1514" s="329"/>
      <c r="I1514" s="317"/>
      <c r="J1514" s="122"/>
      <c r="K1514" s="122"/>
      <c r="L1514" s="122"/>
      <c r="M1514" s="122"/>
      <c r="N1514" s="122"/>
      <c r="O1514" s="122"/>
      <c r="P1514" s="122"/>
      <c r="Q1514" s="122"/>
      <c r="R1514" s="122"/>
      <c r="S1514" s="122"/>
      <c r="T1514" s="122"/>
      <c r="U1514" s="122"/>
      <c r="V1514" s="116"/>
      <c r="W1514" s="114"/>
      <c r="X1514" s="116"/>
      <c r="Y1514" s="114"/>
      <c r="Z1514" s="510"/>
    </row>
    <row r="1515" spans="1:26" s="115" customFormat="1" ht="14.25" hidden="1" x14ac:dyDescent="0.2">
      <c r="A1515" s="114"/>
      <c r="B1515" s="128"/>
      <c r="C1515" s="570"/>
      <c r="D1515" s="576"/>
      <c r="E1515" s="570"/>
      <c r="F1515" s="751"/>
      <c r="G1515" s="329" t="s">
        <v>62</v>
      </c>
      <c r="H1515" s="329"/>
      <c r="I1515" s="317"/>
      <c r="J1515" s="122"/>
      <c r="K1515" s="122"/>
      <c r="L1515" s="122"/>
      <c r="M1515" s="122"/>
      <c r="N1515" s="122"/>
      <c r="O1515" s="122"/>
      <c r="P1515" s="122"/>
      <c r="Q1515" s="122"/>
      <c r="R1515" s="122"/>
      <c r="S1515" s="122"/>
      <c r="T1515" s="122"/>
      <c r="U1515" s="122"/>
      <c r="V1515" s="116"/>
      <c r="W1515" s="114"/>
      <c r="X1515" s="116"/>
      <c r="Y1515" s="114"/>
      <c r="Z1515" s="510"/>
    </row>
    <row r="1516" spans="1:26" s="115" customFormat="1" ht="14.25" hidden="1" x14ac:dyDescent="0.2">
      <c r="A1516" s="114"/>
      <c r="B1516" s="128"/>
      <c r="C1516" s="752" t="s">
        <v>79</v>
      </c>
      <c r="D1516" s="753" t="s">
        <v>81</v>
      </c>
      <c r="E1516" s="752" t="s">
        <v>66</v>
      </c>
      <c r="F1516" s="751" t="s">
        <v>64</v>
      </c>
      <c r="G1516" s="329" t="s">
        <v>60</v>
      </c>
      <c r="H1516" s="329"/>
      <c r="I1516" s="317"/>
      <c r="J1516" s="122"/>
      <c r="K1516" s="122"/>
      <c r="L1516" s="122"/>
      <c r="M1516" s="122"/>
      <c r="N1516" s="122"/>
      <c r="O1516" s="122"/>
      <c r="P1516" s="122"/>
      <c r="Q1516" s="122"/>
      <c r="R1516" s="122"/>
      <c r="S1516" s="122"/>
      <c r="T1516" s="122"/>
      <c r="U1516" s="122"/>
      <c r="V1516" s="116"/>
      <c r="W1516" s="114"/>
      <c r="X1516" s="116"/>
      <c r="Y1516" s="114"/>
      <c r="Z1516" s="510"/>
    </row>
    <row r="1517" spans="1:26" s="115" customFormat="1" ht="14.25" hidden="1" x14ac:dyDescent="0.2">
      <c r="A1517" s="114"/>
      <c r="B1517" s="128"/>
      <c r="C1517" s="752"/>
      <c r="D1517" s="753"/>
      <c r="E1517" s="752"/>
      <c r="F1517" s="751"/>
      <c r="G1517" s="329" t="s">
        <v>61</v>
      </c>
      <c r="H1517" s="329"/>
      <c r="I1517" s="317"/>
      <c r="J1517" s="122"/>
      <c r="K1517" s="122"/>
      <c r="L1517" s="122"/>
      <c r="M1517" s="122"/>
      <c r="N1517" s="122"/>
      <c r="O1517" s="122"/>
      <c r="P1517" s="122"/>
      <c r="Q1517" s="122"/>
      <c r="R1517" s="122"/>
      <c r="S1517" s="122"/>
      <c r="T1517" s="122"/>
      <c r="U1517" s="122"/>
      <c r="V1517" s="116"/>
      <c r="W1517" s="114"/>
      <c r="X1517" s="116"/>
      <c r="Y1517" s="114"/>
      <c r="Z1517" s="510"/>
    </row>
    <row r="1518" spans="1:26" s="115" customFormat="1" ht="14.25" hidden="1" x14ac:dyDescent="0.2">
      <c r="A1518" s="114"/>
      <c r="B1518" s="128"/>
      <c r="C1518" s="752"/>
      <c r="D1518" s="753"/>
      <c r="E1518" s="752"/>
      <c r="F1518" s="751"/>
      <c r="G1518" s="329" t="s">
        <v>62</v>
      </c>
      <c r="H1518" s="329"/>
      <c r="I1518" s="317"/>
      <c r="J1518" s="122"/>
      <c r="K1518" s="122"/>
      <c r="L1518" s="122"/>
      <c r="M1518" s="122"/>
      <c r="N1518" s="122"/>
      <c r="O1518" s="122"/>
      <c r="P1518" s="122"/>
      <c r="Q1518" s="122"/>
      <c r="R1518" s="122"/>
      <c r="S1518" s="122"/>
      <c r="T1518" s="122"/>
      <c r="U1518" s="122"/>
      <c r="V1518" s="116"/>
      <c r="W1518" s="114"/>
      <c r="X1518" s="116"/>
      <c r="Y1518" s="114"/>
      <c r="Z1518" s="510"/>
    </row>
    <row r="1519" spans="1:26" s="115" customFormat="1" ht="14.25" hidden="1" x14ac:dyDescent="0.2">
      <c r="A1519" s="114"/>
      <c r="B1519" s="128"/>
      <c r="C1519" s="752"/>
      <c r="D1519" s="753"/>
      <c r="E1519" s="752"/>
      <c r="F1519" s="751" t="s">
        <v>65</v>
      </c>
      <c r="G1519" s="329" t="s">
        <v>60</v>
      </c>
      <c r="H1519" s="329"/>
      <c r="I1519" s="317"/>
      <c r="J1519" s="122"/>
      <c r="K1519" s="122"/>
      <c r="L1519" s="122"/>
      <c r="M1519" s="122"/>
      <c r="N1519" s="122"/>
      <c r="O1519" s="122"/>
      <c r="P1519" s="122"/>
      <c r="Q1519" s="122"/>
      <c r="R1519" s="122"/>
      <c r="S1519" s="122"/>
      <c r="T1519" s="122"/>
      <c r="U1519" s="122"/>
      <c r="V1519" s="116"/>
      <c r="W1519" s="114"/>
      <c r="X1519" s="116"/>
      <c r="Y1519" s="114"/>
      <c r="Z1519" s="510"/>
    </row>
    <row r="1520" spans="1:26" s="115" customFormat="1" ht="14.25" hidden="1" x14ac:dyDescent="0.2">
      <c r="A1520" s="114"/>
      <c r="B1520" s="128"/>
      <c r="C1520" s="752"/>
      <c r="D1520" s="753"/>
      <c r="E1520" s="752"/>
      <c r="F1520" s="751"/>
      <c r="G1520" s="329" t="s">
        <v>61</v>
      </c>
      <c r="H1520" s="329"/>
      <c r="I1520" s="317"/>
      <c r="J1520" s="122"/>
      <c r="K1520" s="122"/>
      <c r="L1520" s="122"/>
      <c r="M1520" s="122"/>
      <c r="N1520" s="122"/>
      <c r="O1520" s="122"/>
      <c r="P1520" s="122"/>
      <c r="Q1520" s="122"/>
      <c r="R1520" s="122"/>
      <c r="S1520" s="122"/>
      <c r="T1520" s="122"/>
      <c r="U1520" s="122"/>
      <c r="V1520" s="116"/>
      <c r="W1520" s="114"/>
      <c r="X1520" s="116"/>
      <c r="Y1520" s="114"/>
      <c r="Z1520" s="510"/>
    </row>
    <row r="1521" spans="1:116" s="115" customFormat="1" ht="14.25" hidden="1" x14ac:dyDescent="0.2">
      <c r="A1521" s="114"/>
      <c r="B1521" s="128"/>
      <c r="C1521" s="752"/>
      <c r="D1521" s="753"/>
      <c r="E1521" s="752"/>
      <c r="F1521" s="751"/>
      <c r="G1521" s="329" t="s">
        <v>62</v>
      </c>
      <c r="H1521" s="329"/>
      <c r="I1521" s="317"/>
      <c r="J1521" s="122"/>
      <c r="K1521" s="122"/>
      <c r="L1521" s="122"/>
      <c r="M1521" s="122"/>
      <c r="N1521" s="122"/>
      <c r="O1521" s="122"/>
      <c r="P1521" s="122"/>
      <c r="Q1521" s="122"/>
      <c r="R1521" s="122"/>
      <c r="S1521" s="122"/>
      <c r="T1521" s="122"/>
      <c r="U1521" s="122"/>
      <c r="V1521" s="116"/>
      <c r="W1521" s="114"/>
      <c r="X1521" s="116"/>
      <c r="Y1521" s="114"/>
      <c r="Z1521" s="510"/>
    </row>
    <row r="1522" spans="1:116" s="115" customFormat="1" ht="14.25" hidden="1" x14ac:dyDescent="0.2">
      <c r="A1522" s="114"/>
      <c r="B1522" s="128"/>
      <c r="C1522" s="752"/>
      <c r="D1522" s="753"/>
      <c r="E1522" s="752" t="s">
        <v>67</v>
      </c>
      <c r="F1522" s="751" t="s">
        <v>64</v>
      </c>
      <c r="G1522" s="329" t="s">
        <v>60</v>
      </c>
      <c r="H1522" s="329"/>
      <c r="I1522" s="317"/>
      <c r="J1522" s="122"/>
      <c r="K1522" s="122"/>
      <c r="L1522" s="122"/>
      <c r="M1522" s="122"/>
      <c r="N1522" s="122"/>
      <c r="O1522" s="122"/>
      <c r="P1522" s="122"/>
      <c r="Q1522" s="122"/>
      <c r="R1522" s="122"/>
      <c r="S1522" s="122"/>
      <c r="T1522" s="122"/>
      <c r="U1522" s="122"/>
      <c r="V1522" s="116"/>
      <c r="W1522" s="114"/>
      <c r="X1522" s="116"/>
      <c r="Y1522" s="114"/>
      <c r="Z1522" s="510"/>
    </row>
    <row r="1523" spans="1:116" s="115" customFormat="1" ht="14.25" hidden="1" x14ac:dyDescent="0.2">
      <c r="A1523" s="114"/>
      <c r="B1523" s="128"/>
      <c r="C1523" s="752"/>
      <c r="D1523" s="753"/>
      <c r="E1523" s="752"/>
      <c r="F1523" s="751"/>
      <c r="G1523" s="329" t="s">
        <v>61</v>
      </c>
      <c r="H1523" s="329"/>
      <c r="I1523" s="317"/>
      <c r="J1523" s="122"/>
      <c r="K1523" s="122"/>
      <c r="L1523" s="122"/>
      <c r="M1523" s="122"/>
      <c r="N1523" s="122"/>
      <c r="O1523" s="122"/>
      <c r="P1523" s="122"/>
      <c r="Q1523" s="122"/>
      <c r="R1523" s="122"/>
      <c r="S1523" s="122"/>
      <c r="T1523" s="122"/>
      <c r="U1523" s="122"/>
      <c r="V1523" s="116"/>
      <c r="W1523" s="114"/>
      <c r="X1523" s="116"/>
      <c r="Y1523" s="114"/>
      <c r="Z1523" s="510"/>
    </row>
    <row r="1524" spans="1:116" s="115" customFormat="1" ht="14.25" hidden="1" x14ac:dyDescent="0.2">
      <c r="A1524" s="114"/>
      <c r="B1524" s="128"/>
      <c r="C1524" s="752"/>
      <c r="D1524" s="753"/>
      <c r="E1524" s="752"/>
      <c r="F1524" s="751"/>
      <c r="G1524" s="329" t="s">
        <v>62</v>
      </c>
      <c r="H1524" s="329"/>
      <c r="I1524" s="317"/>
      <c r="J1524" s="122"/>
      <c r="K1524" s="122"/>
      <c r="L1524" s="122"/>
      <c r="M1524" s="122"/>
      <c r="N1524" s="122"/>
      <c r="O1524" s="122"/>
      <c r="P1524" s="122"/>
      <c r="Q1524" s="122"/>
      <c r="R1524" s="122"/>
      <c r="S1524" s="122"/>
      <c r="T1524" s="122"/>
      <c r="U1524" s="122"/>
      <c r="V1524" s="116"/>
      <c r="W1524" s="114"/>
      <c r="X1524" s="116"/>
      <c r="Y1524" s="114"/>
      <c r="Z1524" s="510"/>
    </row>
    <row r="1525" spans="1:116" s="115" customFormat="1" ht="14.25" hidden="1" x14ac:dyDescent="0.2">
      <c r="A1525" s="114"/>
      <c r="B1525" s="128"/>
      <c r="C1525" s="752"/>
      <c r="D1525" s="753"/>
      <c r="E1525" s="752"/>
      <c r="F1525" s="751" t="s">
        <v>65</v>
      </c>
      <c r="G1525" s="329" t="s">
        <v>60</v>
      </c>
      <c r="H1525" s="329"/>
      <c r="I1525" s="317"/>
      <c r="J1525" s="122"/>
      <c r="K1525" s="122"/>
      <c r="L1525" s="122"/>
      <c r="M1525" s="122"/>
      <c r="N1525" s="122"/>
      <c r="O1525" s="122"/>
      <c r="P1525" s="122"/>
      <c r="Q1525" s="122"/>
      <c r="R1525" s="122"/>
      <c r="S1525" s="122"/>
      <c r="T1525" s="122"/>
      <c r="U1525" s="122"/>
      <c r="V1525" s="116"/>
      <c r="W1525" s="114"/>
      <c r="X1525" s="116"/>
      <c r="Y1525" s="114"/>
      <c r="Z1525" s="510"/>
    </row>
    <row r="1526" spans="1:116" s="115" customFormat="1" ht="14.25" hidden="1" x14ac:dyDescent="0.2">
      <c r="A1526" s="114"/>
      <c r="B1526" s="128"/>
      <c r="C1526" s="752"/>
      <c r="D1526" s="753"/>
      <c r="E1526" s="752"/>
      <c r="F1526" s="751"/>
      <c r="G1526" s="329" t="s">
        <v>61</v>
      </c>
      <c r="H1526" s="329"/>
      <c r="I1526" s="317"/>
      <c r="J1526" s="122"/>
      <c r="K1526" s="122"/>
      <c r="L1526" s="122"/>
      <c r="M1526" s="122"/>
      <c r="N1526" s="122"/>
      <c r="O1526" s="122"/>
      <c r="P1526" s="122"/>
      <c r="Q1526" s="122"/>
      <c r="R1526" s="122"/>
      <c r="S1526" s="122"/>
      <c r="T1526" s="122"/>
      <c r="U1526" s="122"/>
      <c r="V1526" s="116"/>
      <c r="W1526" s="114"/>
      <c r="X1526" s="116"/>
      <c r="Y1526" s="114"/>
      <c r="Z1526" s="510"/>
    </row>
    <row r="1527" spans="1:116" s="115" customFormat="1" ht="14.25" hidden="1" x14ac:dyDescent="0.2">
      <c r="A1527" s="519"/>
      <c r="B1527" s="520"/>
      <c r="C1527" s="752"/>
      <c r="D1527" s="753"/>
      <c r="E1527" s="752"/>
      <c r="F1527" s="751"/>
      <c r="G1527" s="459" t="s">
        <v>62</v>
      </c>
      <c r="H1527" s="459"/>
      <c r="I1527" s="521"/>
      <c r="J1527" s="476"/>
      <c r="K1527" s="476"/>
      <c r="L1527" s="476"/>
      <c r="M1527" s="476"/>
      <c r="N1527" s="476"/>
      <c r="O1527" s="476"/>
      <c r="P1527" s="476"/>
      <c r="Q1527" s="476"/>
      <c r="R1527" s="476"/>
      <c r="S1527" s="476"/>
      <c r="T1527" s="476"/>
      <c r="U1527" s="476"/>
      <c r="V1527" s="522"/>
      <c r="W1527" s="519"/>
      <c r="X1527" s="522"/>
      <c r="Y1527" s="519"/>
      <c r="Z1527" s="510"/>
    </row>
    <row r="1528" spans="1:116" s="490" customFormat="1" ht="14.25" x14ac:dyDescent="0.2">
      <c r="A1528" s="749" t="s">
        <v>1781</v>
      </c>
      <c r="B1528" s="749"/>
      <c r="G1528" s="491"/>
      <c r="H1528" s="491"/>
      <c r="I1528" s="492"/>
      <c r="J1528" s="493"/>
      <c r="K1528" s="493"/>
      <c r="L1528" s="376">
        <f>L1510</f>
        <v>2144</v>
      </c>
      <c r="M1528" s="493"/>
      <c r="N1528" s="493"/>
      <c r="O1528" s="493"/>
      <c r="P1528" s="493">
        <f>P1510</f>
        <v>25000</v>
      </c>
      <c r="Q1528" s="493"/>
      <c r="R1528" s="493"/>
      <c r="S1528" s="493"/>
      <c r="T1528" s="493"/>
      <c r="U1528" s="493"/>
      <c r="V1528" s="376" t="e">
        <f>'Приложение 1'!#REF!</f>
        <v>#REF!</v>
      </c>
    </row>
    <row r="1529" spans="1:116" ht="24" customHeight="1" thickBot="1" x14ac:dyDescent="0.3">
      <c r="C1529" s="446"/>
      <c r="D1529" s="446"/>
      <c r="E1529" s="446"/>
      <c r="F1529" s="446"/>
      <c r="G1529" s="446"/>
      <c r="H1529" s="446"/>
      <c r="I1529" s="697" t="s">
        <v>98</v>
      </c>
      <c r="J1529" s="698"/>
      <c r="K1529" s="698"/>
      <c r="L1529" s="698"/>
      <c r="M1529" s="698"/>
      <c r="N1529" s="698"/>
      <c r="O1529" s="698"/>
      <c r="P1529" s="698"/>
      <c r="Q1529" s="698"/>
      <c r="R1529" s="698"/>
      <c r="S1529" s="698"/>
      <c r="T1529" s="698"/>
      <c r="U1529" s="699"/>
    </row>
    <row r="1530" spans="1:116" ht="15.75" thickBot="1" x14ac:dyDescent="0.3">
      <c r="A1530" s="667" t="s">
        <v>48</v>
      </c>
      <c r="B1530" s="750"/>
      <c r="C1530" s="750"/>
      <c r="D1530" s="750"/>
      <c r="E1530" s="750"/>
      <c r="F1530" s="750"/>
      <c r="G1530" s="750"/>
      <c r="H1530" s="750"/>
      <c r="I1530" s="429" t="s">
        <v>48</v>
      </c>
      <c r="J1530" s="429"/>
      <c r="K1530" s="429"/>
      <c r="L1530" s="429"/>
      <c r="M1530" s="429"/>
      <c r="N1530" s="429"/>
      <c r="O1530" s="429"/>
      <c r="P1530" s="429"/>
      <c r="Q1530" s="429"/>
      <c r="R1530" s="429"/>
      <c r="S1530" s="429"/>
      <c r="T1530" s="429"/>
      <c r="U1530" s="429"/>
      <c r="V1530" s="638" t="s">
        <v>141</v>
      </c>
      <c r="W1530" s="634" t="s">
        <v>140</v>
      </c>
      <c r="X1530" s="634" t="s">
        <v>147</v>
      </c>
      <c r="Y1530" s="634" t="s">
        <v>148</v>
      </c>
      <c r="Z1530" s="634" t="s">
        <v>132</v>
      </c>
    </row>
    <row r="1531" spans="1:116" ht="45" customHeight="1" x14ac:dyDescent="0.25">
      <c r="A1531" s="685" t="str">
        <f>$A$10</f>
        <v>№ п/п
2016г.</v>
      </c>
      <c r="B1531" s="687" t="str">
        <f>$B$10</f>
        <v>№ п/п
2017г.</v>
      </c>
      <c r="C1531" s="671" t="s">
        <v>119</v>
      </c>
      <c r="D1531" s="672" t="s">
        <v>69</v>
      </c>
      <c r="E1531" s="672" t="s">
        <v>113</v>
      </c>
      <c r="F1531" s="672" t="s">
        <v>114</v>
      </c>
      <c r="G1531" s="672" t="s">
        <v>115</v>
      </c>
      <c r="H1531" s="427" t="s">
        <v>166</v>
      </c>
      <c r="I1531" s="673" t="s">
        <v>127</v>
      </c>
      <c r="J1531" s="590" t="s">
        <v>128</v>
      </c>
      <c r="K1531" s="591"/>
      <c r="L1531" s="591"/>
      <c r="M1531" s="601"/>
      <c r="N1531" s="700" t="s">
        <v>110</v>
      </c>
      <c r="O1531" s="701"/>
      <c r="P1531" s="701"/>
      <c r="Q1531" s="702"/>
      <c r="R1531" s="700" t="s">
        <v>46</v>
      </c>
      <c r="S1531" s="701"/>
      <c r="T1531" s="701"/>
      <c r="U1531" s="701"/>
      <c r="V1531" s="638"/>
      <c r="W1531" s="634"/>
      <c r="X1531" s="634"/>
      <c r="Y1531" s="634"/>
      <c r="Z1531" s="634"/>
    </row>
    <row r="1532" spans="1:116" ht="67.5" customHeight="1" x14ac:dyDescent="0.25">
      <c r="A1532" s="686"/>
      <c r="B1532" s="688"/>
      <c r="C1532" s="573"/>
      <c r="D1532" s="573"/>
      <c r="E1532" s="573"/>
      <c r="F1532" s="573"/>
      <c r="G1532" s="573"/>
      <c r="H1532" s="428" t="s">
        <v>167</v>
      </c>
      <c r="I1532" s="674"/>
      <c r="J1532" s="435">
        <v>2015</v>
      </c>
      <c r="K1532" s="435">
        <v>2016</v>
      </c>
      <c r="L1532" s="435">
        <v>2017</v>
      </c>
      <c r="M1532" s="435" t="str">
        <f>M1233</f>
        <v>План (в случае отсутствия фактических значений)</v>
      </c>
      <c r="N1532" s="435">
        <f>J1532</f>
        <v>2015</v>
      </c>
      <c r="O1532" s="435">
        <f>K1532</f>
        <v>2016</v>
      </c>
      <c r="P1532" s="435">
        <f>L1532</f>
        <v>2017</v>
      </c>
      <c r="Q1532" s="435" t="str">
        <f>Q1233</f>
        <v>План (в случае отсутствия фактических значений)</v>
      </c>
      <c r="R1532" s="435">
        <f>J1532</f>
        <v>2015</v>
      </c>
      <c r="S1532" s="435">
        <f>K1532</f>
        <v>2016</v>
      </c>
      <c r="T1532" s="435">
        <f>L1532</f>
        <v>2017</v>
      </c>
      <c r="U1532" s="435" t="str">
        <f>U1233</f>
        <v>План (в случае отсутствия фактических значений)</v>
      </c>
      <c r="V1532" s="24" t="s">
        <v>137</v>
      </c>
      <c r="W1532" s="432">
        <v>2018</v>
      </c>
      <c r="X1532" s="432" t="s">
        <v>139</v>
      </c>
      <c r="Y1532" s="432" t="s">
        <v>139</v>
      </c>
    </row>
    <row r="1533" spans="1:116" ht="17.25" customHeight="1" x14ac:dyDescent="0.25">
      <c r="A1533" s="131">
        <v>1</v>
      </c>
      <c r="B1533" s="186"/>
      <c r="C1533" s="132">
        <v>2</v>
      </c>
      <c r="D1533" s="694">
        <v>3</v>
      </c>
      <c r="E1533" s="695"/>
      <c r="F1533" s="695"/>
      <c r="G1533" s="695"/>
      <c r="H1533" s="696"/>
      <c r="I1533" s="333">
        <v>4</v>
      </c>
      <c r="J1533" s="579">
        <v>5</v>
      </c>
      <c r="K1533" s="580"/>
      <c r="L1533" s="580"/>
      <c r="M1533" s="666"/>
      <c r="N1533" s="579">
        <v>6</v>
      </c>
      <c r="O1533" s="580"/>
      <c r="P1533" s="580"/>
      <c r="Q1533" s="666"/>
      <c r="R1533" s="579">
        <v>7</v>
      </c>
      <c r="S1533" s="580"/>
      <c r="T1533" s="580"/>
      <c r="U1533" s="666"/>
      <c r="V1533" s="457">
        <v>8</v>
      </c>
      <c r="W1533" s="457">
        <v>10</v>
      </c>
      <c r="X1533" s="457">
        <v>11</v>
      </c>
      <c r="Y1533" s="457">
        <v>12</v>
      </c>
    </row>
    <row r="1534" spans="1:116" hidden="1" x14ac:dyDescent="0.25">
      <c r="A1534" s="2"/>
      <c r="B1534" s="4"/>
      <c r="C1534" s="582" t="s">
        <v>70</v>
      </c>
      <c r="D1534" s="575" t="s">
        <v>71</v>
      </c>
      <c r="E1534" s="575" t="s">
        <v>72</v>
      </c>
      <c r="F1534" s="582" t="s">
        <v>73</v>
      </c>
      <c r="G1534" s="61" t="s">
        <v>59</v>
      </c>
      <c r="H1534" s="61"/>
      <c r="I1534" s="179"/>
      <c r="J1534" s="441"/>
      <c r="K1534" s="441"/>
      <c r="L1534" s="441"/>
      <c r="M1534" s="441"/>
      <c r="N1534" s="441"/>
      <c r="O1534" s="441"/>
      <c r="P1534" s="441"/>
      <c r="Q1534" s="441"/>
      <c r="R1534" s="441"/>
      <c r="S1534" s="441"/>
      <c r="T1534" s="441"/>
      <c r="U1534" s="441"/>
      <c r="V1534" s="441"/>
      <c r="W1534" s="2"/>
      <c r="X1534" s="441"/>
      <c r="Y1534" s="2"/>
      <c r="Z1534" s="5"/>
      <c r="AA1534" s="22"/>
      <c r="AB1534" s="22"/>
      <c r="AC1534" s="22"/>
      <c r="AD1534" s="22"/>
      <c r="AE1534" s="22"/>
      <c r="AF1534" s="22"/>
      <c r="AG1534" s="22"/>
      <c r="AH1534" s="22"/>
      <c r="AI1534" s="22"/>
      <c r="AJ1534" s="22"/>
      <c r="AK1534" s="22"/>
      <c r="AL1534" s="22"/>
      <c r="AM1534" s="22"/>
      <c r="AN1534" s="22"/>
      <c r="AO1534" s="22"/>
      <c r="AP1534" s="22"/>
      <c r="AQ1534" s="22"/>
      <c r="AR1534" s="22"/>
      <c r="AS1534" s="22"/>
      <c r="AT1534" s="22"/>
      <c r="AU1534" s="22"/>
      <c r="AV1534" s="22"/>
      <c r="AW1534" s="22"/>
      <c r="AX1534" s="22"/>
      <c r="AY1534" s="22"/>
      <c r="AZ1534" s="22"/>
      <c r="BA1534" s="22"/>
      <c r="BB1534" s="22"/>
      <c r="BC1534" s="22"/>
      <c r="BD1534" s="22"/>
      <c r="BE1534" s="22"/>
      <c r="BF1534" s="22"/>
      <c r="BG1534" s="22"/>
      <c r="BH1534" s="22"/>
      <c r="BI1534" s="22"/>
      <c r="BJ1534" s="22"/>
      <c r="BK1534" s="22"/>
      <c r="BL1534" s="22"/>
      <c r="BM1534" s="22"/>
      <c r="BN1534" s="22"/>
      <c r="BO1534" s="22"/>
      <c r="BP1534" s="22"/>
      <c r="BQ1534" s="22"/>
      <c r="BR1534" s="22"/>
      <c r="BS1534" s="22"/>
      <c r="BT1534" s="22"/>
      <c r="BU1534" s="22"/>
      <c r="BV1534" s="22"/>
      <c r="BW1534" s="22"/>
      <c r="BX1534" s="22"/>
      <c r="BY1534" s="22"/>
      <c r="BZ1534" s="22"/>
      <c r="CA1534" s="22"/>
      <c r="CB1534" s="22"/>
      <c r="CC1534" s="22"/>
      <c r="CD1534" s="22"/>
      <c r="CE1534" s="22"/>
      <c r="CF1534" s="22"/>
      <c r="CG1534" s="22"/>
      <c r="CH1534" s="22"/>
      <c r="CI1534" s="22"/>
      <c r="CJ1534" s="22"/>
      <c r="CK1534" s="22"/>
      <c r="CL1534" s="22"/>
      <c r="CM1534" s="22"/>
      <c r="CN1534" s="22"/>
      <c r="CO1534" s="22"/>
      <c r="CP1534" s="22"/>
      <c r="CQ1534" s="22"/>
      <c r="CR1534" s="22"/>
      <c r="CS1534" s="22"/>
      <c r="CT1534" s="22"/>
      <c r="CU1534" s="22"/>
      <c r="CV1534" s="22"/>
      <c r="CW1534" s="22"/>
      <c r="CX1534" s="22"/>
      <c r="CY1534" s="22"/>
      <c r="CZ1534" s="22"/>
      <c r="DA1534" s="22"/>
      <c r="DB1534" s="22"/>
      <c r="DC1534" s="22"/>
      <c r="DD1534" s="22"/>
      <c r="DE1534" s="22"/>
      <c r="DF1534" s="22"/>
      <c r="DG1534" s="22"/>
      <c r="DH1534" s="22"/>
      <c r="DI1534" s="22"/>
      <c r="DJ1534" s="22"/>
      <c r="DK1534" s="22"/>
      <c r="DL1534" s="22"/>
    </row>
    <row r="1535" spans="1:116" ht="15" hidden="1" customHeight="1" x14ac:dyDescent="0.25">
      <c r="A1535" s="4"/>
      <c r="B1535" s="4"/>
      <c r="C1535" s="582"/>
      <c r="D1535" s="575"/>
      <c r="E1535" s="575"/>
      <c r="F1535" s="582"/>
      <c r="G1535" s="61" t="s">
        <v>60</v>
      </c>
      <c r="H1535" s="61"/>
      <c r="I1535" s="179"/>
      <c r="J1535" s="441"/>
      <c r="K1535" s="441"/>
      <c r="L1535" s="441"/>
      <c r="M1535" s="441"/>
      <c r="N1535" s="441"/>
      <c r="O1535" s="441"/>
      <c r="P1535" s="441"/>
      <c r="Q1535" s="441"/>
      <c r="R1535" s="441"/>
      <c r="S1535" s="441"/>
      <c r="T1535" s="441"/>
      <c r="U1535" s="441"/>
      <c r="V1535" s="441"/>
      <c r="W1535" s="2"/>
      <c r="X1535" s="441"/>
      <c r="Y1535" s="2"/>
      <c r="Z1535" s="5"/>
      <c r="AA1535" s="22"/>
      <c r="AB1535" s="22"/>
      <c r="AC1535" s="22"/>
      <c r="AD1535" s="22"/>
      <c r="AE1535" s="22"/>
      <c r="AF1535" s="22"/>
      <c r="AG1535" s="22"/>
      <c r="AH1535" s="22"/>
      <c r="AI1535" s="22"/>
      <c r="AJ1535" s="22"/>
      <c r="AK1535" s="22"/>
      <c r="AL1535" s="22"/>
      <c r="AM1535" s="22"/>
      <c r="AN1535" s="22"/>
      <c r="AO1535" s="22"/>
      <c r="AP1535" s="22"/>
      <c r="AQ1535" s="22"/>
      <c r="AR1535" s="22"/>
      <c r="AS1535" s="22"/>
      <c r="AT1535" s="22"/>
      <c r="AU1535" s="22"/>
      <c r="AV1535" s="22"/>
      <c r="AW1535" s="22"/>
      <c r="AX1535" s="22"/>
      <c r="AY1535" s="22"/>
      <c r="AZ1535" s="22"/>
      <c r="BA1535" s="22"/>
      <c r="BB1535" s="22"/>
      <c r="BC1535" s="22"/>
      <c r="BD1535" s="22"/>
      <c r="BE1535" s="22"/>
      <c r="BF1535" s="22"/>
      <c r="BG1535" s="22"/>
      <c r="BH1535" s="22"/>
      <c r="BI1535" s="22"/>
      <c r="BJ1535" s="22"/>
      <c r="BK1535" s="22"/>
      <c r="BL1535" s="22"/>
      <c r="BM1535" s="22"/>
      <c r="BN1535" s="22"/>
      <c r="BO1535" s="22"/>
      <c r="BP1535" s="22"/>
      <c r="BQ1535" s="22"/>
      <c r="BR1535" s="22"/>
      <c r="BS1535" s="22"/>
      <c r="BT1535" s="22"/>
      <c r="BU1535" s="22"/>
      <c r="BV1535" s="22"/>
      <c r="BW1535" s="22"/>
      <c r="BX1535" s="22"/>
      <c r="BY1535" s="22"/>
      <c r="BZ1535" s="22"/>
      <c r="CA1535" s="22"/>
      <c r="CB1535" s="22"/>
      <c r="CC1535" s="22"/>
      <c r="CD1535" s="22"/>
      <c r="CE1535" s="22"/>
      <c r="CF1535" s="22"/>
      <c r="CG1535" s="22"/>
      <c r="CH1535" s="22"/>
      <c r="CI1535" s="22"/>
      <c r="CJ1535" s="22"/>
      <c r="CK1535" s="22"/>
      <c r="CL1535" s="22"/>
      <c r="CM1535" s="22"/>
      <c r="CN1535" s="22"/>
      <c r="CO1535" s="22"/>
      <c r="CP1535" s="22"/>
      <c r="CQ1535" s="22"/>
      <c r="CR1535" s="22"/>
      <c r="CS1535" s="22"/>
      <c r="CT1535" s="22"/>
      <c r="CU1535" s="22"/>
      <c r="CV1535" s="22"/>
      <c r="CW1535" s="22"/>
      <c r="CX1535" s="22"/>
      <c r="CY1535" s="22"/>
      <c r="CZ1535" s="22"/>
      <c r="DA1535" s="22"/>
      <c r="DB1535" s="22"/>
      <c r="DC1535" s="22"/>
      <c r="DD1535" s="22"/>
      <c r="DE1535" s="22"/>
      <c r="DF1535" s="22"/>
      <c r="DG1535" s="22"/>
      <c r="DH1535" s="22"/>
      <c r="DI1535" s="22"/>
      <c r="DJ1535" s="22"/>
      <c r="DK1535" s="22"/>
      <c r="DL1535" s="22"/>
    </row>
    <row r="1536" spans="1:116" ht="15" hidden="1" customHeight="1" x14ac:dyDescent="0.25">
      <c r="A1536" s="4"/>
      <c r="B1536" s="4"/>
      <c r="C1536" s="582"/>
      <c r="D1536" s="575"/>
      <c r="E1536" s="575"/>
      <c r="F1536" s="582"/>
      <c r="G1536" s="61" t="s">
        <v>61</v>
      </c>
      <c r="H1536" s="61"/>
      <c r="I1536" s="179"/>
      <c r="J1536" s="441"/>
      <c r="K1536" s="441"/>
      <c r="L1536" s="441"/>
      <c r="M1536" s="441"/>
      <c r="N1536" s="441"/>
      <c r="O1536" s="441"/>
      <c r="P1536" s="441"/>
      <c r="Q1536" s="441"/>
      <c r="R1536" s="441"/>
      <c r="S1536" s="441"/>
      <c r="T1536" s="441"/>
      <c r="U1536" s="441"/>
      <c r="V1536" s="441"/>
      <c r="W1536" s="2"/>
      <c r="X1536" s="441"/>
      <c r="Y1536" s="2"/>
      <c r="Z1536" s="5"/>
      <c r="AA1536" s="22"/>
      <c r="AB1536" s="22"/>
      <c r="AC1536" s="22"/>
      <c r="AD1536" s="22"/>
      <c r="AE1536" s="22"/>
      <c r="AF1536" s="22"/>
      <c r="AG1536" s="22"/>
      <c r="AH1536" s="22"/>
      <c r="AI1536" s="22"/>
      <c r="AJ1536" s="22"/>
      <c r="AK1536" s="22"/>
      <c r="AL1536" s="22"/>
      <c r="AM1536" s="22"/>
      <c r="AN1536" s="22"/>
      <c r="AO1536" s="22"/>
      <c r="AP1536" s="22"/>
      <c r="AQ1536" s="22"/>
      <c r="AR1536" s="22"/>
      <c r="AS1536" s="22"/>
      <c r="AT1536" s="22"/>
      <c r="AU1536" s="22"/>
      <c r="AV1536" s="22"/>
      <c r="AW1536" s="22"/>
      <c r="AX1536" s="22"/>
      <c r="AY1536" s="22"/>
      <c r="AZ1536" s="22"/>
      <c r="BA1536" s="22"/>
      <c r="BB1536" s="22"/>
      <c r="BC1536" s="22"/>
      <c r="BD1536" s="22"/>
      <c r="BE1536" s="22"/>
      <c r="BF1536" s="22"/>
      <c r="BG1536" s="22"/>
      <c r="BH1536" s="22"/>
      <c r="BI1536" s="22"/>
      <c r="BJ1536" s="22"/>
      <c r="BK1536" s="22"/>
      <c r="BL1536" s="22"/>
      <c r="BM1536" s="22"/>
      <c r="BN1536" s="22"/>
      <c r="BO1536" s="22"/>
      <c r="BP1536" s="22"/>
      <c r="BQ1536" s="22"/>
      <c r="BR1536" s="22"/>
      <c r="BS1536" s="22"/>
      <c r="BT1536" s="22"/>
      <c r="BU1536" s="22"/>
      <c r="BV1536" s="22"/>
      <c r="BW1536" s="22"/>
      <c r="BX1536" s="22"/>
      <c r="BY1536" s="22"/>
      <c r="BZ1536" s="22"/>
      <c r="CA1536" s="22"/>
      <c r="CB1536" s="22"/>
      <c r="CC1536" s="22"/>
      <c r="CD1536" s="22"/>
      <c r="CE1536" s="22"/>
      <c r="CF1536" s="22"/>
      <c r="CG1536" s="22"/>
      <c r="CH1536" s="22"/>
      <c r="CI1536" s="22"/>
      <c r="CJ1536" s="22"/>
      <c r="CK1536" s="22"/>
      <c r="CL1536" s="22"/>
      <c r="CM1536" s="22"/>
      <c r="CN1536" s="22"/>
      <c r="CO1536" s="22"/>
      <c r="CP1536" s="22"/>
      <c r="CQ1536" s="22"/>
      <c r="CR1536" s="22"/>
      <c r="CS1536" s="22"/>
      <c r="CT1536" s="22"/>
      <c r="CU1536" s="22"/>
      <c r="CV1536" s="22"/>
      <c r="CW1536" s="22"/>
      <c r="CX1536" s="22"/>
      <c r="CY1536" s="22"/>
      <c r="CZ1536" s="22"/>
      <c r="DA1536" s="22"/>
      <c r="DB1536" s="22"/>
      <c r="DC1536" s="22"/>
      <c r="DD1536" s="22"/>
      <c r="DE1536" s="22"/>
      <c r="DF1536" s="22"/>
      <c r="DG1536" s="22"/>
      <c r="DH1536" s="22"/>
      <c r="DI1536" s="22"/>
      <c r="DJ1536" s="22"/>
      <c r="DK1536" s="22"/>
      <c r="DL1536" s="22"/>
    </row>
    <row r="1537" spans="1:116" ht="15" hidden="1" customHeight="1" x14ac:dyDescent="0.25">
      <c r="A1537" s="4"/>
      <c r="B1537" s="4"/>
      <c r="C1537" s="582"/>
      <c r="D1537" s="575"/>
      <c r="E1537" s="575"/>
      <c r="F1537" s="582"/>
      <c r="G1537" s="61" t="s">
        <v>62</v>
      </c>
      <c r="H1537" s="61"/>
      <c r="I1537" s="179"/>
      <c r="J1537" s="441"/>
      <c r="K1537" s="441"/>
      <c r="L1537" s="441"/>
      <c r="M1537" s="441"/>
      <c r="N1537" s="441"/>
      <c r="O1537" s="441"/>
      <c r="P1537" s="441"/>
      <c r="Q1537" s="441"/>
      <c r="R1537" s="441"/>
      <c r="S1537" s="441"/>
      <c r="T1537" s="441"/>
      <c r="U1537" s="441"/>
      <c r="V1537" s="441"/>
      <c r="W1537" s="2"/>
      <c r="X1537" s="441"/>
      <c r="Y1537" s="2"/>
      <c r="Z1537" s="5"/>
      <c r="AA1537" s="22"/>
      <c r="AB1537" s="22"/>
      <c r="AC1537" s="22"/>
      <c r="AD1537" s="22"/>
      <c r="AE1537" s="22"/>
      <c r="AF1537" s="22"/>
      <c r="AG1537" s="22"/>
      <c r="AH1537" s="22"/>
      <c r="AI1537" s="22"/>
      <c r="AJ1537" s="22"/>
      <c r="AK1537" s="22"/>
      <c r="AL1537" s="22"/>
      <c r="AM1537" s="22"/>
      <c r="AN1537" s="22"/>
      <c r="AO1537" s="22"/>
      <c r="AP1537" s="22"/>
      <c r="AQ1537" s="22"/>
      <c r="AR1537" s="22"/>
      <c r="AS1537" s="22"/>
      <c r="AT1537" s="22"/>
      <c r="AU1537" s="22"/>
      <c r="AV1537" s="22"/>
      <c r="AW1537" s="22"/>
      <c r="AX1537" s="22"/>
      <c r="AY1537" s="22"/>
      <c r="AZ1537" s="22"/>
      <c r="BA1537" s="22"/>
      <c r="BB1537" s="22"/>
      <c r="BC1537" s="22"/>
      <c r="BD1537" s="22"/>
      <c r="BE1537" s="22"/>
      <c r="BF1537" s="22"/>
      <c r="BG1537" s="22"/>
      <c r="BH1537" s="22"/>
      <c r="BI1537" s="22"/>
      <c r="BJ1537" s="22"/>
      <c r="BK1537" s="22"/>
      <c r="BL1537" s="22"/>
      <c r="BM1537" s="22"/>
      <c r="BN1537" s="22"/>
      <c r="BO1537" s="22"/>
      <c r="BP1537" s="22"/>
      <c r="BQ1537" s="22"/>
      <c r="BR1537" s="22"/>
      <c r="BS1537" s="22"/>
      <c r="BT1537" s="22"/>
      <c r="BU1537" s="22"/>
      <c r="BV1537" s="22"/>
      <c r="BW1537" s="22"/>
      <c r="BX1537" s="22"/>
      <c r="BY1537" s="22"/>
      <c r="BZ1537" s="22"/>
      <c r="CA1537" s="22"/>
      <c r="CB1537" s="22"/>
      <c r="CC1537" s="22"/>
      <c r="CD1537" s="22"/>
      <c r="CE1537" s="22"/>
      <c r="CF1537" s="22"/>
      <c r="CG1537" s="22"/>
      <c r="CH1537" s="22"/>
      <c r="CI1537" s="22"/>
      <c r="CJ1537" s="22"/>
      <c r="CK1537" s="22"/>
      <c r="CL1537" s="22"/>
      <c r="CM1537" s="22"/>
      <c r="CN1537" s="22"/>
      <c r="CO1537" s="22"/>
      <c r="CP1537" s="22"/>
      <c r="CQ1537" s="22"/>
      <c r="CR1537" s="22"/>
      <c r="CS1537" s="22"/>
      <c r="CT1537" s="22"/>
      <c r="CU1537" s="22"/>
      <c r="CV1537" s="22"/>
      <c r="CW1537" s="22"/>
      <c r="CX1537" s="22"/>
      <c r="CY1537" s="22"/>
      <c r="CZ1537" s="22"/>
      <c r="DA1537" s="22"/>
      <c r="DB1537" s="22"/>
      <c r="DC1537" s="22"/>
      <c r="DD1537" s="22"/>
      <c r="DE1537" s="22"/>
      <c r="DF1537" s="22"/>
      <c r="DG1537" s="22"/>
      <c r="DH1537" s="22"/>
      <c r="DI1537" s="22"/>
      <c r="DJ1537" s="22"/>
      <c r="DK1537" s="22"/>
      <c r="DL1537" s="22"/>
    </row>
    <row r="1538" spans="1:116" ht="15" hidden="1" customHeight="1" x14ac:dyDescent="0.25">
      <c r="A1538" s="4"/>
      <c r="B1538" s="4"/>
      <c r="C1538" s="582"/>
      <c r="D1538" s="575"/>
      <c r="E1538" s="575"/>
      <c r="F1538" s="582"/>
      <c r="G1538" s="61" t="s">
        <v>63</v>
      </c>
      <c r="H1538" s="61"/>
      <c r="I1538" s="179"/>
      <c r="J1538" s="441"/>
      <c r="K1538" s="441"/>
      <c r="L1538" s="441"/>
      <c r="M1538" s="441"/>
      <c r="N1538" s="441"/>
      <c r="O1538" s="441"/>
      <c r="P1538" s="441"/>
      <c r="Q1538" s="441"/>
      <c r="R1538" s="441"/>
      <c r="S1538" s="441"/>
      <c r="T1538" s="441"/>
      <c r="U1538" s="441"/>
      <c r="V1538" s="441"/>
      <c r="W1538" s="2"/>
      <c r="X1538" s="441"/>
      <c r="Y1538" s="2"/>
      <c r="Z1538" s="5"/>
      <c r="AA1538" s="22"/>
      <c r="AB1538" s="22"/>
      <c r="AC1538" s="22"/>
      <c r="AD1538" s="22"/>
      <c r="AE1538" s="22"/>
      <c r="AF1538" s="22"/>
      <c r="AG1538" s="22"/>
      <c r="AH1538" s="22"/>
      <c r="AI1538" s="22"/>
      <c r="AJ1538" s="22"/>
      <c r="AK1538" s="22"/>
      <c r="AL1538" s="22"/>
      <c r="AM1538" s="22"/>
      <c r="AN1538" s="22"/>
      <c r="AO1538" s="22"/>
      <c r="AP1538" s="22"/>
      <c r="AQ1538" s="22"/>
      <c r="AR1538" s="22"/>
      <c r="AS1538" s="22"/>
      <c r="AT1538" s="22"/>
      <c r="AU1538" s="22"/>
      <c r="AV1538" s="22"/>
      <c r="AW1538" s="22"/>
      <c r="AX1538" s="22"/>
      <c r="AY1538" s="22"/>
      <c r="AZ1538" s="22"/>
      <c r="BA1538" s="22"/>
      <c r="BB1538" s="22"/>
      <c r="BC1538" s="22"/>
      <c r="BD1538" s="22"/>
      <c r="BE1538" s="22"/>
      <c r="BF1538" s="22"/>
      <c r="BG1538" s="22"/>
      <c r="BH1538" s="22"/>
      <c r="BI1538" s="22"/>
      <c r="BJ1538" s="22"/>
      <c r="BK1538" s="22"/>
      <c r="BL1538" s="22"/>
      <c r="BM1538" s="22"/>
      <c r="BN1538" s="22"/>
      <c r="BO1538" s="22"/>
      <c r="BP1538" s="22"/>
      <c r="BQ1538" s="22"/>
      <c r="BR1538" s="22"/>
      <c r="BS1538" s="22"/>
      <c r="BT1538" s="22"/>
      <c r="BU1538" s="22"/>
      <c r="BV1538" s="22"/>
      <c r="BW1538" s="22"/>
      <c r="BX1538" s="22"/>
      <c r="BY1538" s="22"/>
      <c r="BZ1538" s="22"/>
      <c r="CA1538" s="22"/>
      <c r="CB1538" s="22"/>
      <c r="CC1538" s="22"/>
      <c r="CD1538" s="22"/>
      <c r="CE1538" s="22"/>
      <c r="CF1538" s="22"/>
      <c r="CG1538" s="22"/>
      <c r="CH1538" s="22"/>
      <c r="CI1538" s="22"/>
      <c r="CJ1538" s="22"/>
      <c r="CK1538" s="22"/>
      <c r="CL1538" s="22"/>
      <c r="CM1538" s="22"/>
      <c r="CN1538" s="22"/>
      <c r="CO1538" s="22"/>
      <c r="CP1538" s="22"/>
      <c r="CQ1538" s="22"/>
      <c r="CR1538" s="22"/>
      <c r="CS1538" s="22"/>
      <c r="CT1538" s="22"/>
      <c r="CU1538" s="22"/>
      <c r="CV1538" s="22"/>
      <c r="CW1538" s="22"/>
      <c r="CX1538" s="22"/>
      <c r="CY1538" s="22"/>
      <c r="CZ1538" s="22"/>
      <c r="DA1538" s="22"/>
      <c r="DB1538" s="22"/>
      <c r="DC1538" s="22"/>
      <c r="DD1538" s="22"/>
      <c r="DE1538" s="22"/>
      <c r="DF1538" s="22"/>
      <c r="DG1538" s="22"/>
      <c r="DH1538" s="22"/>
      <c r="DI1538" s="22"/>
      <c r="DJ1538" s="22"/>
      <c r="DK1538" s="22"/>
      <c r="DL1538" s="22"/>
    </row>
    <row r="1539" spans="1:116" ht="15" hidden="1" customHeight="1" x14ac:dyDescent="0.25">
      <c r="A1539" s="4"/>
      <c r="B1539" s="4"/>
      <c r="C1539" s="582"/>
      <c r="D1539" s="575"/>
      <c r="E1539" s="575"/>
      <c r="F1539" s="582"/>
      <c r="G1539" s="61" t="s">
        <v>68</v>
      </c>
      <c r="H1539" s="61"/>
      <c r="I1539" s="179"/>
      <c r="J1539" s="441"/>
      <c r="K1539" s="441"/>
      <c r="L1539" s="441"/>
      <c r="M1539" s="441"/>
      <c r="N1539" s="441"/>
      <c r="O1539" s="441"/>
      <c r="P1539" s="441"/>
      <c r="Q1539" s="441"/>
      <c r="R1539" s="441"/>
      <c r="S1539" s="441"/>
      <c r="T1539" s="441"/>
      <c r="U1539" s="441"/>
      <c r="V1539" s="441"/>
      <c r="W1539" s="2"/>
      <c r="X1539" s="441"/>
      <c r="Y1539" s="2"/>
      <c r="Z1539" s="5"/>
      <c r="AA1539" s="22"/>
      <c r="AB1539" s="22"/>
      <c r="AC1539" s="22"/>
      <c r="AD1539" s="22"/>
      <c r="AE1539" s="22"/>
      <c r="AF1539" s="22"/>
      <c r="AG1539" s="22"/>
      <c r="AH1539" s="22"/>
      <c r="AI1539" s="22"/>
      <c r="AJ1539" s="22"/>
      <c r="AK1539" s="22"/>
      <c r="AL1539" s="22"/>
      <c r="AM1539" s="22"/>
      <c r="AN1539" s="22"/>
      <c r="AO1539" s="22"/>
      <c r="AP1539" s="22"/>
      <c r="AQ1539" s="22"/>
      <c r="AR1539" s="22"/>
      <c r="AS1539" s="22"/>
      <c r="AT1539" s="22"/>
      <c r="AU1539" s="22"/>
      <c r="AV1539" s="22"/>
      <c r="AW1539" s="22"/>
      <c r="AX1539" s="22"/>
      <c r="AY1539" s="22"/>
      <c r="AZ1539" s="22"/>
      <c r="BA1539" s="22"/>
      <c r="BB1539" s="22"/>
      <c r="BC1539" s="22"/>
      <c r="BD1539" s="22"/>
      <c r="BE1539" s="22"/>
      <c r="BF1539" s="22"/>
      <c r="BG1539" s="22"/>
      <c r="BH1539" s="22"/>
      <c r="BI1539" s="22"/>
      <c r="BJ1539" s="22"/>
      <c r="BK1539" s="22"/>
      <c r="BL1539" s="22"/>
      <c r="BM1539" s="22"/>
      <c r="BN1539" s="22"/>
      <c r="BO1539" s="22"/>
      <c r="BP1539" s="22"/>
      <c r="BQ1539" s="22"/>
      <c r="BR1539" s="22"/>
      <c r="BS1539" s="22"/>
      <c r="BT1539" s="22"/>
      <c r="BU1539" s="22"/>
      <c r="BV1539" s="22"/>
      <c r="BW1539" s="22"/>
      <c r="BX1539" s="22"/>
      <c r="BY1539" s="22"/>
      <c r="BZ1539" s="22"/>
      <c r="CA1539" s="22"/>
      <c r="CB1539" s="22"/>
      <c r="CC1539" s="22"/>
      <c r="CD1539" s="22"/>
      <c r="CE1539" s="22"/>
      <c r="CF1539" s="22"/>
      <c r="CG1539" s="22"/>
      <c r="CH1539" s="22"/>
      <c r="CI1539" s="22"/>
      <c r="CJ1539" s="22"/>
      <c r="CK1539" s="22"/>
      <c r="CL1539" s="22"/>
      <c r="CM1539" s="22"/>
      <c r="CN1539" s="22"/>
      <c r="CO1539" s="22"/>
      <c r="CP1539" s="22"/>
      <c r="CQ1539" s="22"/>
      <c r="CR1539" s="22"/>
      <c r="CS1539" s="22"/>
      <c r="CT1539" s="22"/>
      <c r="CU1539" s="22"/>
      <c r="CV1539" s="22"/>
      <c r="CW1539" s="22"/>
      <c r="CX1539" s="22"/>
      <c r="CY1539" s="22"/>
      <c r="CZ1539" s="22"/>
      <c r="DA1539" s="22"/>
      <c r="DB1539" s="22"/>
      <c r="DC1539" s="22"/>
      <c r="DD1539" s="22"/>
      <c r="DE1539" s="22"/>
      <c r="DF1539" s="22"/>
      <c r="DG1539" s="22"/>
      <c r="DH1539" s="22"/>
      <c r="DI1539" s="22"/>
      <c r="DJ1539" s="22"/>
      <c r="DK1539" s="22"/>
      <c r="DL1539" s="22"/>
    </row>
    <row r="1540" spans="1:116" ht="15.75" hidden="1" customHeight="1" x14ac:dyDescent="0.25">
      <c r="A1540" s="4"/>
      <c r="B1540" s="4"/>
      <c r="C1540" s="582"/>
      <c r="D1540" s="575"/>
      <c r="E1540" s="575"/>
      <c r="F1540" s="657" t="s">
        <v>74</v>
      </c>
      <c r="G1540" s="61" t="s">
        <v>59</v>
      </c>
      <c r="H1540" s="61"/>
      <c r="I1540" s="179"/>
      <c r="J1540" s="441"/>
      <c r="K1540" s="441"/>
      <c r="L1540" s="441"/>
      <c r="M1540" s="441"/>
      <c r="N1540" s="441"/>
      <c r="O1540" s="441"/>
      <c r="P1540" s="441"/>
      <c r="Q1540" s="441"/>
      <c r="R1540" s="441"/>
      <c r="S1540" s="441"/>
      <c r="T1540" s="441"/>
      <c r="U1540" s="441"/>
      <c r="V1540" s="441"/>
      <c r="W1540" s="2"/>
      <c r="X1540" s="441"/>
      <c r="Y1540" s="2"/>
      <c r="Z1540" s="5"/>
      <c r="AA1540" s="22"/>
      <c r="AB1540" s="22"/>
      <c r="AC1540" s="22"/>
      <c r="AD1540" s="22"/>
      <c r="AE1540" s="22"/>
      <c r="AF1540" s="22"/>
      <c r="AG1540" s="22"/>
      <c r="AH1540" s="22"/>
      <c r="AI1540" s="22"/>
      <c r="AJ1540" s="22"/>
      <c r="AK1540" s="22"/>
      <c r="AL1540" s="22"/>
      <c r="AM1540" s="22"/>
      <c r="AN1540" s="22"/>
      <c r="AO1540" s="22"/>
      <c r="AP1540" s="22"/>
      <c r="AQ1540" s="22"/>
      <c r="AR1540" s="22"/>
      <c r="AS1540" s="22"/>
      <c r="AT1540" s="22"/>
      <c r="AU1540" s="22"/>
      <c r="AV1540" s="22"/>
      <c r="AW1540" s="22"/>
      <c r="AX1540" s="22"/>
      <c r="AY1540" s="22"/>
      <c r="AZ1540" s="22"/>
      <c r="BA1540" s="22"/>
      <c r="BB1540" s="22"/>
      <c r="BC1540" s="22"/>
      <c r="BD1540" s="22"/>
      <c r="BE1540" s="22"/>
      <c r="BF1540" s="22"/>
      <c r="BG1540" s="22"/>
      <c r="BH1540" s="22"/>
      <c r="BI1540" s="22"/>
      <c r="BJ1540" s="22"/>
      <c r="BK1540" s="22"/>
      <c r="BL1540" s="22"/>
      <c r="BM1540" s="22"/>
      <c r="BN1540" s="22"/>
      <c r="BO1540" s="22"/>
      <c r="BP1540" s="22"/>
      <c r="BQ1540" s="22"/>
      <c r="BR1540" s="22"/>
      <c r="BS1540" s="22"/>
      <c r="BT1540" s="22"/>
      <c r="BU1540" s="22"/>
      <c r="BV1540" s="22"/>
      <c r="BW1540" s="22"/>
      <c r="BX1540" s="22"/>
      <c r="BY1540" s="22"/>
      <c r="BZ1540" s="22"/>
      <c r="CA1540" s="22"/>
      <c r="CB1540" s="22"/>
      <c r="CC1540" s="22"/>
      <c r="CD1540" s="22"/>
      <c r="CE1540" s="22"/>
      <c r="CF1540" s="22"/>
      <c r="CG1540" s="22"/>
      <c r="CH1540" s="22"/>
      <c r="CI1540" s="22"/>
      <c r="CJ1540" s="22"/>
      <c r="CK1540" s="22"/>
      <c r="CL1540" s="22"/>
      <c r="CM1540" s="22"/>
      <c r="CN1540" s="22"/>
      <c r="CO1540" s="22"/>
      <c r="CP1540" s="22"/>
      <c r="CQ1540" s="22"/>
      <c r="CR1540" s="22"/>
      <c r="CS1540" s="22"/>
      <c r="CT1540" s="22"/>
      <c r="CU1540" s="22"/>
      <c r="CV1540" s="22"/>
      <c r="CW1540" s="22"/>
      <c r="CX1540" s="22"/>
      <c r="CY1540" s="22"/>
      <c r="CZ1540" s="22"/>
      <c r="DA1540" s="22"/>
      <c r="DB1540" s="22"/>
      <c r="DC1540" s="22"/>
      <c r="DD1540" s="22"/>
      <c r="DE1540" s="22"/>
      <c r="DF1540" s="22"/>
      <c r="DG1540" s="22"/>
      <c r="DH1540" s="22"/>
      <c r="DI1540" s="22"/>
      <c r="DJ1540" s="22"/>
      <c r="DK1540" s="22"/>
      <c r="DL1540" s="22"/>
    </row>
    <row r="1541" spans="1:116" ht="15" hidden="1" customHeight="1" x14ac:dyDescent="0.25">
      <c r="A1541" s="4"/>
      <c r="B1541" s="4"/>
      <c r="C1541" s="582"/>
      <c r="D1541" s="575"/>
      <c r="E1541" s="575"/>
      <c r="F1541" s="657"/>
      <c r="G1541" s="61" t="s">
        <v>60</v>
      </c>
      <c r="H1541" s="61"/>
      <c r="I1541" s="179"/>
      <c r="J1541" s="441"/>
      <c r="K1541" s="441"/>
      <c r="L1541" s="441"/>
      <c r="M1541" s="441"/>
      <c r="N1541" s="441"/>
      <c r="O1541" s="441"/>
      <c r="P1541" s="441"/>
      <c r="Q1541" s="441"/>
      <c r="R1541" s="441"/>
      <c r="S1541" s="441"/>
      <c r="T1541" s="441"/>
      <c r="U1541" s="441"/>
      <c r="V1541" s="441"/>
      <c r="W1541" s="2"/>
      <c r="X1541" s="441"/>
      <c r="Y1541" s="2"/>
      <c r="Z1541" s="5"/>
      <c r="AA1541" s="22"/>
      <c r="AB1541" s="22"/>
      <c r="AC1541" s="22"/>
      <c r="AD1541" s="22"/>
      <c r="AE1541" s="22"/>
      <c r="AF1541" s="22"/>
      <c r="AG1541" s="22"/>
      <c r="AH1541" s="22"/>
      <c r="AI1541" s="22"/>
      <c r="AJ1541" s="22"/>
      <c r="AK1541" s="22"/>
      <c r="AL1541" s="22"/>
      <c r="AM1541" s="22"/>
      <c r="AN1541" s="22"/>
      <c r="AO1541" s="22"/>
      <c r="AP1541" s="22"/>
      <c r="AQ1541" s="22"/>
      <c r="AR1541" s="22"/>
      <c r="AS1541" s="22"/>
      <c r="AT1541" s="22"/>
      <c r="AU1541" s="22"/>
      <c r="AV1541" s="22"/>
      <c r="AW1541" s="22"/>
      <c r="AX1541" s="22"/>
      <c r="AY1541" s="22"/>
      <c r="AZ1541" s="22"/>
      <c r="BA1541" s="22"/>
      <c r="BB1541" s="22"/>
      <c r="BC1541" s="22"/>
      <c r="BD1541" s="22"/>
      <c r="BE1541" s="22"/>
      <c r="BF1541" s="22"/>
      <c r="BG1541" s="22"/>
      <c r="BH1541" s="22"/>
      <c r="BI1541" s="22"/>
      <c r="BJ1541" s="22"/>
      <c r="BK1541" s="22"/>
      <c r="BL1541" s="22"/>
      <c r="BM1541" s="22"/>
      <c r="BN1541" s="22"/>
      <c r="BO1541" s="22"/>
      <c r="BP1541" s="22"/>
      <c r="BQ1541" s="22"/>
      <c r="BR1541" s="22"/>
      <c r="BS1541" s="22"/>
      <c r="BT1541" s="22"/>
      <c r="BU1541" s="22"/>
      <c r="BV1541" s="22"/>
      <c r="BW1541" s="22"/>
      <c r="BX1541" s="22"/>
      <c r="BY1541" s="22"/>
      <c r="BZ1541" s="22"/>
      <c r="CA1541" s="22"/>
      <c r="CB1541" s="22"/>
      <c r="CC1541" s="22"/>
      <c r="CD1541" s="22"/>
      <c r="CE1541" s="22"/>
      <c r="CF1541" s="22"/>
      <c r="CG1541" s="22"/>
      <c r="CH1541" s="22"/>
      <c r="CI1541" s="22"/>
      <c r="CJ1541" s="22"/>
      <c r="CK1541" s="22"/>
      <c r="CL1541" s="22"/>
      <c r="CM1541" s="22"/>
      <c r="CN1541" s="22"/>
      <c r="CO1541" s="22"/>
      <c r="CP1541" s="22"/>
      <c r="CQ1541" s="22"/>
      <c r="CR1541" s="22"/>
      <c r="CS1541" s="22"/>
      <c r="CT1541" s="22"/>
      <c r="CU1541" s="22"/>
      <c r="CV1541" s="22"/>
      <c r="CW1541" s="22"/>
      <c r="CX1541" s="22"/>
      <c r="CY1541" s="22"/>
      <c r="CZ1541" s="22"/>
      <c r="DA1541" s="22"/>
      <c r="DB1541" s="22"/>
      <c r="DC1541" s="22"/>
      <c r="DD1541" s="22"/>
      <c r="DE1541" s="22"/>
      <c r="DF1541" s="22"/>
      <c r="DG1541" s="22"/>
      <c r="DH1541" s="22"/>
      <c r="DI1541" s="22"/>
      <c r="DJ1541" s="22"/>
      <c r="DK1541" s="22"/>
      <c r="DL1541" s="22"/>
    </row>
    <row r="1542" spans="1:116" s="13" customFormat="1" ht="15" hidden="1" customHeight="1" x14ac:dyDescent="0.25">
      <c r="A1542" s="4"/>
      <c r="B1542" s="4"/>
      <c r="C1542" s="582"/>
      <c r="D1542" s="575"/>
      <c r="E1542" s="575"/>
      <c r="F1542" s="657"/>
      <c r="G1542" s="60" t="s">
        <v>61</v>
      </c>
      <c r="H1542" s="60"/>
      <c r="I1542" s="138"/>
      <c r="J1542" s="148"/>
      <c r="K1542" s="148"/>
      <c r="L1542" s="148"/>
      <c r="M1542" s="148"/>
      <c r="N1542" s="148"/>
      <c r="O1542" s="148"/>
      <c r="P1542" s="148"/>
      <c r="Q1542" s="148"/>
      <c r="R1542" s="148"/>
      <c r="S1542" s="148"/>
      <c r="T1542" s="148"/>
      <c r="U1542" s="148"/>
      <c r="V1542" s="441"/>
      <c r="W1542" s="2"/>
      <c r="X1542" s="441"/>
      <c r="Y1542" s="2"/>
      <c r="Z1542" s="5"/>
      <c r="AA1542" s="22"/>
      <c r="AB1542" s="22"/>
      <c r="AC1542" s="22"/>
      <c r="AD1542" s="22"/>
      <c r="AE1542" s="22"/>
      <c r="AF1542" s="22"/>
      <c r="AG1542" s="22"/>
      <c r="AH1542" s="22"/>
      <c r="AI1542" s="22"/>
      <c r="AJ1542" s="22"/>
      <c r="AK1542" s="22"/>
      <c r="AL1542" s="22"/>
      <c r="AM1542" s="22"/>
      <c r="AN1542" s="22"/>
      <c r="AO1542" s="22"/>
      <c r="AP1542" s="22"/>
      <c r="AQ1542" s="22"/>
      <c r="AR1542" s="22"/>
      <c r="AS1542" s="22"/>
      <c r="AT1542" s="22"/>
      <c r="AU1542" s="22"/>
      <c r="AV1542" s="22"/>
      <c r="AW1542" s="22"/>
      <c r="AX1542" s="22"/>
      <c r="AY1542" s="22"/>
      <c r="AZ1542" s="22"/>
      <c r="BA1542" s="22"/>
      <c r="BB1542" s="22"/>
      <c r="BC1542" s="22"/>
      <c r="BD1542" s="22"/>
      <c r="BE1542" s="22"/>
      <c r="BF1542" s="22"/>
      <c r="BG1542" s="22"/>
      <c r="BH1542" s="22"/>
      <c r="BI1542" s="22"/>
      <c r="BJ1542" s="22"/>
      <c r="BK1542" s="22"/>
      <c r="BL1542" s="22"/>
      <c r="BM1542" s="22"/>
      <c r="BN1542" s="22"/>
      <c r="BO1542" s="22"/>
      <c r="BP1542" s="22"/>
      <c r="BQ1542" s="22"/>
      <c r="BR1542" s="22"/>
      <c r="BS1542" s="22"/>
      <c r="BT1542" s="22"/>
      <c r="BU1542" s="22"/>
      <c r="BV1542" s="22"/>
      <c r="BW1542" s="22"/>
      <c r="BX1542" s="22"/>
      <c r="BY1542" s="22"/>
      <c r="BZ1542" s="22"/>
      <c r="CA1542" s="22"/>
      <c r="CB1542" s="22"/>
      <c r="CC1542" s="22"/>
      <c r="CD1542" s="22"/>
      <c r="CE1542" s="22"/>
      <c r="CF1542" s="22"/>
      <c r="CG1542" s="22"/>
      <c r="CH1542" s="22"/>
      <c r="CI1542" s="22"/>
      <c r="CJ1542" s="22"/>
      <c r="CK1542" s="22"/>
      <c r="CL1542" s="22"/>
      <c r="CM1542" s="22"/>
      <c r="CN1542" s="22"/>
      <c r="CO1542" s="22"/>
      <c r="CP1542" s="22"/>
      <c r="CQ1542" s="22"/>
      <c r="CR1542" s="22"/>
      <c r="CS1542" s="22"/>
      <c r="CT1542" s="22"/>
      <c r="CU1542" s="22"/>
      <c r="CV1542" s="22"/>
      <c r="CW1542" s="22"/>
      <c r="CX1542" s="22"/>
      <c r="CY1542" s="22"/>
      <c r="CZ1542" s="22"/>
      <c r="DA1542" s="22"/>
      <c r="DB1542" s="22"/>
      <c r="DC1542" s="22"/>
      <c r="DD1542" s="22"/>
      <c r="DE1542" s="22"/>
      <c r="DF1542" s="22"/>
      <c r="DG1542" s="22"/>
      <c r="DH1542" s="22"/>
      <c r="DI1542" s="22"/>
      <c r="DJ1542" s="22"/>
      <c r="DK1542" s="22"/>
      <c r="DL1542" s="22"/>
    </row>
    <row r="1543" spans="1:116" ht="15" hidden="1" customHeight="1" x14ac:dyDescent="0.25">
      <c r="A1543" s="4"/>
      <c r="B1543" s="4"/>
      <c r="C1543" s="582"/>
      <c r="D1543" s="575"/>
      <c r="E1543" s="575"/>
      <c r="F1543" s="657"/>
      <c r="G1543" s="61" t="s">
        <v>62</v>
      </c>
      <c r="H1543" s="61"/>
      <c r="I1543" s="179"/>
      <c r="J1543" s="441"/>
      <c r="K1543" s="441"/>
      <c r="L1543" s="441"/>
      <c r="M1543" s="441"/>
      <c r="N1543" s="441"/>
      <c r="O1543" s="441"/>
      <c r="P1543" s="441"/>
      <c r="Q1543" s="441"/>
      <c r="R1543" s="441"/>
      <c r="S1543" s="441"/>
      <c r="T1543" s="441"/>
      <c r="U1543" s="441"/>
      <c r="V1543" s="441"/>
      <c r="W1543" s="2"/>
      <c r="X1543" s="441"/>
      <c r="Y1543" s="2"/>
      <c r="Z1543" s="5"/>
      <c r="AA1543" s="22"/>
      <c r="AB1543" s="22"/>
      <c r="AC1543" s="22"/>
      <c r="AD1543" s="22"/>
      <c r="AE1543" s="22"/>
      <c r="AF1543" s="22"/>
      <c r="AG1543" s="22"/>
      <c r="AH1543" s="22"/>
      <c r="AI1543" s="22"/>
      <c r="AJ1543" s="22"/>
      <c r="AK1543" s="22"/>
      <c r="AL1543" s="22"/>
      <c r="AM1543" s="22"/>
      <c r="AN1543" s="22"/>
      <c r="AO1543" s="22"/>
      <c r="AP1543" s="22"/>
      <c r="AQ1543" s="22"/>
      <c r="AR1543" s="22"/>
      <c r="AS1543" s="22"/>
      <c r="AT1543" s="22"/>
      <c r="AU1543" s="22"/>
      <c r="AV1543" s="22"/>
      <c r="AW1543" s="22"/>
      <c r="AX1543" s="22"/>
      <c r="AY1543" s="22"/>
      <c r="AZ1543" s="22"/>
      <c r="BA1543" s="22"/>
      <c r="BB1543" s="22"/>
      <c r="BC1543" s="22"/>
      <c r="BD1543" s="22"/>
      <c r="BE1543" s="22"/>
      <c r="BF1543" s="22"/>
      <c r="BG1543" s="22"/>
      <c r="BH1543" s="22"/>
      <c r="BI1543" s="22"/>
      <c r="BJ1543" s="22"/>
      <c r="BK1543" s="22"/>
      <c r="BL1543" s="22"/>
      <c r="BM1543" s="22"/>
      <c r="BN1543" s="22"/>
      <c r="BO1543" s="22"/>
      <c r="BP1543" s="22"/>
      <c r="BQ1543" s="22"/>
      <c r="BR1543" s="22"/>
      <c r="BS1543" s="22"/>
      <c r="BT1543" s="22"/>
      <c r="BU1543" s="22"/>
      <c r="BV1543" s="22"/>
      <c r="BW1543" s="22"/>
      <c r="BX1543" s="22"/>
      <c r="BY1543" s="22"/>
      <c r="BZ1543" s="22"/>
      <c r="CA1543" s="22"/>
      <c r="CB1543" s="22"/>
      <c r="CC1543" s="22"/>
      <c r="CD1543" s="22"/>
      <c r="CE1543" s="22"/>
      <c r="CF1543" s="22"/>
      <c r="CG1543" s="22"/>
      <c r="CH1543" s="22"/>
      <c r="CI1543" s="22"/>
      <c r="CJ1543" s="22"/>
      <c r="CK1543" s="22"/>
      <c r="CL1543" s="22"/>
      <c r="CM1543" s="22"/>
      <c r="CN1543" s="22"/>
      <c r="CO1543" s="22"/>
      <c r="CP1543" s="22"/>
      <c r="CQ1543" s="22"/>
      <c r="CR1543" s="22"/>
      <c r="CS1543" s="22"/>
      <c r="CT1543" s="22"/>
      <c r="CU1543" s="22"/>
      <c r="CV1543" s="22"/>
      <c r="CW1543" s="22"/>
      <c r="CX1543" s="22"/>
      <c r="CY1543" s="22"/>
      <c r="CZ1543" s="22"/>
      <c r="DA1543" s="22"/>
      <c r="DB1543" s="22"/>
      <c r="DC1543" s="22"/>
      <c r="DD1543" s="22"/>
      <c r="DE1543" s="22"/>
      <c r="DF1543" s="22"/>
      <c r="DG1543" s="22"/>
      <c r="DH1543" s="22"/>
      <c r="DI1543" s="22"/>
      <c r="DJ1543" s="22"/>
      <c r="DK1543" s="22"/>
      <c r="DL1543" s="22"/>
    </row>
    <row r="1544" spans="1:116" ht="15" hidden="1" customHeight="1" x14ac:dyDescent="0.25">
      <c r="A1544" s="4"/>
      <c r="B1544" s="4"/>
      <c r="C1544" s="582"/>
      <c r="D1544" s="575"/>
      <c r="E1544" s="575"/>
      <c r="F1544" s="657"/>
      <c r="G1544" s="61" t="s">
        <v>63</v>
      </c>
      <c r="H1544" s="61"/>
      <c r="I1544" s="179"/>
      <c r="J1544" s="441"/>
      <c r="K1544" s="441"/>
      <c r="L1544" s="441"/>
      <c r="M1544" s="441"/>
      <c r="N1544" s="441"/>
      <c r="O1544" s="441"/>
      <c r="P1544" s="441"/>
      <c r="Q1544" s="441"/>
      <c r="R1544" s="441"/>
      <c r="S1544" s="441"/>
      <c r="T1544" s="441"/>
      <c r="U1544" s="441"/>
      <c r="V1544" s="441"/>
      <c r="W1544" s="2"/>
      <c r="X1544" s="441"/>
      <c r="Y1544" s="2"/>
      <c r="Z1544" s="5"/>
      <c r="AA1544" s="22"/>
      <c r="AB1544" s="22"/>
      <c r="AC1544" s="22"/>
      <c r="AD1544" s="22"/>
      <c r="AE1544" s="22"/>
      <c r="AF1544" s="22"/>
      <c r="AG1544" s="22"/>
      <c r="AH1544" s="22"/>
      <c r="AI1544" s="22"/>
      <c r="AJ1544" s="22"/>
      <c r="AK1544" s="22"/>
      <c r="AL1544" s="22"/>
      <c r="AM1544" s="22"/>
      <c r="AN1544" s="22"/>
      <c r="AO1544" s="22"/>
      <c r="AP1544" s="22"/>
      <c r="AQ1544" s="22"/>
      <c r="AR1544" s="22"/>
      <c r="AS1544" s="22"/>
      <c r="AT1544" s="22"/>
      <c r="AU1544" s="22"/>
      <c r="AV1544" s="22"/>
      <c r="AW1544" s="22"/>
      <c r="AX1544" s="22"/>
      <c r="AY1544" s="22"/>
      <c r="AZ1544" s="22"/>
      <c r="BA1544" s="22"/>
      <c r="BB1544" s="22"/>
      <c r="BC1544" s="22"/>
      <c r="BD1544" s="22"/>
      <c r="BE1544" s="22"/>
      <c r="BF1544" s="22"/>
      <c r="BG1544" s="22"/>
      <c r="BH1544" s="22"/>
      <c r="BI1544" s="22"/>
      <c r="BJ1544" s="22"/>
      <c r="BK1544" s="22"/>
      <c r="BL1544" s="22"/>
      <c r="BM1544" s="22"/>
      <c r="BN1544" s="22"/>
      <c r="BO1544" s="22"/>
      <c r="BP1544" s="22"/>
      <c r="BQ1544" s="22"/>
      <c r="BR1544" s="22"/>
      <c r="BS1544" s="22"/>
      <c r="BT1544" s="22"/>
      <c r="BU1544" s="22"/>
      <c r="BV1544" s="22"/>
      <c r="BW1544" s="22"/>
      <c r="BX1544" s="22"/>
      <c r="BY1544" s="22"/>
      <c r="BZ1544" s="22"/>
      <c r="CA1544" s="22"/>
      <c r="CB1544" s="22"/>
      <c r="CC1544" s="22"/>
      <c r="CD1544" s="22"/>
      <c r="CE1544" s="22"/>
      <c r="CF1544" s="22"/>
      <c r="CG1544" s="22"/>
      <c r="CH1544" s="22"/>
      <c r="CI1544" s="22"/>
      <c r="CJ1544" s="22"/>
      <c r="CK1544" s="22"/>
      <c r="CL1544" s="22"/>
      <c r="CM1544" s="22"/>
      <c r="CN1544" s="22"/>
      <c r="CO1544" s="22"/>
      <c r="CP1544" s="22"/>
      <c r="CQ1544" s="22"/>
      <c r="CR1544" s="22"/>
      <c r="CS1544" s="22"/>
      <c r="CT1544" s="22"/>
      <c r="CU1544" s="22"/>
      <c r="CV1544" s="22"/>
      <c r="CW1544" s="22"/>
      <c r="CX1544" s="22"/>
      <c r="CY1544" s="22"/>
      <c r="CZ1544" s="22"/>
      <c r="DA1544" s="22"/>
      <c r="DB1544" s="22"/>
      <c r="DC1544" s="22"/>
      <c r="DD1544" s="22"/>
      <c r="DE1544" s="22"/>
      <c r="DF1544" s="22"/>
      <c r="DG1544" s="22"/>
      <c r="DH1544" s="22"/>
      <c r="DI1544" s="22"/>
      <c r="DJ1544" s="22"/>
      <c r="DK1544" s="22"/>
      <c r="DL1544" s="22"/>
    </row>
    <row r="1545" spans="1:116" ht="15" hidden="1" customHeight="1" x14ac:dyDescent="0.25">
      <c r="A1545" s="4"/>
      <c r="B1545" s="4"/>
      <c r="C1545" s="582"/>
      <c r="D1545" s="575"/>
      <c r="E1545" s="575"/>
      <c r="F1545" s="657"/>
      <c r="G1545" s="61" t="s">
        <v>68</v>
      </c>
      <c r="H1545" s="61"/>
      <c r="I1545" s="179"/>
      <c r="J1545" s="441"/>
      <c r="K1545" s="441"/>
      <c r="L1545" s="441"/>
      <c r="M1545" s="441"/>
      <c r="N1545" s="441"/>
      <c r="O1545" s="441"/>
      <c r="P1545" s="441"/>
      <c r="Q1545" s="441"/>
      <c r="R1545" s="441"/>
      <c r="S1545" s="441"/>
      <c r="T1545" s="441"/>
      <c r="U1545" s="441"/>
      <c r="V1545" s="441"/>
      <c r="W1545" s="2"/>
      <c r="X1545" s="441"/>
      <c r="Y1545" s="2"/>
      <c r="Z1545" s="5"/>
      <c r="AA1545" s="22"/>
      <c r="AB1545" s="22"/>
      <c r="AC1545" s="22"/>
      <c r="AD1545" s="22"/>
      <c r="AE1545" s="22"/>
      <c r="AF1545" s="22"/>
      <c r="AG1545" s="22"/>
      <c r="AH1545" s="22"/>
      <c r="AI1545" s="22"/>
      <c r="AJ1545" s="22"/>
      <c r="AK1545" s="22"/>
      <c r="AL1545" s="22"/>
      <c r="AM1545" s="22"/>
      <c r="AN1545" s="22"/>
      <c r="AO1545" s="22"/>
      <c r="AP1545" s="22"/>
      <c r="AQ1545" s="22"/>
      <c r="AR1545" s="22"/>
      <c r="AS1545" s="22"/>
      <c r="AT1545" s="22"/>
      <c r="AU1545" s="22"/>
      <c r="AV1545" s="22"/>
      <c r="AW1545" s="22"/>
      <c r="AX1545" s="22"/>
      <c r="AY1545" s="22"/>
      <c r="AZ1545" s="22"/>
      <c r="BA1545" s="22"/>
      <c r="BB1545" s="22"/>
      <c r="BC1545" s="22"/>
      <c r="BD1545" s="22"/>
      <c r="BE1545" s="22"/>
      <c r="BF1545" s="22"/>
      <c r="BG1545" s="22"/>
      <c r="BH1545" s="22"/>
      <c r="BI1545" s="22"/>
      <c r="BJ1545" s="22"/>
      <c r="BK1545" s="22"/>
      <c r="BL1545" s="22"/>
      <c r="BM1545" s="22"/>
      <c r="BN1545" s="22"/>
      <c r="BO1545" s="22"/>
      <c r="BP1545" s="22"/>
      <c r="BQ1545" s="22"/>
      <c r="BR1545" s="22"/>
      <c r="BS1545" s="22"/>
      <c r="BT1545" s="22"/>
      <c r="BU1545" s="22"/>
      <c r="BV1545" s="22"/>
      <c r="BW1545" s="22"/>
      <c r="BX1545" s="22"/>
      <c r="BY1545" s="22"/>
      <c r="BZ1545" s="22"/>
      <c r="CA1545" s="22"/>
      <c r="CB1545" s="22"/>
      <c r="CC1545" s="22"/>
      <c r="CD1545" s="22"/>
      <c r="CE1545" s="22"/>
      <c r="CF1545" s="22"/>
      <c r="CG1545" s="22"/>
      <c r="CH1545" s="22"/>
      <c r="CI1545" s="22"/>
      <c r="CJ1545" s="22"/>
      <c r="CK1545" s="22"/>
      <c r="CL1545" s="22"/>
      <c r="CM1545" s="22"/>
      <c r="CN1545" s="22"/>
      <c r="CO1545" s="22"/>
      <c r="CP1545" s="22"/>
      <c r="CQ1545" s="22"/>
      <c r="CR1545" s="22"/>
      <c r="CS1545" s="22"/>
      <c r="CT1545" s="22"/>
      <c r="CU1545" s="22"/>
      <c r="CV1545" s="22"/>
      <c r="CW1545" s="22"/>
      <c r="CX1545" s="22"/>
      <c r="CY1545" s="22"/>
      <c r="CZ1545" s="22"/>
      <c r="DA1545" s="22"/>
      <c r="DB1545" s="22"/>
      <c r="DC1545" s="22"/>
      <c r="DD1545" s="22"/>
      <c r="DE1545" s="22"/>
      <c r="DF1545" s="22"/>
      <c r="DG1545" s="22"/>
      <c r="DH1545" s="22"/>
      <c r="DI1545" s="22"/>
      <c r="DJ1545" s="22"/>
      <c r="DK1545" s="22"/>
      <c r="DL1545" s="22"/>
    </row>
    <row r="1546" spans="1:116" ht="15.75" hidden="1" customHeight="1" x14ac:dyDescent="0.25">
      <c r="A1546" s="4"/>
      <c r="B1546" s="4"/>
      <c r="C1546" s="582"/>
      <c r="D1546" s="575"/>
      <c r="E1546" s="575" t="s">
        <v>75</v>
      </c>
      <c r="F1546" s="582" t="s">
        <v>73</v>
      </c>
      <c r="G1546" s="61" t="s">
        <v>59</v>
      </c>
      <c r="H1546" s="61"/>
      <c r="I1546" s="179"/>
      <c r="J1546" s="441"/>
      <c r="K1546" s="441"/>
      <c r="L1546" s="441"/>
      <c r="M1546" s="441"/>
      <c r="N1546" s="441"/>
      <c r="O1546" s="441"/>
      <c r="P1546" s="441"/>
      <c r="Q1546" s="441"/>
      <c r="R1546" s="441"/>
      <c r="S1546" s="441"/>
      <c r="T1546" s="441"/>
      <c r="U1546" s="441"/>
      <c r="V1546" s="441"/>
      <c r="W1546" s="2"/>
      <c r="X1546" s="441"/>
      <c r="Y1546" s="2"/>
      <c r="Z1546" s="5"/>
      <c r="AA1546" s="22"/>
      <c r="AB1546" s="22"/>
      <c r="AC1546" s="22"/>
      <c r="AD1546" s="22"/>
      <c r="AE1546" s="22"/>
      <c r="AF1546" s="22"/>
      <c r="AG1546" s="22"/>
      <c r="AH1546" s="22"/>
      <c r="AI1546" s="22"/>
      <c r="AJ1546" s="22"/>
      <c r="AK1546" s="22"/>
      <c r="AL1546" s="22"/>
      <c r="AM1546" s="22"/>
      <c r="AN1546" s="22"/>
      <c r="AO1546" s="22"/>
      <c r="AP1546" s="22"/>
      <c r="AQ1546" s="22"/>
      <c r="AR1546" s="22"/>
      <c r="AS1546" s="22"/>
      <c r="AT1546" s="22"/>
      <c r="AU1546" s="22"/>
      <c r="AV1546" s="22"/>
      <c r="AW1546" s="22"/>
      <c r="AX1546" s="22"/>
      <c r="AY1546" s="22"/>
      <c r="AZ1546" s="22"/>
      <c r="BA1546" s="22"/>
      <c r="BB1546" s="22"/>
      <c r="BC1546" s="22"/>
      <c r="BD1546" s="22"/>
      <c r="BE1546" s="22"/>
      <c r="BF1546" s="22"/>
      <c r="BG1546" s="22"/>
      <c r="BH1546" s="22"/>
      <c r="BI1546" s="22"/>
      <c r="BJ1546" s="22"/>
      <c r="BK1546" s="22"/>
      <c r="BL1546" s="22"/>
      <c r="BM1546" s="22"/>
      <c r="BN1546" s="22"/>
      <c r="BO1546" s="22"/>
      <c r="BP1546" s="22"/>
      <c r="BQ1546" s="22"/>
      <c r="BR1546" s="22"/>
      <c r="BS1546" s="22"/>
      <c r="BT1546" s="22"/>
      <c r="BU1546" s="22"/>
      <c r="BV1546" s="22"/>
      <c r="BW1546" s="22"/>
      <c r="BX1546" s="22"/>
      <c r="BY1546" s="22"/>
      <c r="BZ1546" s="22"/>
      <c r="CA1546" s="22"/>
      <c r="CB1546" s="22"/>
      <c r="CC1546" s="22"/>
      <c r="CD1546" s="22"/>
      <c r="CE1546" s="22"/>
      <c r="CF1546" s="22"/>
      <c r="CG1546" s="22"/>
      <c r="CH1546" s="22"/>
      <c r="CI1546" s="22"/>
      <c r="CJ1546" s="22"/>
      <c r="CK1546" s="22"/>
      <c r="CL1546" s="22"/>
      <c r="CM1546" s="22"/>
      <c r="CN1546" s="22"/>
      <c r="CO1546" s="22"/>
      <c r="CP1546" s="22"/>
      <c r="CQ1546" s="22"/>
      <c r="CR1546" s="22"/>
      <c r="CS1546" s="22"/>
      <c r="CT1546" s="22"/>
      <c r="CU1546" s="22"/>
      <c r="CV1546" s="22"/>
      <c r="CW1546" s="22"/>
      <c r="CX1546" s="22"/>
      <c r="CY1546" s="22"/>
      <c r="CZ1546" s="22"/>
      <c r="DA1546" s="22"/>
      <c r="DB1546" s="22"/>
      <c r="DC1546" s="22"/>
      <c r="DD1546" s="22"/>
      <c r="DE1546" s="22"/>
      <c r="DF1546" s="22"/>
      <c r="DG1546" s="22"/>
      <c r="DH1546" s="22"/>
      <c r="DI1546" s="22"/>
      <c r="DJ1546" s="22"/>
      <c r="DK1546" s="22"/>
      <c r="DL1546" s="22"/>
    </row>
    <row r="1547" spans="1:116" ht="15" hidden="1" customHeight="1" x14ac:dyDescent="0.25">
      <c r="A1547" s="4"/>
      <c r="B1547" s="4"/>
      <c r="C1547" s="582"/>
      <c r="D1547" s="575"/>
      <c r="E1547" s="575"/>
      <c r="F1547" s="582"/>
      <c r="G1547" s="61" t="s">
        <v>60</v>
      </c>
      <c r="H1547" s="61"/>
      <c r="I1547" s="179"/>
      <c r="J1547" s="441"/>
      <c r="K1547" s="441"/>
      <c r="L1547" s="441"/>
      <c r="M1547" s="441"/>
      <c r="N1547" s="441"/>
      <c r="O1547" s="441"/>
      <c r="P1547" s="441"/>
      <c r="Q1547" s="441"/>
      <c r="R1547" s="441"/>
      <c r="S1547" s="441"/>
      <c r="T1547" s="441"/>
      <c r="U1547" s="441"/>
      <c r="V1547" s="441"/>
      <c r="W1547" s="2"/>
      <c r="X1547" s="441"/>
      <c r="Y1547" s="2"/>
      <c r="Z1547" s="5"/>
      <c r="AA1547" s="22"/>
      <c r="AB1547" s="22"/>
      <c r="AC1547" s="22"/>
      <c r="AD1547" s="22"/>
      <c r="AE1547" s="22"/>
      <c r="AF1547" s="22"/>
      <c r="AG1547" s="22"/>
      <c r="AH1547" s="22"/>
      <c r="AI1547" s="22"/>
      <c r="AJ1547" s="22"/>
      <c r="AK1547" s="22"/>
      <c r="AL1547" s="22"/>
      <c r="AM1547" s="22"/>
      <c r="AN1547" s="22"/>
      <c r="AO1547" s="22"/>
      <c r="AP1547" s="22"/>
      <c r="AQ1547" s="22"/>
      <c r="AR1547" s="22"/>
      <c r="AS1547" s="22"/>
      <c r="AT1547" s="22"/>
      <c r="AU1547" s="22"/>
      <c r="AV1547" s="22"/>
      <c r="AW1547" s="22"/>
      <c r="AX1547" s="22"/>
      <c r="AY1547" s="22"/>
      <c r="AZ1547" s="22"/>
      <c r="BA1547" s="22"/>
      <c r="BB1547" s="22"/>
      <c r="BC1547" s="22"/>
      <c r="BD1547" s="22"/>
      <c r="BE1547" s="22"/>
      <c r="BF1547" s="22"/>
      <c r="BG1547" s="22"/>
      <c r="BH1547" s="22"/>
      <c r="BI1547" s="22"/>
      <c r="BJ1547" s="22"/>
      <c r="BK1547" s="22"/>
      <c r="BL1547" s="22"/>
      <c r="BM1547" s="22"/>
      <c r="BN1547" s="22"/>
      <c r="BO1547" s="22"/>
      <c r="BP1547" s="22"/>
      <c r="BQ1547" s="22"/>
      <c r="BR1547" s="22"/>
      <c r="BS1547" s="22"/>
      <c r="BT1547" s="22"/>
      <c r="BU1547" s="22"/>
      <c r="BV1547" s="22"/>
      <c r="BW1547" s="22"/>
      <c r="BX1547" s="22"/>
      <c r="BY1547" s="22"/>
      <c r="BZ1547" s="22"/>
      <c r="CA1547" s="22"/>
      <c r="CB1547" s="22"/>
      <c r="CC1547" s="22"/>
      <c r="CD1547" s="22"/>
      <c r="CE1547" s="22"/>
      <c r="CF1547" s="22"/>
      <c r="CG1547" s="22"/>
      <c r="CH1547" s="22"/>
      <c r="CI1547" s="22"/>
      <c r="CJ1547" s="22"/>
      <c r="CK1547" s="22"/>
      <c r="CL1547" s="22"/>
      <c r="CM1547" s="22"/>
      <c r="CN1547" s="22"/>
      <c r="CO1547" s="22"/>
      <c r="CP1547" s="22"/>
      <c r="CQ1547" s="22"/>
      <c r="CR1547" s="22"/>
      <c r="CS1547" s="22"/>
      <c r="CT1547" s="22"/>
      <c r="CU1547" s="22"/>
      <c r="CV1547" s="22"/>
      <c r="CW1547" s="22"/>
      <c r="CX1547" s="22"/>
      <c r="CY1547" s="22"/>
      <c r="CZ1547" s="22"/>
      <c r="DA1547" s="22"/>
      <c r="DB1547" s="22"/>
      <c r="DC1547" s="22"/>
      <c r="DD1547" s="22"/>
      <c r="DE1547" s="22"/>
      <c r="DF1547" s="22"/>
      <c r="DG1547" s="22"/>
      <c r="DH1547" s="22"/>
      <c r="DI1547" s="22"/>
      <c r="DJ1547" s="22"/>
      <c r="DK1547" s="22"/>
      <c r="DL1547" s="22"/>
    </row>
    <row r="1548" spans="1:116" ht="15" hidden="1" customHeight="1" x14ac:dyDescent="0.25">
      <c r="A1548" s="4"/>
      <c r="B1548" s="4"/>
      <c r="C1548" s="582"/>
      <c r="D1548" s="575"/>
      <c r="E1548" s="575"/>
      <c r="F1548" s="582"/>
      <c r="G1548" s="61" t="s">
        <v>61</v>
      </c>
      <c r="H1548" s="61"/>
      <c r="I1548" s="179"/>
      <c r="J1548" s="441"/>
      <c r="K1548" s="441"/>
      <c r="L1548" s="441"/>
      <c r="M1548" s="441"/>
      <c r="N1548" s="441"/>
      <c r="O1548" s="441"/>
      <c r="P1548" s="441"/>
      <c r="Q1548" s="441"/>
      <c r="R1548" s="441"/>
      <c r="S1548" s="441"/>
      <c r="T1548" s="441"/>
      <c r="U1548" s="441"/>
      <c r="V1548" s="441"/>
      <c r="W1548" s="2"/>
      <c r="X1548" s="441"/>
      <c r="Y1548" s="2"/>
      <c r="Z1548" s="5"/>
      <c r="AA1548" s="22"/>
      <c r="AB1548" s="22"/>
      <c r="AC1548" s="22"/>
      <c r="AD1548" s="22"/>
      <c r="AE1548" s="22"/>
      <c r="AF1548" s="22"/>
      <c r="AG1548" s="22"/>
      <c r="AH1548" s="22"/>
      <c r="AI1548" s="22"/>
      <c r="AJ1548" s="22"/>
      <c r="AK1548" s="22"/>
      <c r="AL1548" s="22"/>
      <c r="AM1548" s="22"/>
      <c r="AN1548" s="22"/>
      <c r="AO1548" s="22"/>
      <c r="AP1548" s="22"/>
      <c r="AQ1548" s="22"/>
      <c r="AR1548" s="22"/>
      <c r="AS1548" s="22"/>
      <c r="AT1548" s="22"/>
      <c r="AU1548" s="22"/>
      <c r="AV1548" s="22"/>
      <c r="AW1548" s="22"/>
      <c r="AX1548" s="22"/>
      <c r="AY1548" s="22"/>
      <c r="AZ1548" s="22"/>
      <c r="BA1548" s="22"/>
      <c r="BB1548" s="22"/>
      <c r="BC1548" s="22"/>
      <c r="BD1548" s="22"/>
      <c r="BE1548" s="22"/>
      <c r="BF1548" s="22"/>
      <c r="BG1548" s="22"/>
      <c r="BH1548" s="22"/>
      <c r="BI1548" s="22"/>
      <c r="BJ1548" s="22"/>
      <c r="BK1548" s="22"/>
      <c r="BL1548" s="22"/>
      <c r="BM1548" s="22"/>
      <c r="BN1548" s="22"/>
      <c r="BO1548" s="22"/>
      <c r="BP1548" s="22"/>
      <c r="BQ1548" s="22"/>
      <c r="BR1548" s="22"/>
      <c r="BS1548" s="22"/>
      <c r="BT1548" s="22"/>
      <c r="BU1548" s="22"/>
      <c r="BV1548" s="22"/>
      <c r="BW1548" s="22"/>
      <c r="BX1548" s="22"/>
      <c r="BY1548" s="22"/>
      <c r="BZ1548" s="22"/>
      <c r="CA1548" s="22"/>
      <c r="CB1548" s="22"/>
      <c r="CC1548" s="22"/>
      <c r="CD1548" s="22"/>
      <c r="CE1548" s="22"/>
      <c r="CF1548" s="22"/>
      <c r="CG1548" s="22"/>
      <c r="CH1548" s="22"/>
      <c r="CI1548" s="22"/>
      <c r="CJ1548" s="22"/>
      <c r="CK1548" s="22"/>
      <c r="CL1548" s="22"/>
      <c r="CM1548" s="22"/>
      <c r="CN1548" s="22"/>
      <c r="CO1548" s="22"/>
      <c r="CP1548" s="22"/>
      <c r="CQ1548" s="22"/>
      <c r="CR1548" s="22"/>
      <c r="CS1548" s="22"/>
      <c r="CT1548" s="22"/>
      <c r="CU1548" s="22"/>
      <c r="CV1548" s="22"/>
      <c r="CW1548" s="22"/>
      <c r="CX1548" s="22"/>
      <c r="CY1548" s="22"/>
      <c r="CZ1548" s="22"/>
      <c r="DA1548" s="22"/>
      <c r="DB1548" s="22"/>
      <c r="DC1548" s="22"/>
      <c r="DD1548" s="22"/>
      <c r="DE1548" s="22"/>
      <c r="DF1548" s="22"/>
      <c r="DG1548" s="22"/>
      <c r="DH1548" s="22"/>
      <c r="DI1548" s="22"/>
      <c r="DJ1548" s="22"/>
      <c r="DK1548" s="22"/>
      <c r="DL1548" s="22"/>
    </row>
    <row r="1549" spans="1:116" ht="15" hidden="1" customHeight="1" x14ac:dyDescent="0.25">
      <c r="A1549" s="4"/>
      <c r="B1549" s="4"/>
      <c r="C1549" s="582"/>
      <c r="D1549" s="575"/>
      <c r="E1549" s="575"/>
      <c r="F1549" s="582"/>
      <c r="G1549" s="61" t="s">
        <v>62</v>
      </c>
      <c r="H1549" s="61"/>
      <c r="I1549" s="179"/>
      <c r="J1549" s="441"/>
      <c r="K1549" s="441"/>
      <c r="L1549" s="441"/>
      <c r="M1549" s="441"/>
      <c r="N1549" s="441"/>
      <c r="O1549" s="441"/>
      <c r="P1549" s="441"/>
      <c r="Q1549" s="441"/>
      <c r="R1549" s="441"/>
      <c r="S1549" s="441"/>
      <c r="T1549" s="441"/>
      <c r="U1549" s="441"/>
      <c r="V1549" s="441"/>
      <c r="W1549" s="2"/>
      <c r="X1549" s="441"/>
      <c r="Y1549" s="2"/>
      <c r="Z1549" s="5"/>
      <c r="AA1549" s="22"/>
      <c r="AB1549" s="22"/>
      <c r="AC1549" s="22"/>
      <c r="AD1549" s="22"/>
      <c r="AE1549" s="22"/>
      <c r="AF1549" s="22"/>
      <c r="AG1549" s="22"/>
      <c r="AH1549" s="22"/>
      <c r="AI1549" s="22"/>
      <c r="AJ1549" s="22"/>
      <c r="AK1549" s="22"/>
      <c r="AL1549" s="22"/>
      <c r="AM1549" s="22"/>
      <c r="AN1549" s="22"/>
      <c r="AO1549" s="22"/>
      <c r="AP1549" s="22"/>
      <c r="AQ1549" s="22"/>
      <c r="AR1549" s="22"/>
      <c r="AS1549" s="22"/>
      <c r="AT1549" s="22"/>
      <c r="AU1549" s="22"/>
      <c r="AV1549" s="22"/>
      <c r="AW1549" s="22"/>
      <c r="AX1549" s="22"/>
      <c r="AY1549" s="22"/>
      <c r="AZ1549" s="22"/>
      <c r="BA1549" s="22"/>
      <c r="BB1549" s="22"/>
      <c r="BC1549" s="22"/>
      <c r="BD1549" s="22"/>
      <c r="BE1549" s="22"/>
      <c r="BF1549" s="22"/>
      <c r="BG1549" s="22"/>
      <c r="BH1549" s="22"/>
      <c r="BI1549" s="22"/>
      <c r="BJ1549" s="22"/>
      <c r="BK1549" s="22"/>
      <c r="BL1549" s="22"/>
      <c r="BM1549" s="22"/>
      <c r="BN1549" s="22"/>
      <c r="BO1549" s="22"/>
      <c r="BP1549" s="22"/>
      <c r="BQ1549" s="22"/>
      <c r="BR1549" s="22"/>
      <c r="BS1549" s="22"/>
      <c r="BT1549" s="22"/>
      <c r="BU1549" s="22"/>
      <c r="BV1549" s="22"/>
      <c r="BW1549" s="22"/>
      <c r="BX1549" s="22"/>
      <c r="BY1549" s="22"/>
      <c r="BZ1549" s="22"/>
      <c r="CA1549" s="22"/>
      <c r="CB1549" s="22"/>
      <c r="CC1549" s="22"/>
      <c r="CD1549" s="22"/>
      <c r="CE1549" s="22"/>
      <c r="CF1549" s="22"/>
      <c r="CG1549" s="22"/>
      <c r="CH1549" s="22"/>
      <c r="CI1549" s="22"/>
      <c r="CJ1549" s="22"/>
      <c r="CK1549" s="22"/>
      <c r="CL1549" s="22"/>
      <c r="CM1549" s="22"/>
      <c r="CN1549" s="22"/>
      <c r="CO1549" s="22"/>
      <c r="CP1549" s="22"/>
      <c r="CQ1549" s="22"/>
      <c r="CR1549" s="22"/>
      <c r="CS1549" s="22"/>
      <c r="CT1549" s="22"/>
      <c r="CU1549" s="22"/>
      <c r="CV1549" s="22"/>
      <c r="CW1549" s="22"/>
      <c r="CX1549" s="22"/>
      <c r="CY1549" s="22"/>
      <c r="CZ1549" s="22"/>
      <c r="DA1549" s="22"/>
      <c r="DB1549" s="22"/>
      <c r="DC1549" s="22"/>
      <c r="DD1549" s="22"/>
      <c r="DE1549" s="22"/>
      <c r="DF1549" s="22"/>
      <c r="DG1549" s="22"/>
      <c r="DH1549" s="22"/>
      <c r="DI1549" s="22"/>
      <c r="DJ1549" s="22"/>
      <c r="DK1549" s="22"/>
      <c r="DL1549" s="22"/>
    </row>
    <row r="1550" spans="1:116" ht="15" hidden="1" customHeight="1" x14ac:dyDescent="0.25">
      <c r="A1550" s="4"/>
      <c r="B1550" s="4"/>
      <c r="C1550" s="582"/>
      <c r="D1550" s="575"/>
      <c r="E1550" s="575"/>
      <c r="F1550" s="582"/>
      <c r="G1550" s="61" t="s">
        <v>63</v>
      </c>
      <c r="H1550" s="61"/>
      <c r="I1550" s="179"/>
      <c r="J1550" s="441"/>
      <c r="K1550" s="441"/>
      <c r="L1550" s="441"/>
      <c r="M1550" s="441"/>
      <c r="N1550" s="441"/>
      <c r="O1550" s="441"/>
      <c r="P1550" s="441"/>
      <c r="Q1550" s="441"/>
      <c r="R1550" s="441"/>
      <c r="S1550" s="441"/>
      <c r="T1550" s="441"/>
      <c r="U1550" s="441"/>
      <c r="V1550" s="441"/>
      <c r="W1550" s="2"/>
      <c r="X1550" s="441"/>
      <c r="Y1550" s="2"/>
      <c r="Z1550" s="5"/>
      <c r="AA1550" s="22"/>
      <c r="AB1550" s="22"/>
      <c r="AC1550" s="22"/>
      <c r="AD1550" s="22"/>
      <c r="AE1550" s="22"/>
      <c r="AF1550" s="22"/>
      <c r="AG1550" s="22"/>
      <c r="AH1550" s="22"/>
      <c r="AI1550" s="22"/>
      <c r="AJ1550" s="22"/>
      <c r="AK1550" s="22"/>
      <c r="AL1550" s="22"/>
      <c r="AM1550" s="22"/>
      <c r="AN1550" s="22"/>
      <c r="AO1550" s="22"/>
      <c r="AP1550" s="22"/>
      <c r="AQ1550" s="22"/>
      <c r="AR1550" s="22"/>
      <c r="AS1550" s="22"/>
      <c r="AT1550" s="22"/>
      <c r="AU1550" s="22"/>
      <c r="AV1550" s="22"/>
      <c r="AW1550" s="22"/>
      <c r="AX1550" s="22"/>
      <c r="AY1550" s="22"/>
      <c r="AZ1550" s="22"/>
      <c r="BA1550" s="22"/>
      <c r="BB1550" s="22"/>
      <c r="BC1550" s="22"/>
      <c r="BD1550" s="22"/>
      <c r="BE1550" s="22"/>
      <c r="BF1550" s="22"/>
      <c r="BG1550" s="22"/>
      <c r="BH1550" s="22"/>
      <c r="BI1550" s="22"/>
      <c r="BJ1550" s="22"/>
      <c r="BK1550" s="22"/>
      <c r="BL1550" s="22"/>
      <c r="BM1550" s="22"/>
      <c r="BN1550" s="22"/>
      <c r="BO1550" s="22"/>
      <c r="BP1550" s="22"/>
      <c r="BQ1550" s="22"/>
      <c r="BR1550" s="22"/>
      <c r="BS1550" s="22"/>
      <c r="BT1550" s="22"/>
      <c r="BU1550" s="22"/>
      <c r="BV1550" s="22"/>
      <c r="BW1550" s="22"/>
      <c r="BX1550" s="22"/>
      <c r="BY1550" s="22"/>
      <c r="BZ1550" s="22"/>
      <c r="CA1550" s="22"/>
      <c r="CB1550" s="22"/>
      <c r="CC1550" s="22"/>
      <c r="CD1550" s="22"/>
      <c r="CE1550" s="22"/>
      <c r="CF1550" s="22"/>
      <c r="CG1550" s="22"/>
      <c r="CH1550" s="22"/>
      <c r="CI1550" s="22"/>
      <c r="CJ1550" s="22"/>
      <c r="CK1550" s="22"/>
      <c r="CL1550" s="22"/>
      <c r="CM1550" s="22"/>
      <c r="CN1550" s="22"/>
      <c r="CO1550" s="22"/>
      <c r="CP1550" s="22"/>
      <c r="CQ1550" s="22"/>
      <c r="CR1550" s="22"/>
      <c r="CS1550" s="22"/>
      <c r="CT1550" s="22"/>
      <c r="CU1550" s="22"/>
      <c r="CV1550" s="22"/>
      <c r="CW1550" s="22"/>
      <c r="CX1550" s="22"/>
      <c r="CY1550" s="22"/>
      <c r="CZ1550" s="22"/>
      <c r="DA1550" s="22"/>
      <c r="DB1550" s="22"/>
      <c r="DC1550" s="22"/>
      <c r="DD1550" s="22"/>
      <c r="DE1550" s="22"/>
      <c r="DF1550" s="22"/>
      <c r="DG1550" s="22"/>
      <c r="DH1550" s="22"/>
      <c r="DI1550" s="22"/>
      <c r="DJ1550" s="22"/>
      <c r="DK1550" s="22"/>
      <c r="DL1550" s="22"/>
    </row>
    <row r="1551" spans="1:116" ht="15" hidden="1" customHeight="1" x14ac:dyDescent="0.25">
      <c r="A1551" s="4"/>
      <c r="B1551" s="4"/>
      <c r="C1551" s="582"/>
      <c r="D1551" s="575"/>
      <c r="E1551" s="575"/>
      <c r="F1551" s="582"/>
      <c r="G1551" s="61" t="s">
        <v>68</v>
      </c>
      <c r="H1551" s="61"/>
      <c r="I1551" s="179"/>
      <c r="J1551" s="441"/>
      <c r="K1551" s="441"/>
      <c r="L1551" s="441"/>
      <c r="M1551" s="441"/>
      <c r="N1551" s="441"/>
      <c r="O1551" s="441"/>
      <c r="P1551" s="441"/>
      <c r="Q1551" s="441"/>
      <c r="R1551" s="441"/>
      <c r="S1551" s="441"/>
      <c r="T1551" s="441"/>
      <c r="U1551" s="441"/>
      <c r="V1551" s="441"/>
      <c r="W1551" s="2"/>
      <c r="X1551" s="441"/>
      <c r="Y1551" s="2"/>
      <c r="Z1551" s="5"/>
      <c r="AA1551" s="22"/>
      <c r="AB1551" s="22"/>
      <c r="AC1551" s="22"/>
      <c r="AD1551" s="22"/>
      <c r="AE1551" s="22"/>
      <c r="AF1551" s="22"/>
      <c r="AG1551" s="22"/>
      <c r="AH1551" s="22"/>
      <c r="AI1551" s="22"/>
      <c r="AJ1551" s="22"/>
      <c r="AK1551" s="22"/>
      <c r="AL1551" s="22"/>
      <c r="AM1551" s="22"/>
      <c r="AN1551" s="22"/>
      <c r="AO1551" s="22"/>
      <c r="AP1551" s="22"/>
      <c r="AQ1551" s="22"/>
      <c r="AR1551" s="22"/>
      <c r="AS1551" s="22"/>
      <c r="AT1551" s="22"/>
      <c r="AU1551" s="22"/>
      <c r="AV1551" s="22"/>
      <c r="AW1551" s="22"/>
      <c r="AX1551" s="22"/>
      <c r="AY1551" s="22"/>
      <c r="AZ1551" s="22"/>
      <c r="BA1551" s="22"/>
      <c r="BB1551" s="22"/>
      <c r="BC1551" s="22"/>
      <c r="BD1551" s="22"/>
      <c r="BE1551" s="22"/>
      <c r="BF1551" s="22"/>
      <c r="BG1551" s="22"/>
      <c r="BH1551" s="22"/>
      <c r="BI1551" s="22"/>
      <c r="BJ1551" s="22"/>
      <c r="BK1551" s="22"/>
      <c r="BL1551" s="22"/>
      <c r="BM1551" s="22"/>
      <c r="BN1551" s="22"/>
      <c r="BO1551" s="22"/>
      <c r="BP1551" s="22"/>
      <c r="BQ1551" s="22"/>
      <c r="BR1551" s="22"/>
      <c r="BS1551" s="22"/>
      <c r="BT1551" s="22"/>
      <c r="BU1551" s="22"/>
      <c r="BV1551" s="22"/>
      <c r="BW1551" s="22"/>
      <c r="BX1551" s="22"/>
      <c r="BY1551" s="22"/>
      <c r="BZ1551" s="22"/>
      <c r="CA1551" s="22"/>
      <c r="CB1551" s="22"/>
      <c r="CC1551" s="22"/>
      <c r="CD1551" s="22"/>
      <c r="CE1551" s="22"/>
      <c r="CF1551" s="22"/>
      <c r="CG1551" s="22"/>
      <c r="CH1551" s="22"/>
      <c r="CI1551" s="22"/>
      <c r="CJ1551" s="22"/>
      <c r="CK1551" s="22"/>
      <c r="CL1551" s="22"/>
      <c r="CM1551" s="22"/>
      <c r="CN1551" s="22"/>
      <c r="CO1551" s="22"/>
      <c r="CP1551" s="22"/>
      <c r="CQ1551" s="22"/>
      <c r="CR1551" s="22"/>
      <c r="CS1551" s="22"/>
      <c r="CT1551" s="22"/>
      <c r="CU1551" s="22"/>
      <c r="CV1551" s="22"/>
      <c r="CW1551" s="22"/>
      <c r="CX1551" s="22"/>
      <c r="CY1551" s="22"/>
      <c r="CZ1551" s="22"/>
      <c r="DA1551" s="22"/>
      <c r="DB1551" s="22"/>
      <c r="DC1551" s="22"/>
      <c r="DD1551" s="22"/>
      <c r="DE1551" s="22"/>
      <c r="DF1551" s="22"/>
      <c r="DG1551" s="22"/>
      <c r="DH1551" s="22"/>
      <c r="DI1551" s="22"/>
      <c r="DJ1551" s="22"/>
      <c r="DK1551" s="22"/>
      <c r="DL1551" s="22"/>
    </row>
    <row r="1552" spans="1:116" s="13" customFormat="1" ht="15.75" hidden="1" customHeight="1" x14ac:dyDescent="0.25">
      <c r="A1552" s="4"/>
      <c r="B1552" s="4"/>
      <c r="C1552" s="582"/>
      <c r="D1552" s="575"/>
      <c r="E1552" s="575"/>
      <c r="F1552" s="657" t="s">
        <v>74</v>
      </c>
      <c r="G1552" s="60" t="s">
        <v>59</v>
      </c>
      <c r="H1552" s="60"/>
      <c r="I1552" s="138"/>
      <c r="J1552" s="148"/>
      <c r="K1552" s="148"/>
      <c r="L1552" s="148"/>
      <c r="M1552" s="148"/>
      <c r="N1552" s="148"/>
      <c r="O1552" s="148"/>
      <c r="P1552" s="148"/>
      <c r="Q1552" s="148"/>
      <c r="R1552" s="148"/>
      <c r="S1552" s="148"/>
      <c r="T1552" s="148"/>
      <c r="U1552" s="148"/>
      <c r="V1552" s="441"/>
      <c r="W1552" s="2"/>
      <c r="X1552" s="441"/>
      <c r="Y1552" s="2"/>
      <c r="Z1552" s="5"/>
      <c r="AA1552" s="22"/>
      <c r="AB1552" s="22"/>
      <c r="AC1552" s="22"/>
      <c r="AD1552" s="22"/>
      <c r="AE1552" s="22"/>
      <c r="AF1552" s="22"/>
      <c r="AG1552" s="22"/>
      <c r="AH1552" s="22"/>
      <c r="AI1552" s="22"/>
      <c r="AJ1552" s="22"/>
      <c r="AK1552" s="22"/>
      <c r="AL1552" s="22"/>
      <c r="AM1552" s="22"/>
      <c r="AN1552" s="22"/>
      <c r="AO1552" s="22"/>
      <c r="AP1552" s="22"/>
      <c r="AQ1552" s="22"/>
      <c r="AR1552" s="22"/>
      <c r="AS1552" s="22"/>
      <c r="AT1552" s="22"/>
      <c r="AU1552" s="22"/>
      <c r="AV1552" s="22"/>
      <c r="AW1552" s="22"/>
      <c r="AX1552" s="22"/>
      <c r="AY1552" s="22"/>
      <c r="AZ1552" s="22"/>
      <c r="BA1552" s="22"/>
      <c r="BB1552" s="22"/>
      <c r="BC1552" s="22"/>
      <c r="BD1552" s="22"/>
      <c r="BE1552" s="22"/>
      <c r="BF1552" s="22"/>
      <c r="BG1552" s="22"/>
      <c r="BH1552" s="22"/>
      <c r="BI1552" s="22"/>
      <c r="BJ1552" s="22"/>
      <c r="BK1552" s="22"/>
      <c r="BL1552" s="22"/>
      <c r="BM1552" s="22"/>
      <c r="BN1552" s="22"/>
      <c r="BO1552" s="22"/>
      <c r="BP1552" s="22"/>
      <c r="BQ1552" s="22"/>
      <c r="BR1552" s="22"/>
      <c r="BS1552" s="22"/>
      <c r="BT1552" s="22"/>
      <c r="BU1552" s="22"/>
      <c r="BV1552" s="22"/>
      <c r="BW1552" s="22"/>
      <c r="BX1552" s="22"/>
      <c r="BY1552" s="22"/>
      <c r="BZ1552" s="22"/>
      <c r="CA1552" s="22"/>
      <c r="CB1552" s="22"/>
      <c r="CC1552" s="22"/>
      <c r="CD1552" s="22"/>
      <c r="CE1552" s="22"/>
      <c r="CF1552" s="22"/>
      <c r="CG1552" s="22"/>
      <c r="CH1552" s="22"/>
      <c r="CI1552" s="22"/>
      <c r="CJ1552" s="22"/>
      <c r="CK1552" s="22"/>
      <c r="CL1552" s="22"/>
      <c r="CM1552" s="22"/>
      <c r="CN1552" s="22"/>
      <c r="CO1552" s="22"/>
      <c r="CP1552" s="22"/>
      <c r="CQ1552" s="22"/>
      <c r="CR1552" s="22"/>
      <c r="CS1552" s="22"/>
      <c r="CT1552" s="22"/>
      <c r="CU1552" s="22"/>
      <c r="CV1552" s="22"/>
      <c r="CW1552" s="22"/>
      <c r="CX1552" s="22"/>
      <c r="CY1552" s="22"/>
      <c r="CZ1552" s="22"/>
      <c r="DA1552" s="22"/>
      <c r="DB1552" s="22"/>
      <c r="DC1552" s="22"/>
      <c r="DD1552" s="22"/>
      <c r="DE1552" s="22"/>
      <c r="DF1552" s="22"/>
      <c r="DG1552" s="22"/>
      <c r="DH1552" s="22"/>
      <c r="DI1552" s="22"/>
      <c r="DJ1552" s="22"/>
      <c r="DK1552" s="22"/>
      <c r="DL1552" s="22"/>
    </row>
    <row r="1553" spans="1:116" s="13" customFormat="1" ht="15" hidden="1" customHeight="1" x14ac:dyDescent="0.25">
      <c r="A1553" s="4"/>
      <c r="B1553" s="4"/>
      <c r="C1553" s="582"/>
      <c r="D1553" s="575"/>
      <c r="E1553" s="575"/>
      <c r="F1553" s="657"/>
      <c r="G1553" s="60" t="s">
        <v>60</v>
      </c>
      <c r="H1553" s="60"/>
      <c r="I1553" s="138"/>
      <c r="J1553" s="148"/>
      <c r="K1553" s="148"/>
      <c r="L1553" s="148"/>
      <c r="M1553" s="148"/>
      <c r="N1553" s="148"/>
      <c r="O1553" s="148"/>
      <c r="P1553" s="148"/>
      <c r="Q1553" s="148"/>
      <c r="R1553" s="148"/>
      <c r="S1553" s="148"/>
      <c r="T1553" s="148"/>
      <c r="U1553" s="148"/>
      <c r="V1553" s="441"/>
      <c r="W1553" s="2"/>
      <c r="X1553" s="441"/>
      <c r="Y1553" s="2"/>
      <c r="Z1553" s="5"/>
      <c r="AA1553" s="22"/>
      <c r="AB1553" s="22"/>
      <c r="AC1553" s="22"/>
      <c r="AD1553" s="22"/>
      <c r="AE1553" s="22"/>
      <c r="AF1553" s="22"/>
      <c r="AG1553" s="22"/>
      <c r="AH1553" s="22"/>
      <c r="AI1553" s="22"/>
      <c r="AJ1553" s="22"/>
      <c r="AK1553" s="22"/>
      <c r="AL1553" s="22"/>
      <c r="AM1553" s="22"/>
      <c r="AN1553" s="22"/>
      <c r="AO1553" s="22"/>
      <c r="AP1553" s="22"/>
      <c r="AQ1553" s="22"/>
      <c r="AR1553" s="22"/>
      <c r="AS1553" s="22"/>
      <c r="AT1553" s="22"/>
      <c r="AU1553" s="22"/>
      <c r="AV1553" s="22"/>
      <c r="AW1553" s="22"/>
      <c r="AX1553" s="22"/>
      <c r="AY1553" s="22"/>
      <c r="AZ1553" s="22"/>
      <c r="BA1553" s="22"/>
      <c r="BB1553" s="22"/>
      <c r="BC1553" s="22"/>
      <c r="BD1553" s="22"/>
      <c r="BE1553" s="22"/>
      <c r="BF1553" s="22"/>
      <c r="BG1553" s="22"/>
      <c r="BH1553" s="22"/>
      <c r="BI1553" s="22"/>
      <c r="BJ1553" s="22"/>
      <c r="BK1553" s="22"/>
      <c r="BL1553" s="22"/>
      <c r="BM1553" s="22"/>
      <c r="BN1553" s="22"/>
      <c r="BO1553" s="22"/>
      <c r="BP1553" s="22"/>
      <c r="BQ1553" s="22"/>
      <c r="BR1553" s="22"/>
      <c r="BS1553" s="22"/>
      <c r="BT1553" s="22"/>
      <c r="BU1553" s="22"/>
      <c r="BV1553" s="22"/>
      <c r="BW1553" s="22"/>
      <c r="BX1553" s="22"/>
      <c r="BY1553" s="22"/>
      <c r="BZ1553" s="22"/>
      <c r="CA1553" s="22"/>
      <c r="CB1553" s="22"/>
      <c r="CC1553" s="22"/>
      <c r="CD1553" s="22"/>
      <c r="CE1553" s="22"/>
      <c r="CF1553" s="22"/>
      <c r="CG1553" s="22"/>
      <c r="CH1553" s="22"/>
      <c r="CI1553" s="22"/>
      <c r="CJ1553" s="22"/>
      <c r="CK1553" s="22"/>
      <c r="CL1553" s="22"/>
      <c r="CM1553" s="22"/>
      <c r="CN1553" s="22"/>
      <c r="CO1553" s="22"/>
      <c r="CP1553" s="22"/>
      <c r="CQ1553" s="22"/>
      <c r="CR1553" s="22"/>
      <c r="CS1553" s="22"/>
      <c r="CT1553" s="22"/>
      <c r="CU1553" s="22"/>
      <c r="CV1553" s="22"/>
      <c r="CW1553" s="22"/>
      <c r="CX1553" s="22"/>
      <c r="CY1553" s="22"/>
      <c r="CZ1553" s="22"/>
      <c r="DA1553" s="22"/>
      <c r="DB1553" s="22"/>
      <c r="DC1553" s="22"/>
      <c r="DD1553" s="22"/>
      <c r="DE1553" s="22"/>
      <c r="DF1553" s="22"/>
      <c r="DG1553" s="22"/>
      <c r="DH1553" s="22"/>
      <c r="DI1553" s="22"/>
      <c r="DJ1553" s="22"/>
      <c r="DK1553" s="22"/>
      <c r="DL1553" s="22"/>
    </row>
    <row r="1554" spans="1:116" s="13" customFormat="1" ht="15" hidden="1" customHeight="1" x14ac:dyDescent="0.25">
      <c r="A1554" s="4"/>
      <c r="B1554" s="4"/>
      <c r="C1554" s="582"/>
      <c r="D1554" s="575"/>
      <c r="E1554" s="575"/>
      <c r="F1554" s="657"/>
      <c r="G1554" s="60" t="s">
        <v>61</v>
      </c>
      <c r="H1554" s="60"/>
      <c r="I1554" s="138"/>
      <c r="J1554" s="148"/>
      <c r="K1554" s="148"/>
      <c r="L1554" s="148"/>
      <c r="M1554" s="148"/>
      <c r="N1554" s="148"/>
      <c r="O1554" s="148"/>
      <c r="P1554" s="148"/>
      <c r="Q1554" s="148"/>
      <c r="R1554" s="148"/>
      <c r="S1554" s="148"/>
      <c r="T1554" s="148"/>
      <c r="U1554" s="148"/>
      <c r="V1554" s="441"/>
      <c r="W1554" s="2"/>
      <c r="X1554" s="441"/>
      <c r="Y1554" s="2"/>
      <c r="Z1554" s="5"/>
      <c r="AA1554" s="22"/>
      <c r="AB1554" s="22"/>
      <c r="AC1554" s="22"/>
      <c r="AD1554" s="22"/>
      <c r="AE1554" s="22"/>
      <c r="AF1554" s="22"/>
      <c r="AG1554" s="22"/>
      <c r="AH1554" s="22"/>
      <c r="AI1554" s="22"/>
      <c r="AJ1554" s="22"/>
      <c r="AK1554" s="22"/>
      <c r="AL1554" s="22"/>
      <c r="AM1554" s="22"/>
      <c r="AN1554" s="22"/>
      <c r="AO1554" s="22"/>
      <c r="AP1554" s="22"/>
      <c r="AQ1554" s="22"/>
      <c r="AR1554" s="22"/>
      <c r="AS1554" s="22"/>
      <c r="AT1554" s="22"/>
      <c r="AU1554" s="22"/>
      <c r="AV1554" s="22"/>
      <c r="AW1554" s="22"/>
      <c r="AX1554" s="22"/>
      <c r="AY1554" s="22"/>
      <c r="AZ1554" s="22"/>
      <c r="BA1554" s="22"/>
      <c r="BB1554" s="22"/>
      <c r="BC1554" s="22"/>
      <c r="BD1554" s="22"/>
      <c r="BE1554" s="22"/>
      <c r="BF1554" s="22"/>
      <c r="BG1554" s="22"/>
      <c r="BH1554" s="22"/>
      <c r="BI1554" s="22"/>
      <c r="BJ1554" s="22"/>
      <c r="BK1554" s="22"/>
      <c r="BL1554" s="22"/>
      <c r="BM1554" s="22"/>
      <c r="BN1554" s="22"/>
      <c r="BO1554" s="22"/>
      <c r="BP1554" s="22"/>
      <c r="BQ1554" s="22"/>
      <c r="BR1554" s="22"/>
      <c r="BS1554" s="22"/>
      <c r="BT1554" s="22"/>
      <c r="BU1554" s="22"/>
      <c r="BV1554" s="22"/>
      <c r="BW1554" s="22"/>
      <c r="BX1554" s="22"/>
      <c r="BY1554" s="22"/>
      <c r="BZ1554" s="22"/>
      <c r="CA1554" s="22"/>
      <c r="CB1554" s="22"/>
      <c r="CC1554" s="22"/>
      <c r="CD1554" s="22"/>
      <c r="CE1554" s="22"/>
      <c r="CF1554" s="22"/>
      <c r="CG1554" s="22"/>
      <c r="CH1554" s="22"/>
      <c r="CI1554" s="22"/>
      <c r="CJ1554" s="22"/>
      <c r="CK1554" s="22"/>
      <c r="CL1554" s="22"/>
      <c r="CM1554" s="22"/>
      <c r="CN1554" s="22"/>
      <c r="CO1554" s="22"/>
      <c r="CP1554" s="22"/>
      <c r="CQ1554" s="22"/>
      <c r="CR1554" s="22"/>
      <c r="CS1554" s="22"/>
      <c r="CT1554" s="22"/>
      <c r="CU1554" s="22"/>
      <c r="CV1554" s="22"/>
      <c r="CW1554" s="22"/>
      <c r="CX1554" s="22"/>
      <c r="CY1554" s="22"/>
      <c r="CZ1554" s="22"/>
      <c r="DA1554" s="22"/>
      <c r="DB1554" s="22"/>
      <c r="DC1554" s="22"/>
      <c r="DD1554" s="22"/>
      <c r="DE1554" s="22"/>
      <c r="DF1554" s="22"/>
      <c r="DG1554" s="22"/>
      <c r="DH1554" s="22"/>
      <c r="DI1554" s="22"/>
      <c r="DJ1554" s="22"/>
      <c r="DK1554" s="22"/>
      <c r="DL1554" s="22"/>
    </row>
    <row r="1555" spans="1:116" s="13" customFormat="1" ht="15" hidden="1" customHeight="1" x14ac:dyDescent="0.25">
      <c r="A1555" s="4"/>
      <c r="B1555" s="4"/>
      <c r="C1555" s="582"/>
      <c r="D1555" s="575"/>
      <c r="E1555" s="575"/>
      <c r="F1555" s="657"/>
      <c r="G1555" s="60" t="s">
        <v>62</v>
      </c>
      <c r="H1555" s="60"/>
      <c r="I1555" s="138"/>
      <c r="J1555" s="148"/>
      <c r="K1555" s="148"/>
      <c r="L1555" s="148"/>
      <c r="M1555" s="148"/>
      <c r="N1555" s="148"/>
      <c r="O1555" s="148"/>
      <c r="P1555" s="148"/>
      <c r="Q1555" s="148"/>
      <c r="R1555" s="148"/>
      <c r="S1555" s="148"/>
      <c r="T1555" s="148"/>
      <c r="U1555" s="148"/>
      <c r="V1555" s="441"/>
      <c r="W1555" s="2"/>
      <c r="X1555" s="441"/>
      <c r="Y1555" s="2"/>
      <c r="Z1555" s="5"/>
      <c r="AA1555" s="22"/>
      <c r="AB1555" s="22"/>
      <c r="AC1555" s="22"/>
      <c r="AD1555" s="22"/>
      <c r="AE1555" s="22"/>
      <c r="AF1555" s="22"/>
      <c r="AG1555" s="22"/>
      <c r="AH1555" s="22"/>
      <c r="AI1555" s="22"/>
      <c r="AJ1555" s="22"/>
      <c r="AK1555" s="22"/>
      <c r="AL1555" s="22"/>
      <c r="AM1555" s="22"/>
      <c r="AN1555" s="22"/>
      <c r="AO1555" s="22"/>
      <c r="AP1555" s="22"/>
      <c r="AQ1555" s="22"/>
      <c r="AR1555" s="22"/>
      <c r="AS1555" s="22"/>
      <c r="AT1555" s="22"/>
      <c r="AU1555" s="22"/>
      <c r="AV1555" s="22"/>
      <c r="AW1555" s="22"/>
      <c r="AX1555" s="22"/>
      <c r="AY1555" s="22"/>
      <c r="AZ1555" s="22"/>
      <c r="BA1555" s="22"/>
      <c r="BB1555" s="22"/>
      <c r="BC1555" s="22"/>
      <c r="BD1555" s="22"/>
      <c r="BE1555" s="22"/>
      <c r="BF1555" s="22"/>
      <c r="BG1555" s="22"/>
      <c r="BH1555" s="22"/>
      <c r="BI1555" s="22"/>
      <c r="BJ1555" s="22"/>
      <c r="BK1555" s="22"/>
      <c r="BL1555" s="22"/>
      <c r="BM1555" s="22"/>
      <c r="BN1555" s="22"/>
      <c r="BO1555" s="22"/>
      <c r="BP1555" s="22"/>
      <c r="BQ1555" s="22"/>
      <c r="BR1555" s="22"/>
      <c r="BS1555" s="22"/>
      <c r="BT1555" s="22"/>
      <c r="BU1555" s="22"/>
      <c r="BV1555" s="22"/>
      <c r="BW1555" s="22"/>
      <c r="BX1555" s="22"/>
      <c r="BY1555" s="22"/>
      <c r="BZ1555" s="22"/>
      <c r="CA1555" s="22"/>
      <c r="CB1555" s="22"/>
      <c r="CC1555" s="22"/>
      <c r="CD1555" s="22"/>
      <c r="CE1555" s="22"/>
      <c r="CF1555" s="22"/>
      <c r="CG1555" s="22"/>
      <c r="CH1555" s="22"/>
      <c r="CI1555" s="22"/>
      <c r="CJ1555" s="22"/>
      <c r="CK1555" s="22"/>
      <c r="CL1555" s="22"/>
      <c r="CM1555" s="22"/>
      <c r="CN1555" s="22"/>
      <c r="CO1555" s="22"/>
      <c r="CP1555" s="22"/>
      <c r="CQ1555" s="22"/>
      <c r="CR1555" s="22"/>
      <c r="CS1555" s="22"/>
      <c r="CT1555" s="22"/>
      <c r="CU1555" s="22"/>
      <c r="CV1555" s="22"/>
      <c r="CW1555" s="22"/>
      <c r="CX1555" s="22"/>
      <c r="CY1555" s="22"/>
      <c r="CZ1555" s="22"/>
      <c r="DA1555" s="22"/>
      <c r="DB1555" s="22"/>
      <c r="DC1555" s="22"/>
      <c r="DD1555" s="22"/>
      <c r="DE1555" s="22"/>
      <c r="DF1555" s="22"/>
      <c r="DG1555" s="22"/>
      <c r="DH1555" s="22"/>
      <c r="DI1555" s="22"/>
      <c r="DJ1555" s="22"/>
      <c r="DK1555" s="22"/>
      <c r="DL1555" s="22"/>
    </row>
    <row r="1556" spans="1:116" ht="15" hidden="1" customHeight="1" x14ac:dyDescent="0.25">
      <c r="A1556" s="4"/>
      <c r="B1556" s="4"/>
      <c r="C1556" s="582"/>
      <c r="D1556" s="575"/>
      <c r="E1556" s="575"/>
      <c r="F1556" s="657"/>
      <c r="G1556" s="61" t="s">
        <v>63</v>
      </c>
      <c r="H1556" s="61"/>
      <c r="I1556" s="179"/>
      <c r="J1556" s="441"/>
      <c r="K1556" s="441"/>
      <c r="L1556" s="441"/>
      <c r="M1556" s="441"/>
      <c r="N1556" s="441"/>
      <c r="O1556" s="441"/>
      <c r="P1556" s="441"/>
      <c r="Q1556" s="441"/>
      <c r="R1556" s="441"/>
      <c r="S1556" s="441"/>
      <c r="T1556" s="441"/>
      <c r="U1556" s="441"/>
      <c r="V1556" s="441"/>
      <c r="W1556" s="2"/>
      <c r="X1556" s="441"/>
      <c r="Y1556" s="2"/>
      <c r="Z1556" s="5"/>
      <c r="AA1556" s="22"/>
      <c r="AB1556" s="22"/>
      <c r="AC1556" s="22"/>
      <c r="AD1556" s="22"/>
      <c r="AE1556" s="22"/>
      <c r="AF1556" s="22"/>
      <c r="AG1556" s="22"/>
      <c r="AH1556" s="22"/>
      <c r="AI1556" s="22"/>
      <c r="AJ1556" s="22"/>
      <c r="AK1556" s="22"/>
      <c r="AL1556" s="22"/>
      <c r="AM1556" s="22"/>
      <c r="AN1556" s="22"/>
      <c r="AO1556" s="22"/>
      <c r="AP1556" s="22"/>
      <c r="AQ1556" s="22"/>
      <c r="AR1556" s="22"/>
      <c r="AS1556" s="22"/>
      <c r="AT1556" s="22"/>
      <c r="AU1556" s="22"/>
      <c r="AV1556" s="22"/>
      <c r="AW1556" s="22"/>
      <c r="AX1556" s="22"/>
      <c r="AY1556" s="22"/>
      <c r="AZ1556" s="22"/>
      <c r="BA1556" s="22"/>
      <c r="BB1556" s="22"/>
      <c r="BC1556" s="22"/>
      <c r="BD1556" s="22"/>
      <c r="BE1556" s="22"/>
      <c r="BF1556" s="22"/>
      <c r="BG1556" s="22"/>
      <c r="BH1556" s="22"/>
      <c r="BI1556" s="22"/>
      <c r="BJ1556" s="22"/>
      <c r="BK1556" s="22"/>
      <c r="BL1556" s="22"/>
      <c r="BM1556" s="22"/>
      <c r="BN1556" s="22"/>
      <c r="BO1556" s="22"/>
      <c r="BP1556" s="22"/>
      <c r="BQ1556" s="22"/>
      <c r="BR1556" s="22"/>
      <c r="BS1556" s="22"/>
      <c r="BT1556" s="22"/>
      <c r="BU1556" s="22"/>
      <c r="BV1556" s="22"/>
      <c r="BW1556" s="22"/>
      <c r="BX1556" s="22"/>
      <c r="BY1556" s="22"/>
      <c r="BZ1556" s="22"/>
      <c r="CA1556" s="22"/>
      <c r="CB1556" s="22"/>
      <c r="CC1556" s="22"/>
      <c r="CD1556" s="22"/>
      <c r="CE1556" s="22"/>
      <c r="CF1556" s="22"/>
      <c r="CG1556" s="22"/>
      <c r="CH1556" s="22"/>
      <c r="CI1556" s="22"/>
      <c r="CJ1556" s="22"/>
      <c r="CK1556" s="22"/>
      <c r="CL1556" s="22"/>
      <c r="CM1556" s="22"/>
      <c r="CN1556" s="22"/>
      <c r="CO1556" s="22"/>
      <c r="CP1556" s="22"/>
      <c r="CQ1556" s="22"/>
      <c r="CR1556" s="22"/>
      <c r="CS1556" s="22"/>
      <c r="CT1556" s="22"/>
      <c r="CU1556" s="22"/>
      <c r="CV1556" s="22"/>
      <c r="CW1556" s="22"/>
      <c r="CX1556" s="22"/>
      <c r="CY1556" s="22"/>
      <c r="CZ1556" s="22"/>
      <c r="DA1556" s="22"/>
      <c r="DB1556" s="22"/>
      <c r="DC1556" s="22"/>
      <c r="DD1556" s="22"/>
      <c r="DE1556" s="22"/>
      <c r="DF1556" s="22"/>
      <c r="DG1556" s="22"/>
      <c r="DH1556" s="22"/>
      <c r="DI1556" s="22"/>
      <c r="DJ1556" s="22"/>
      <c r="DK1556" s="22"/>
      <c r="DL1556" s="22"/>
    </row>
    <row r="1557" spans="1:116" ht="15" hidden="1" customHeight="1" x14ac:dyDescent="0.25">
      <c r="A1557" s="4"/>
      <c r="B1557" s="4"/>
      <c r="C1557" s="582"/>
      <c r="D1557" s="575"/>
      <c r="E1557" s="575"/>
      <c r="F1557" s="657"/>
      <c r="G1557" s="61" t="s">
        <v>68</v>
      </c>
      <c r="H1557" s="61"/>
      <c r="I1557" s="179"/>
      <c r="J1557" s="441"/>
      <c r="K1557" s="441"/>
      <c r="L1557" s="441"/>
      <c r="M1557" s="441"/>
      <c r="N1557" s="441"/>
      <c r="O1557" s="441"/>
      <c r="P1557" s="441"/>
      <c r="Q1557" s="441"/>
      <c r="R1557" s="441"/>
      <c r="S1557" s="441"/>
      <c r="T1557" s="441"/>
      <c r="U1557" s="441"/>
      <c r="V1557" s="441"/>
      <c r="W1557" s="2"/>
      <c r="X1557" s="441"/>
      <c r="Y1557" s="2"/>
      <c r="Z1557" s="5"/>
      <c r="AA1557" s="22"/>
      <c r="AB1557" s="22"/>
      <c r="AC1557" s="22"/>
      <c r="AD1557" s="22"/>
      <c r="AE1557" s="22"/>
      <c r="AF1557" s="22"/>
      <c r="AG1557" s="22"/>
      <c r="AH1557" s="22"/>
      <c r="AI1557" s="22"/>
      <c r="AJ1557" s="22"/>
      <c r="AK1557" s="22"/>
      <c r="AL1557" s="22"/>
      <c r="AM1557" s="22"/>
      <c r="AN1557" s="22"/>
      <c r="AO1557" s="22"/>
      <c r="AP1557" s="22"/>
      <c r="AQ1557" s="22"/>
      <c r="AR1557" s="22"/>
      <c r="AS1557" s="22"/>
      <c r="AT1557" s="22"/>
      <c r="AU1557" s="22"/>
      <c r="AV1557" s="22"/>
      <c r="AW1557" s="22"/>
      <c r="AX1557" s="22"/>
      <c r="AY1557" s="22"/>
      <c r="AZ1557" s="22"/>
      <c r="BA1557" s="22"/>
      <c r="BB1557" s="22"/>
      <c r="BC1557" s="22"/>
      <c r="BD1557" s="22"/>
      <c r="BE1557" s="22"/>
      <c r="BF1557" s="22"/>
      <c r="BG1557" s="22"/>
      <c r="BH1557" s="22"/>
      <c r="BI1557" s="22"/>
      <c r="BJ1557" s="22"/>
      <c r="BK1557" s="22"/>
      <c r="BL1557" s="22"/>
      <c r="BM1557" s="22"/>
      <c r="BN1557" s="22"/>
      <c r="BO1557" s="22"/>
      <c r="BP1557" s="22"/>
      <c r="BQ1557" s="22"/>
      <c r="BR1557" s="22"/>
      <c r="BS1557" s="22"/>
      <c r="BT1557" s="22"/>
      <c r="BU1557" s="22"/>
      <c r="BV1557" s="22"/>
      <c r="BW1557" s="22"/>
      <c r="BX1557" s="22"/>
      <c r="BY1557" s="22"/>
      <c r="BZ1557" s="22"/>
      <c r="CA1557" s="22"/>
      <c r="CB1557" s="22"/>
      <c r="CC1557" s="22"/>
      <c r="CD1557" s="22"/>
      <c r="CE1557" s="22"/>
      <c r="CF1557" s="22"/>
      <c r="CG1557" s="22"/>
      <c r="CH1557" s="22"/>
      <c r="CI1557" s="22"/>
      <c r="CJ1557" s="22"/>
      <c r="CK1557" s="22"/>
      <c r="CL1557" s="22"/>
      <c r="CM1557" s="22"/>
      <c r="CN1557" s="22"/>
      <c r="CO1557" s="22"/>
      <c r="CP1557" s="22"/>
      <c r="CQ1557" s="22"/>
      <c r="CR1557" s="22"/>
      <c r="CS1557" s="22"/>
      <c r="CT1557" s="22"/>
      <c r="CU1557" s="22"/>
      <c r="CV1557" s="22"/>
      <c r="CW1557" s="22"/>
      <c r="CX1557" s="22"/>
      <c r="CY1557" s="22"/>
      <c r="CZ1557" s="22"/>
      <c r="DA1557" s="22"/>
      <c r="DB1557" s="22"/>
      <c r="DC1557" s="22"/>
      <c r="DD1557" s="22"/>
      <c r="DE1557" s="22"/>
      <c r="DF1557" s="22"/>
      <c r="DG1557" s="22"/>
      <c r="DH1557" s="22"/>
      <c r="DI1557" s="22"/>
      <c r="DJ1557" s="22"/>
      <c r="DK1557" s="22"/>
      <c r="DL1557" s="22"/>
    </row>
    <row r="1558" spans="1:116" ht="15.75" hidden="1" customHeight="1" x14ac:dyDescent="0.25">
      <c r="A1558" s="4"/>
      <c r="B1558" s="4"/>
      <c r="C1558" s="582"/>
      <c r="D1558" s="575" t="s">
        <v>76</v>
      </c>
      <c r="E1558" s="575" t="s">
        <v>72</v>
      </c>
      <c r="F1558" s="582" t="s">
        <v>73</v>
      </c>
      <c r="G1558" s="61" t="s">
        <v>59</v>
      </c>
      <c r="H1558" s="61"/>
      <c r="I1558" s="179"/>
      <c r="J1558" s="441"/>
      <c r="K1558" s="441"/>
      <c r="L1558" s="441"/>
      <c r="M1558" s="441"/>
      <c r="N1558" s="441"/>
      <c r="O1558" s="441"/>
      <c r="P1558" s="441"/>
      <c r="Q1558" s="441"/>
      <c r="R1558" s="441"/>
      <c r="S1558" s="441"/>
      <c r="T1558" s="441"/>
      <c r="U1558" s="441"/>
      <c r="V1558" s="441"/>
      <c r="W1558" s="2"/>
      <c r="X1558" s="441"/>
      <c r="Y1558" s="2"/>
      <c r="Z1558" s="5"/>
      <c r="AA1558" s="22"/>
      <c r="AB1558" s="22"/>
      <c r="AC1558" s="22"/>
      <c r="AD1558" s="22"/>
      <c r="AE1558" s="22"/>
      <c r="AF1558" s="22"/>
      <c r="AG1558" s="22"/>
      <c r="AH1558" s="22"/>
      <c r="AI1558" s="22"/>
      <c r="AJ1558" s="22"/>
      <c r="AK1558" s="22"/>
      <c r="AL1558" s="22"/>
      <c r="AM1558" s="22"/>
      <c r="AN1558" s="22"/>
      <c r="AO1558" s="22"/>
      <c r="AP1558" s="22"/>
      <c r="AQ1558" s="22"/>
      <c r="AR1558" s="22"/>
      <c r="AS1558" s="22"/>
      <c r="AT1558" s="22"/>
      <c r="AU1558" s="22"/>
      <c r="AV1558" s="22"/>
      <c r="AW1558" s="22"/>
      <c r="AX1558" s="22"/>
      <c r="AY1558" s="22"/>
      <c r="AZ1558" s="22"/>
      <c r="BA1558" s="22"/>
      <c r="BB1558" s="22"/>
      <c r="BC1558" s="22"/>
      <c r="BD1558" s="22"/>
      <c r="BE1558" s="22"/>
      <c r="BF1558" s="22"/>
      <c r="BG1558" s="22"/>
      <c r="BH1558" s="22"/>
      <c r="BI1558" s="22"/>
      <c r="BJ1558" s="22"/>
      <c r="BK1558" s="22"/>
      <c r="BL1558" s="22"/>
      <c r="BM1558" s="22"/>
      <c r="BN1558" s="22"/>
      <c r="BO1558" s="22"/>
      <c r="BP1558" s="22"/>
      <c r="BQ1558" s="22"/>
      <c r="BR1558" s="22"/>
      <c r="BS1558" s="22"/>
      <c r="BT1558" s="22"/>
      <c r="BU1558" s="22"/>
      <c r="BV1558" s="22"/>
      <c r="BW1558" s="22"/>
      <c r="BX1558" s="22"/>
      <c r="BY1558" s="22"/>
      <c r="BZ1558" s="22"/>
      <c r="CA1558" s="22"/>
      <c r="CB1558" s="22"/>
      <c r="CC1558" s="22"/>
      <c r="CD1558" s="22"/>
      <c r="CE1558" s="22"/>
      <c r="CF1558" s="22"/>
      <c r="CG1558" s="22"/>
      <c r="CH1558" s="22"/>
      <c r="CI1558" s="22"/>
      <c r="CJ1558" s="22"/>
      <c r="CK1558" s="22"/>
      <c r="CL1558" s="22"/>
      <c r="CM1558" s="22"/>
      <c r="CN1558" s="22"/>
      <c r="CO1558" s="22"/>
      <c r="CP1558" s="22"/>
      <c r="CQ1558" s="22"/>
      <c r="CR1558" s="22"/>
      <c r="CS1558" s="22"/>
      <c r="CT1558" s="22"/>
      <c r="CU1558" s="22"/>
      <c r="CV1558" s="22"/>
      <c r="CW1558" s="22"/>
      <c r="CX1558" s="22"/>
      <c r="CY1558" s="22"/>
      <c r="CZ1558" s="22"/>
      <c r="DA1558" s="22"/>
      <c r="DB1558" s="22"/>
      <c r="DC1558" s="22"/>
      <c r="DD1558" s="22"/>
      <c r="DE1558" s="22"/>
      <c r="DF1558" s="22"/>
      <c r="DG1558" s="22"/>
      <c r="DH1558" s="22"/>
      <c r="DI1558" s="22"/>
      <c r="DJ1558" s="22"/>
      <c r="DK1558" s="22"/>
      <c r="DL1558" s="22"/>
    </row>
    <row r="1559" spans="1:116" ht="15" hidden="1" customHeight="1" x14ac:dyDescent="0.25">
      <c r="A1559" s="4"/>
      <c r="B1559" s="4"/>
      <c r="C1559" s="582"/>
      <c r="D1559" s="575"/>
      <c r="E1559" s="575"/>
      <c r="F1559" s="582"/>
      <c r="G1559" s="61" t="s">
        <v>60</v>
      </c>
      <c r="H1559" s="61"/>
      <c r="I1559" s="179"/>
      <c r="J1559" s="441"/>
      <c r="K1559" s="441"/>
      <c r="L1559" s="441"/>
      <c r="M1559" s="441"/>
      <c r="N1559" s="441"/>
      <c r="O1559" s="441"/>
      <c r="P1559" s="441"/>
      <c r="Q1559" s="441"/>
      <c r="R1559" s="441"/>
      <c r="S1559" s="441"/>
      <c r="T1559" s="441"/>
      <c r="U1559" s="441"/>
      <c r="V1559" s="441"/>
      <c r="W1559" s="2"/>
      <c r="X1559" s="441"/>
      <c r="Y1559" s="2"/>
      <c r="Z1559" s="5"/>
      <c r="AA1559" s="22"/>
      <c r="AB1559" s="22"/>
      <c r="AC1559" s="22"/>
      <c r="AD1559" s="22"/>
      <c r="AE1559" s="22"/>
      <c r="AF1559" s="22"/>
      <c r="AG1559" s="22"/>
      <c r="AH1559" s="22"/>
      <c r="AI1559" s="22"/>
      <c r="AJ1559" s="22"/>
      <c r="AK1559" s="22"/>
      <c r="AL1559" s="22"/>
      <c r="AM1559" s="22"/>
      <c r="AN1559" s="22"/>
      <c r="AO1559" s="22"/>
      <c r="AP1559" s="22"/>
      <c r="AQ1559" s="22"/>
      <c r="AR1559" s="22"/>
      <c r="AS1559" s="22"/>
      <c r="AT1559" s="22"/>
      <c r="AU1559" s="22"/>
      <c r="AV1559" s="22"/>
      <c r="AW1559" s="22"/>
      <c r="AX1559" s="22"/>
      <c r="AY1559" s="22"/>
      <c r="AZ1559" s="22"/>
      <c r="BA1559" s="22"/>
      <c r="BB1559" s="22"/>
      <c r="BC1559" s="22"/>
      <c r="BD1559" s="22"/>
      <c r="BE1559" s="22"/>
      <c r="BF1559" s="22"/>
      <c r="BG1559" s="22"/>
      <c r="BH1559" s="22"/>
      <c r="BI1559" s="22"/>
      <c r="BJ1559" s="22"/>
      <c r="BK1559" s="22"/>
      <c r="BL1559" s="22"/>
      <c r="BM1559" s="22"/>
      <c r="BN1559" s="22"/>
      <c r="BO1559" s="22"/>
      <c r="BP1559" s="22"/>
      <c r="BQ1559" s="22"/>
      <c r="BR1559" s="22"/>
      <c r="BS1559" s="22"/>
      <c r="BT1559" s="22"/>
      <c r="BU1559" s="22"/>
      <c r="BV1559" s="22"/>
      <c r="BW1559" s="22"/>
      <c r="BX1559" s="22"/>
      <c r="BY1559" s="22"/>
      <c r="BZ1559" s="22"/>
      <c r="CA1559" s="22"/>
      <c r="CB1559" s="22"/>
      <c r="CC1559" s="22"/>
      <c r="CD1559" s="22"/>
      <c r="CE1559" s="22"/>
      <c r="CF1559" s="22"/>
      <c r="CG1559" s="22"/>
      <c r="CH1559" s="22"/>
      <c r="CI1559" s="22"/>
      <c r="CJ1559" s="22"/>
      <c r="CK1559" s="22"/>
      <c r="CL1559" s="22"/>
      <c r="CM1559" s="22"/>
      <c r="CN1559" s="22"/>
      <c r="CO1559" s="22"/>
      <c r="CP1559" s="22"/>
      <c r="CQ1559" s="22"/>
      <c r="CR1559" s="22"/>
      <c r="CS1559" s="22"/>
      <c r="CT1559" s="22"/>
      <c r="CU1559" s="22"/>
      <c r="CV1559" s="22"/>
      <c r="CW1559" s="22"/>
      <c r="CX1559" s="22"/>
      <c r="CY1559" s="22"/>
      <c r="CZ1559" s="22"/>
      <c r="DA1559" s="22"/>
      <c r="DB1559" s="22"/>
      <c r="DC1559" s="22"/>
      <c r="DD1559" s="22"/>
      <c r="DE1559" s="22"/>
      <c r="DF1559" s="22"/>
      <c r="DG1559" s="22"/>
      <c r="DH1559" s="22"/>
      <c r="DI1559" s="22"/>
      <c r="DJ1559" s="22"/>
      <c r="DK1559" s="22"/>
      <c r="DL1559" s="22"/>
    </row>
    <row r="1560" spans="1:116" ht="15" hidden="1" customHeight="1" x14ac:dyDescent="0.25">
      <c r="A1560" s="4"/>
      <c r="B1560" s="4"/>
      <c r="C1560" s="582"/>
      <c r="D1560" s="575"/>
      <c r="E1560" s="575"/>
      <c r="F1560" s="582"/>
      <c r="G1560" s="61" t="s">
        <v>61</v>
      </c>
      <c r="H1560" s="61"/>
      <c r="I1560" s="179"/>
      <c r="J1560" s="441"/>
      <c r="K1560" s="441"/>
      <c r="L1560" s="441"/>
      <c r="M1560" s="441"/>
      <c r="N1560" s="441"/>
      <c r="O1560" s="441"/>
      <c r="P1560" s="441"/>
      <c r="Q1560" s="441"/>
      <c r="R1560" s="441"/>
      <c r="S1560" s="441"/>
      <c r="T1560" s="441"/>
      <c r="U1560" s="441"/>
      <c r="V1560" s="441"/>
      <c r="W1560" s="2"/>
      <c r="X1560" s="441"/>
      <c r="Y1560" s="2"/>
      <c r="Z1560" s="5"/>
      <c r="AA1560" s="22"/>
      <c r="AB1560" s="22"/>
      <c r="AC1560" s="22"/>
      <c r="AD1560" s="22"/>
      <c r="AE1560" s="22"/>
      <c r="AF1560" s="22"/>
      <c r="AG1560" s="22"/>
      <c r="AH1560" s="22"/>
      <c r="AI1560" s="22"/>
      <c r="AJ1560" s="22"/>
      <c r="AK1560" s="22"/>
      <c r="AL1560" s="22"/>
      <c r="AM1560" s="22"/>
      <c r="AN1560" s="22"/>
      <c r="AO1560" s="22"/>
      <c r="AP1560" s="22"/>
      <c r="AQ1560" s="22"/>
      <c r="AR1560" s="22"/>
      <c r="AS1560" s="22"/>
      <c r="AT1560" s="22"/>
      <c r="AU1560" s="22"/>
      <c r="AV1560" s="22"/>
      <c r="AW1560" s="22"/>
      <c r="AX1560" s="22"/>
      <c r="AY1560" s="22"/>
      <c r="AZ1560" s="22"/>
      <c r="BA1560" s="22"/>
      <c r="BB1560" s="22"/>
      <c r="BC1560" s="22"/>
      <c r="BD1560" s="22"/>
      <c r="BE1560" s="22"/>
      <c r="BF1560" s="22"/>
      <c r="BG1560" s="22"/>
      <c r="BH1560" s="22"/>
      <c r="BI1560" s="22"/>
      <c r="BJ1560" s="22"/>
      <c r="BK1560" s="22"/>
      <c r="BL1560" s="22"/>
      <c r="BM1560" s="22"/>
      <c r="BN1560" s="22"/>
      <c r="BO1560" s="22"/>
      <c r="BP1560" s="22"/>
      <c r="BQ1560" s="22"/>
      <c r="BR1560" s="22"/>
      <c r="BS1560" s="22"/>
      <c r="BT1560" s="22"/>
      <c r="BU1560" s="22"/>
      <c r="BV1560" s="22"/>
      <c r="BW1560" s="22"/>
      <c r="BX1560" s="22"/>
      <c r="BY1560" s="22"/>
      <c r="BZ1560" s="22"/>
      <c r="CA1560" s="22"/>
      <c r="CB1560" s="22"/>
      <c r="CC1560" s="22"/>
      <c r="CD1560" s="22"/>
      <c r="CE1560" s="22"/>
      <c r="CF1560" s="22"/>
      <c r="CG1560" s="22"/>
      <c r="CH1560" s="22"/>
      <c r="CI1560" s="22"/>
      <c r="CJ1560" s="22"/>
      <c r="CK1560" s="22"/>
      <c r="CL1560" s="22"/>
      <c r="CM1560" s="22"/>
      <c r="CN1560" s="22"/>
      <c r="CO1560" s="22"/>
      <c r="CP1560" s="22"/>
      <c r="CQ1560" s="22"/>
      <c r="CR1560" s="22"/>
      <c r="CS1560" s="22"/>
      <c r="CT1560" s="22"/>
      <c r="CU1560" s="22"/>
      <c r="CV1560" s="22"/>
      <c r="CW1560" s="22"/>
      <c r="CX1560" s="22"/>
      <c r="CY1560" s="22"/>
      <c r="CZ1560" s="22"/>
      <c r="DA1560" s="22"/>
      <c r="DB1560" s="22"/>
      <c r="DC1560" s="22"/>
      <c r="DD1560" s="22"/>
      <c r="DE1560" s="22"/>
      <c r="DF1560" s="22"/>
      <c r="DG1560" s="22"/>
      <c r="DH1560" s="22"/>
      <c r="DI1560" s="22"/>
      <c r="DJ1560" s="22"/>
      <c r="DK1560" s="22"/>
      <c r="DL1560" s="22"/>
    </row>
    <row r="1561" spans="1:116" ht="15" hidden="1" customHeight="1" x14ac:dyDescent="0.25">
      <c r="A1561" s="4"/>
      <c r="B1561" s="4"/>
      <c r="C1561" s="582"/>
      <c r="D1561" s="575"/>
      <c r="E1561" s="575"/>
      <c r="F1561" s="582"/>
      <c r="G1561" s="61" t="s">
        <v>62</v>
      </c>
      <c r="H1561" s="61"/>
      <c r="I1561" s="179"/>
      <c r="J1561" s="441"/>
      <c r="K1561" s="441"/>
      <c r="L1561" s="441"/>
      <c r="M1561" s="441"/>
      <c r="N1561" s="441"/>
      <c r="O1561" s="441"/>
      <c r="P1561" s="441"/>
      <c r="Q1561" s="441"/>
      <c r="R1561" s="441"/>
      <c r="S1561" s="441"/>
      <c r="T1561" s="441"/>
      <c r="U1561" s="441"/>
      <c r="V1561" s="441"/>
      <c r="W1561" s="2"/>
      <c r="X1561" s="441"/>
      <c r="Y1561" s="2"/>
      <c r="Z1561" s="5"/>
      <c r="AA1561" s="22"/>
      <c r="AB1561" s="22"/>
      <c r="AC1561" s="22"/>
      <c r="AD1561" s="22"/>
      <c r="AE1561" s="22"/>
      <c r="AF1561" s="22"/>
      <c r="AG1561" s="22"/>
      <c r="AH1561" s="22"/>
      <c r="AI1561" s="22"/>
      <c r="AJ1561" s="22"/>
      <c r="AK1561" s="22"/>
      <c r="AL1561" s="22"/>
      <c r="AM1561" s="22"/>
      <c r="AN1561" s="22"/>
      <c r="AO1561" s="22"/>
      <c r="AP1561" s="22"/>
      <c r="AQ1561" s="22"/>
      <c r="AR1561" s="22"/>
      <c r="AS1561" s="22"/>
      <c r="AT1561" s="22"/>
      <c r="AU1561" s="22"/>
      <c r="AV1561" s="22"/>
      <c r="AW1561" s="22"/>
      <c r="AX1561" s="22"/>
      <c r="AY1561" s="22"/>
      <c r="AZ1561" s="22"/>
      <c r="BA1561" s="22"/>
      <c r="BB1561" s="22"/>
      <c r="BC1561" s="22"/>
      <c r="BD1561" s="22"/>
      <c r="BE1561" s="22"/>
      <c r="BF1561" s="22"/>
      <c r="BG1561" s="22"/>
      <c r="BH1561" s="22"/>
      <c r="BI1561" s="22"/>
      <c r="BJ1561" s="22"/>
      <c r="BK1561" s="22"/>
      <c r="BL1561" s="22"/>
      <c r="BM1561" s="22"/>
      <c r="BN1561" s="22"/>
      <c r="BO1561" s="22"/>
      <c r="BP1561" s="22"/>
      <c r="BQ1561" s="22"/>
      <c r="BR1561" s="22"/>
      <c r="BS1561" s="22"/>
      <c r="BT1561" s="22"/>
      <c r="BU1561" s="22"/>
      <c r="BV1561" s="22"/>
      <c r="BW1561" s="22"/>
      <c r="BX1561" s="22"/>
      <c r="BY1561" s="22"/>
      <c r="BZ1561" s="22"/>
      <c r="CA1561" s="22"/>
      <c r="CB1561" s="22"/>
      <c r="CC1561" s="22"/>
      <c r="CD1561" s="22"/>
      <c r="CE1561" s="22"/>
      <c r="CF1561" s="22"/>
      <c r="CG1561" s="22"/>
      <c r="CH1561" s="22"/>
      <c r="CI1561" s="22"/>
      <c r="CJ1561" s="22"/>
      <c r="CK1561" s="22"/>
      <c r="CL1561" s="22"/>
      <c r="CM1561" s="22"/>
      <c r="CN1561" s="22"/>
      <c r="CO1561" s="22"/>
      <c r="CP1561" s="22"/>
      <c r="CQ1561" s="22"/>
      <c r="CR1561" s="22"/>
      <c r="CS1561" s="22"/>
      <c r="CT1561" s="22"/>
      <c r="CU1561" s="22"/>
      <c r="CV1561" s="22"/>
      <c r="CW1561" s="22"/>
      <c r="CX1561" s="22"/>
      <c r="CY1561" s="22"/>
      <c r="CZ1561" s="22"/>
      <c r="DA1561" s="22"/>
      <c r="DB1561" s="22"/>
      <c r="DC1561" s="22"/>
      <c r="DD1561" s="22"/>
      <c r="DE1561" s="22"/>
      <c r="DF1561" s="22"/>
      <c r="DG1561" s="22"/>
      <c r="DH1561" s="22"/>
      <c r="DI1561" s="22"/>
      <c r="DJ1561" s="22"/>
      <c r="DK1561" s="22"/>
      <c r="DL1561" s="22"/>
    </row>
    <row r="1562" spans="1:116" ht="15" hidden="1" customHeight="1" x14ac:dyDescent="0.25">
      <c r="A1562" s="4"/>
      <c r="B1562" s="4"/>
      <c r="C1562" s="582"/>
      <c r="D1562" s="575"/>
      <c r="E1562" s="575"/>
      <c r="F1562" s="582"/>
      <c r="G1562" s="61" t="s">
        <v>63</v>
      </c>
      <c r="H1562" s="61"/>
      <c r="I1562" s="179"/>
      <c r="J1562" s="441"/>
      <c r="K1562" s="441"/>
      <c r="L1562" s="441"/>
      <c r="M1562" s="441"/>
      <c r="N1562" s="441"/>
      <c r="O1562" s="441"/>
      <c r="P1562" s="441"/>
      <c r="Q1562" s="441"/>
      <c r="R1562" s="441"/>
      <c r="S1562" s="441"/>
      <c r="T1562" s="441"/>
      <c r="U1562" s="441"/>
      <c r="V1562" s="441"/>
      <c r="W1562" s="2"/>
      <c r="X1562" s="441"/>
      <c r="Y1562" s="2"/>
      <c r="Z1562" s="5"/>
      <c r="AA1562" s="22"/>
      <c r="AB1562" s="22"/>
      <c r="AC1562" s="22"/>
      <c r="AD1562" s="22"/>
      <c r="AE1562" s="22"/>
      <c r="AF1562" s="22"/>
      <c r="AG1562" s="22"/>
      <c r="AH1562" s="22"/>
      <c r="AI1562" s="22"/>
      <c r="AJ1562" s="22"/>
      <c r="AK1562" s="22"/>
      <c r="AL1562" s="22"/>
      <c r="AM1562" s="22"/>
      <c r="AN1562" s="22"/>
      <c r="AO1562" s="22"/>
      <c r="AP1562" s="22"/>
      <c r="AQ1562" s="22"/>
      <c r="AR1562" s="22"/>
      <c r="AS1562" s="22"/>
      <c r="AT1562" s="22"/>
      <c r="AU1562" s="22"/>
      <c r="AV1562" s="22"/>
      <c r="AW1562" s="22"/>
      <c r="AX1562" s="22"/>
      <c r="AY1562" s="22"/>
      <c r="AZ1562" s="22"/>
      <c r="BA1562" s="22"/>
      <c r="BB1562" s="22"/>
      <c r="BC1562" s="22"/>
      <c r="BD1562" s="22"/>
      <c r="BE1562" s="22"/>
      <c r="BF1562" s="22"/>
      <c r="BG1562" s="22"/>
      <c r="BH1562" s="22"/>
      <c r="BI1562" s="22"/>
      <c r="BJ1562" s="22"/>
      <c r="BK1562" s="22"/>
      <c r="BL1562" s="22"/>
      <c r="BM1562" s="22"/>
      <c r="BN1562" s="22"/>
      <c r="BO1562" s="22"/>
      <c r="BP1562" s="22"/>
      <c r="BQ1562" s="22"/>
      <c r="BR1562" s="22"/>
      <c r="BS1562" s="22"/>
      <c r="BT1562" s="22"/>
      <c r="BU1562" s="22"/>
      <c r="BV1562" s="22"/>
      <c r="BW1562" s="22"/>
      <c r="BX1562" s="22"/>
      <c r="BY1562" s="22"/>
      <c r="BZ1562" s="22"/>
      <c r="CA1562" s="22"/>
      <c r="CB1562" s="22"/>
      <c r="CC1562" s="22"/>
      <c r="CD1562" s="22"/>
      <c r="CE1562" s="22"/>
      <c r="CF1562" s="22"/>
      <c r="CG1562" s="22"/>
      <c r="CH1562" s="22"/>
      <c r="CI1562" s="22"/>
      <c r="CJ1562" s="22"/>
      <c r="CK1562" s="22"/>
      <c r="CL1562" s="22"/>
      <c r="CM1562" s="22"/>
      <c r="CN1562" s="22"/>
      <c r="CO1562" s="22"/>
      <c r="CP1562" s="22"/>
      <c r="CQ1562" s="22"/>
      <c r="CR1562" s="22"/>
      <c r="CS1562" s="22"/>
      <c r="CT1562" s="22"/>
      <c r="CU1562" s="22"/>
      <c r="CV1562" s="22"/>
      <c r="CW1562" s="22"/>
      <c r="CX1562" s="22"/>
      <c r="CY1562" s="22"/>
      <c r="CZ1562" s="22"/>
      <c r="DA1562" s="22"/>
      <c r="DB1562" s="22"/>
      <c r="DC1562" s="22"/>
      <c r="DD1562" s="22"/>
      <c r="DE1562" s="22"/>
      <c r="DF1562" s="22"/>
      <c r="DG1562" s="22"/>
      <c r="DH1562" s="22"/>
      <c r="DI1562" s="22"/>
      <c r="DJ1562" s="22"/>
      <c r="DK1562" s="22"/>
      <c r="DL1562" s="22"/>
    </row>
    <row r="1563" spans="1:116" ht="15" hidden="1" customHeight="1" x14ac:dyDescent="0.25">
      <c r="A1563" s="4"/>
      <c r="B1563" s="4"/>
      <c r="C1563" s="582"/>
      <c r="D1563" s="575"/>
      <c r="E1563" s="575"/>
      <c r="F1563" s="582"/>
      <c r="G1563" s="61" t="s">
        <v>68</v>
      </c>
      <c r="H1563" s="61"/>
      <c r="I1563" s="179"/>
      <c r="J1563" s="441"/>
      <c r="K1563" s="441"/>
      <c r="L1563" s="441"/>
      <c r="M1563" s="441"/>
      <c r="N1563" s="441"/>
      <c r="O1563" s="441"/>
      <c r="P1563" s="441"/>
      <c r="Q1563" s="441"/>
      <c r="R1563" s="441"/>
      <c r="S1563" s="441"/>
      <c r="T1563" s="441"/>
      <c r="U1563" s="441"/>
      <c r="V1563" s="441"/>
      <c r="W1563" s="2"/>
      <c r="X1563" s="441"/>
      <c r="Y1563" s="2"/>
      <c r="Z1563" s="5"/>
      <c r="AA1563" s="22"/>
      <c r="AB1563" s="22"/>
      <c r="AC1563" s="22"/>
      <c r="AD1563" s="22"/>
      <c r="AE1563" s="22"/>
      <c r="AF1563" s="22"/>
      <c r="AG1563" s="22"/>
      <c r="AH1563" s="22"/>
      <c r="AI1563" s="22"/>
      <c r="AJ1563" s="22"/>
      <c r="AK1563" s="22"/>
      <c r="AL1563" s="22"/>
      <c r="AM1563" s="22"/>
      <c r="AN1563" s="22"/>
      <c r="AO1563" s="22"/>
      <c r="AP1563" s="22"/>
      <c r="AQ1563" s="22"/>
      <c r="AR1563" s="22"/>
      <c r="AS1563" s="22"/>
      <c r="AT1563" s="22"/>
      <c r="AU1563" s="22"/>
      <c r="AV1563" s="22"/>
      <c r="AW1563" s="22"/>
      <c r="AX1563" s="22"/>
      <c r="AY1563" s="22"/>
      <c r="AZ1563" s="22"/>
      <c r="BA1563" s="22"/>
      <c r="BB1563" s="22"/>
      <c r="BC1563" s="22"/>
      <c r="BD1563" s="22"/>
      <c r="BE1563" s="22"/>
      <c r="BF1563" s="22"/>
      <c r="BG1563" s="22"/>
      <c r="BH1563" s="22"/>
      <c r="BI1563" s="22"/>
      <c r="BJ1563" s="22"/>
      <c r="BK1563" s="22"/>
      <c r="BL1563" s="22"/>
      <c r="BM1563" s="22"/>
      <c r="BN1563" s="22"/>
      <c r="BO1563" s="22"/>
      <c r="BP1563" s="22"/>
      <c r="BQ1563" s="22"/>
      <c r="BR1563" s="22"/>
      <c r="BS1563" s="22"/>
      <c r="BT1563" s="22"/>
      <c r="BU1563" s="22"/>
      <c r="BV1563" s="22"/>
      <c r="BW1563" s="22"/>
      <c r="BX1563" s="22"/>
      <c r="BY1563" s="22"/>
      <c r="BZ1563" s="22"/>
      <c r="CA1563" s="22"/>
      <c r="CB1563" s="22"/>
      <c r="CC1563" s="22"/>
      <c r="CD1563" s="22"/>
      <c r="CE1563" s="22"/>
      <c r="CF1563" s="22"/>
      <c r="CG1563" s="22"/>
      <c r="CH1563" s="22"/>
      <c r="CI1563" s="22"/>
      <c r="CJ1563" s="22"/>
      <c r="CK1563" s="22"/>
      <c r="CL1563" s="22"/>
      <c r="CM1563" s="22"/>
      <c r="CN1563" s="22"/>
      <c r="CO1563" s="22"/>
      <c r="CP1563" s="22"/>
      <c r="CQ1563" s="22"/>
      <c r="CR1563" s="22"/>
      <c r="CS1563" s="22"/>
      <c r="CT1563" s="22"/>
      <c r="CU1563" s="22"/>
      <c r="CV1563" s="22"/>
      <c r="CW1563" s="22"/>
      <c r="CX1563" s="22"/>
      <c r="CY1563" s="22"/>
      <c r="CZ1563" s="22"/>
      <c r="DA1563" s="22"/>
      <c r="DB1563" s="22"/>
      <c r="DC1563" s="22"/>
      <c r="DD1563" s="22"/>
      <c r="DE1563" s="22"/>
      <c r="DF1563" s="22"/>
      <c r="DG1563" s="22"/>
      <c r="DH1563" s="22"/>
      <c r="DI1563" s="22"/>
      <c r="DJ1563" s="22"/>
      <c r="DK1563" s="22"/>
      <c r="DL1563" s="22"/>
    </row>
    <row r="1564" spans="1:116" s="13" customFormat="1" ht="15.75" hidden="1" customHeight="1" x14ac:dyDescent="0.25">
      <c r="A1564" s="4"/>
      <c r="B1564" s="4"/>
      <c r="C1564" s="582"/>
      <c r="D1564" s="575"/>
      <c r="E1564" s="575" t="s">
        <v>75</v>
      </c>
      <c r="F1564" s="657" t="s">
        <v>73</v>
      </c>
      <c r="G1564" s="60" t="s">
        <v>59</v>
      </c>
      <c r="H1564" s="60"/>
      <c r="I1564" s="138"/>
      <c r="J1564" s="148"/>
      <c r="K1564" s="148"/>
      <c r="L1564" s="148"/>
      <c r="M1564" s="148"/>
      <c r="N1564" s="148"/>
      <c r="O1564" s="148"/>
      <c r="P1564" s="148"/>
      <c r="Q1564" s="148"/>
      <c r="R1564" s="148"/>
      <c r="S1564" s="148"/>
      <c r="T1564" s="148"/>
      <c r="U1564" s="148"/>
      <c r="V1564" s="441"/>
      <c r="W1564" s="2"/>
      <c r="X1564" s="441"/>
      <c r="Y1564" s="2"/>
      <c r="Z1564" s="5"/>
      <c r="AA1564" s="22"/>
      <c r="AB1564" s="22"/>
      <c r="AC1564" s="22"/>
      <c r="AD1564" s="22"/>
      <c r="AE1564" s="22"/>
      <c r="AF1564" s="22"/>
      <c r="AG1564" s="22"/>
      <c r="AH1564" s="22"/>
      <c r="AI1564" s="22"/>
      <c r="AJ1564" s="22"/>
      <c r="AK1564" s="22"/>
      <c r="AL1564" s="22"/>
      <c r="AM1564" s="22"/>
      <c r="AN1564" s="22"/>
      <c r="AO1564" s="22"/>
      <c r="AP1564" s="22"/>
      <c r="AQ1564" s="22"/>
      <c r="AR1564" s="22"/>
      <c r="AS1564" s="22"/>
      <c r="AT1564" s="22"/>
      <c r="AU1564" s="22"/>
      <c r="AV1564" s="22"/>
      <c r="AW1564" s="22"/>
      <c r="AX1564" s="22"/>
      <c r="AY1564" s="22"/>
      <c r="AZ1564" s="22"/>
      <c r="BA1564" s="22"/>
      <c r="BB1564" s="22"/>
      <c r="BC1564" s="22"/>
      <c r="BD1564" s="22"/>
      <c r="BE1564" s="22"/>
      <c r="BF1564" s="22"/>
      <c r="BG1564" s="22"/>
      <c r="BH1564" s="22"/>
      <c r="BI1564" s="22"/>
      <c r="BJ1564" s="22"/>
      <c r="BK1564" s="22"/>
      <c r="BL1564" s="22"/>
      <c r="BM1564" s="22"/>
      <c r="BN1564" s="22"/>
      <c r="BO1564" s="22"/>
      <c r="BP1564" s="22"/>
      <c r="BQ1564" s="22"/>
      <c r="BR1564" s="22"/>
      <c r="BS1564" s="22"/>
      <c r="BT1564" s="22"/>
      <c r="BU1564" s="22"/>
      <c r="BV1564" s="22"/>
      <c r="BW1564" s="22"/>
      <c r="BX1564" s="22"/>
      <c r="BY1564" s="22"/>
      <c r="BZ1564" s="22"/>
      <c r="CA1564" s="22"/>
      <c r="CB1564" s="22"/>
      <c r="CC1564" s="22"/>
      <c r="CD1564" s="22"/>
      <c r="CE1564" s="22"/>
      <c r="CF1564" s="22"/>
      <c r="CG1564" s="22"/>
      <c r="CH1564" s="22"/>
      <c r="CI1564" s="22"/>
      <c r="CJ1564" s="22"/>
      <c r="CK1564" s="22"/>
      <c r="CL1564" s="22"/>
      <c r="CM1564" s="22"/>
      <c r="CN1564" s="22"/>
      <c r="CO1564" s="22"/>
      <c r="CP1564" s="22"/>
      <c r="CQ1564" s="22"/>
      <c r="CR1564" s="22"/>
      <c r="CS1564" s="22"/>
      <c r="CT1564" s="22"/>
      <c r="CU1564" s="22"/>
      <c r="CV1564" s="22"/>
      <c r="CW1564" s="22"/>
      <c r="CX1564" s="22"/>
      <c r="CY1564" s="22"/>
      <c r="CZ1564" s="22"/>
      <c r="DA1564" s="22"/>
      <c r="DB1564" s="22"/>
      <c r="DC1564" s="22"/>
      <c r="DD1564" s="22"/>
      <c r="DE1564" s="22"/>
      <c r="DF1564" s="22"/>
      <c r="DG1564" s="22"/>
      <c r="DH1564" s="22"/>
      <c r="DI1564" s="22"/>
      <c r="DJ1564" s="22"/>
      <c r="DK1564" s="22"/>
      <c r="DL1564" s="22"/>
    </row>
    <row r="1565" spans="1:116" s="13" customFormat="1" ht="15" hidden="1" customHeight="1" x14ac:dyDescent="0.25">
      <c r="A1565" s="4"/>
      <c r="B1565" s="4"/>
      <c r="C1565" s="582"/>
      <c r="D1565" s="575"/>
      <c r="E1565" s="575"/>
      <c r="F1565" s="657"/>
      <c r="G1565" s="60" t="s">
        <v>60</v>
      </c>
      <c r="H1565" s="60"/>
      <c r="I1565" s="138"/>
      <c r="J1565" s="148"/>
      <c r="K1565" s="148"/>
      <c r="L1565" s="148"/>
      <c r="M1565" s="148"/>
      <c r="N1565" s="148"/>
      <c r="O1565" s="148"/>
      <c r="P1565" s="148"/>
      <c r="Q1565" s="148"/>
      <c r="R1565" s="148"/>
      <c r="S1565" s="148"/>
      <c r="T1565" s="148"/>
      <c r="U1565" s="148"/>
      <c r="V1565" s="441"/>
      <c r="W1565" s="2"/>
      <c r="X1565" s="441"/>
      <c r="Y1565" s="2"/>
      <c r="Z1565" s="5"/>
      <c r="AA1565" s="22"/>
      <c r="AB1565" s="22"/>
      <c r="AC1565" s="22"/>
      <c r="AD1565" s="22"/>
      <c r="AE1565" s="22"/>
      <c r="AF1565" s="22"/>
      <c r="AG1565" s="22"/>
      <c r="AH1565" s="22"/>
      <c r="AI1565" s="22"/>
      <c r="AJ1565" s="22"/>
      <c r="AK1565" s="22"/>
      <c r="AL1565" s="22"/>
      <c r="AM1565" s="22"/>
      <c r="AN1565" s="22"/>
      <c r="AO1565" s="22"/>
      <c r="AP1565" s="22"/>
      <c r="AQ1565" s="22"/>
      <c r="AR1565" s="22"/>
      <c r="AS1565" s="22"/>
      <c r="AT1565" s="22"/>
      <c r="AU1565" s="22"/>
      <c r="AV1565" s="22"/>
      <c r="AW1565" s="22"/>
      <c r="AX1565" s="22"/>
      <c r="AY1565" s="22"/>
      <c r="AZ1565" s="22"/>
      <c r="BA1565" s="22"/>
      <c r="BB1565" s="22"/>
      <c r="BC1565" s="22"/>
      <c r="BD1565" s="22"/>
      <c r="BE1565" s="22"/>
      <c r="BF1565" s="22"/>
      <c r="BG1565" s="22"/>
      <c r="BH1565" s="22"/>
      <c r="BI1565" s="22"/>
      <c r="BJ1565" s="22"/>
      <c r="BK1565" s="22"/>
      <c r="BL1565" s="22"/>
      <c r="BM1565" s="22"/>
      <c r="BN1565" s="22"/>
      <c r="BO1565" s="22"/>
      <c r="BP1565" s="22"/>
      <c r="BQ1565" s="22"/>
      <c r="BR1565" s="22"/>
      <c r="BS1565" s="22"/>
      <c r="BT1565" s="22"/>
      <c r="BU1565" s="22"/>
      <c r="BV1565" s="22"/>
      <c r="BW1565" s="22"/>
      <c r="BX1565" s="22"/>
      <c r="BY1565" s="22"/>
      <c r="BZ1565" s="22"/>
      <c r="CA1565" s="22"/>
      <c r="CB1565" s="22"/>
      <c r="CC1565" s="22"/>
      <c r="CD1565" s="22"/>
      <c r="CE1565" s="22"/>
      <c r="CF1565" s="22"/>
      <c r="CG1565" s="22"/>
      <c r="CH1565" s="22"/>
      <c r="CI1565" s="22"/>
      <c r="CJ1565" s="22"/>
      <c r="CK1565" s="22"/>
      <c r="CL1565" s="22"/>
      <c r="CM1565" s="22"/>
      <c r="CN1565" s="22"/>
      <c r="CO1565" s="22"/>
      <c r="CP1565" s="22"/>
      <c r="CQ1565" s="22"/>
      <c r="CR1565" s="22"/>
      <c r="CS1565" s="22"/>
      <c r="CT1565" s="22"/>
      <c r="CU1565" s="22"/>
      <c r="CV1565" s="22"/>
      <c r="CW1565" s="22"/>
      <c r="CX1565" s="22"/>
      <c r="CY1565" s="22"/>
      <c r="CZ1565" s="22"/>
      <c r="DA1565" s="22"/>
      <c r="DB1565" s="22"/>
      <c r="DC1565" s="22"/>
      <c r="DD1565" s="22"/>
      <c r="DE1565" s="22"/>
      <c r="DF1565" s="22"/>
      <c r="DG1565" s="22"/>
      <c r="DH1565" s="22"/>
      <c r="DI1565" s="22"/>
      <c r="DJ1565" s="22"/>
      <c r="DK1565" s="22"/>
      <c r="DL1565" s="22"/>
    </row>
    <row r="1566" spans="1:116" s="13" customFormat="1" ht="15" hidden="1" customHeight="1" x14ac:dyDescent="0.25">
      <c r="A1566" s="4"/>
      <c r="B1566" s="4"/>
      <c r="C1566" s="582"/>
      <c r="D1566" s="575"/>
      <c r="E1566" s="575"/>
      <c r="F1566" s="657"/>
      <c r="G1566" s="60" t="s">
        <v>61</v>
      </c>
      <c r="H1566" s="60"/>
      <c r="I1566" s="138"/>
      <c r="J1566" s="148"/>
      <c r="K1566" s="148"/>
      <c r="L1566" s="148"/>
      <c r="M1566" s="148"/>
      <c r="N1566" s="148"/>
      <c r="O1566" s="148"/>
      <c r="P1566" s="148"/>
      <c r="Q1566" s="148"/>
      <c r="R1566" s="148"/>
      <c r="S1566" s="148"/>
      <c r="T1566" s="148"/>
      <c r="U1566" s="148"/>
      <c r="V1566" s="441"/>
      <c r="W1566" s="2"/>
      <c r="X1566" s="441"/>
      <c r="Y1566" s="2"/>
      <c r="Z1566" s="5"/>
      <c r="AA1566" s="22"/>
      <c r="AB1566" s="22"/>
      <c r="AC1566" s="22"/>
      <c r="AD1566" s="22"/>
      <c r="AE1566" s="22"/>
      <c r="AF1566" s="22"/>
      <c r="AG1566" s="22"/>
      <c r="AH1566" s="22"/>
      <c r="AI1566" s="22"/>
      <c r="AJ1566" s="22"/>
      <c r="AK1566" s="22"/>
      <c r="AL1566" s="22"/>
      <c r="AM1566" s="22"/>
      <c r="AN1566" s="22"/>
      <c r="AO1566" s="22"/>
      <c r="AP1566" s="22"/>
      <c r="AQ1566" s="22"/>
      <c r="AR1566" s="22"/>
      <c r="AS1566" s="22"/>
      <c r="AT1566" s="22"/>
      <c r="AU1566" s="22"/>
      <c r="AV1566" s="22"/>
      <c r="AW1566" s="22"/>
      <c r="AX1566" s="22"/>
      <c r="AY1566" s="22"/>
      <c r="AZ1566" s="22"/>
      <c r="BA1566" s="22"/>
      <c r="BB1566" s="22"/>
      <c r="BC1566" s="22"/>
      <c r="BD1566" s="22"/>
      <c r="BE1566" s="22"/>
      <c r="BF1566" s="22"/>
      <c r="BG1566" s="22"/>
      <c r="BH1566" s="22"/>
      <c r="BI1566" s="22"/>
      <c r="BJ1566" s="22"/>
      <c r="BK1566" s="22"/>
      <c r="BL1566" s="22"/>
      <c r="BM1566" s="22"/>
      <c r="BN1566" s="22"/>
      <c r="BO1566" s="22"/>
      <c r="BP1566" s="22"/>
      <c r="BQ1566" s="22"/>
      <c r="BR1566" s="22"/>
      <c r="BS1566" s="22"/>
      <c r="BT1566" s="22"/>
      <c r="BU1566" s="22"/>
      <c r="BV1566" s="22"/>
      <c r="BW1566" s="22"/>
      <c r="BX1566" s="22"/>
      <c r="BY1566" s="22"/>
      <c r="BZ1566" s="22"/>
      <c r="CA1566" s="22"/>
      <c r="CB1566" s="22"/>
      <c r="CC1566" s="22"/>
      <c r="CD1566" s="22"/>
      <c r="CE1566" s="22"/>
      <c r="CF1566" s="22"/>
      <c r="CG1566" s="22"/>
      <c r="CH1566" s="22"/>
      <c r="CI1566" s="22"/>
      <c r="CJ1566" s="22"/>
      <c r="CK1566" s="22"/>
      <c r="CL1566" s="22"/>
      <c r="CM1566" s="22"/>
      <c r="CN1566" s="22"/>
      <c r="CO1566" s="22"/>
      <c r="CP1566" s="22"/>
      <c r="CQ1566" s="22"/>
      <c r="CR1566" s="22"/>
      <c r="CS1566" s="22"/>
      <c r="CT1566" s="22"/>
      <c r="CU1566" s="22"/>
      <c r="CV1566" s="22"/>
      <c r="CW1566" s="22"/>
      <c r="CX1566" s="22"/>
      <c r="CY1566" s="22"/>
      <c r="CZ1566" s="22"/>
      <c r="DA1566" s="22"/>
      <c r="DB1566" s="22"/>
      <c r="DC1566" s="22"/>
      <c r="DD1566" s="22"/>
      <c r="DE1566" s="22"/>
      <c r="DF1566" s="22"/>
      <c r="DG1566" s="22"/>
      <c r="DH1566" s="22"/>
      <c r="DI1566" s="22"/>
      <c r="DJ1566" s="22"/>
      <c r="DK1566" s="22"/>
      <c r="DL1566" s="22"/>
    </row>
    <row r="1567" spans="1:116" s="13" customFormat="1" ht="15" hidden="1" customHeight="1" x14ac:dyDescent="0.25">
      <c r="A1567" s="4"/>
      <c r="B1567" s="4"/>
      <c r="C1567" s="582"/>
      <c r="D1567" s="575"/>
      <c r="E1567" s="575"/>
      <c r="F1567" s="657"/>
      <c r="G1567" s="60" t="s">
        <v>62</v>
      </c>
      <c r="H1567" s="60"/>
      <c r="I1567" s="138"/>
      <c r="J1567" s="148"/>
      <c r="K1567" s="148"/>
      <c r="L1567" s="148"/>
      <c r="M1567" s="148"/>
      <c r="N1567" s="148"/>
      <c r="O1567" s="148"/>
      <c r="P1567" s="148"/>
      <c r="Q1567" s="148"/>
      <c r="R1567" s="148"/>
      <c r="S1567" s="148"/>
      <c r="T1567" s="148"/>
      <c r="U1567" s="148"/>
      <c r="V1567" s="441"/>
      <c r="W1567" s="2"/>
      <c r="X1567" s="441"/>
      <c r="Y1567" s="2"/>
      <c r="Z1567" s="5"/>
      <c r="AA1567" s="22"/>
      <c r="AB1567" s="22"/>
      <c r="AC1567" s="22"/>
      <c r="AD1567" s="22"/>
      <c r="AE1567" s="22"/>
      <c r="AF1567" s="22"/>
      <c r="AG1567" s="22"/>
      <c r="AH1567" s="22"/>
      <c r="AI1567" s="22"/>
      <c r="AJ1567" s="22"/>
      <c r="AK1567" s="22"/>
      <c r="AL1567" s="22"/>
      <c r="AM1567" s="22"/>
      <c r="AN1567" s="22"/>
      <c r="AO1567" s="22"/>
      <c r="AP1567" s="22"/>
      <c r="AQ1567" s="22"/>
      <c r="AR1567" s="22"/>
      <c r="AS1567" s="22"/>
      <c r="AT1567" s="22"/>
      <c r="AU1567" s="22"/>
      <c r="AV1567" s="22"/>
      <c r="AW1567" s="22"/>
      <c r="AX1567" s="22"/>
      <c r="AY1567" s="22"/>
      <c r="AZ1567" s="22"/>
      <c r="BA1567" s="22"/>
      <c r="BB1567" s="22"/>
      <c r="BC1567" s="22"/>
      <c r="BD1567" s="22"/>
      <c r="BE1567" s="22"/>
      <c r="BF1567" s="22"/>
      <c r="BG1567" s="22"/>
      <c r="BH1567" s="22"/>
      <c r="BI1567" s="22"/>
      <c r="BJ1567" s="22"/>
      <c r="BK1567" s="22"/>
      <c r="BL1567" s="22"/>
      <c r="BM1567" s="22"/>
      <c r="BN1567" s="22"/>
      <c r="BO1567" s="22"/>
      <c r="BP1567" s="22"/>
      <c r="BQ1567" s="22"/>
      <c r="BR1567" s="22"/>
      <c r="BS1567" s="22"/>
      <c r="BT1567" s="22"/>
      <c r="BU1567" s="22"/>
      <c r="BV1567" s="22"/>
      <c r="BW1567" s="22"/>
      <c r="BX1567" s="22"/>
      <c r="BY1567" s="22"/>
      <c r="BZ1567" s="22"/>
      <c r="CA1567" s="22"/>
      <c r="CB1567" s="22"/>
      <c r="CC1567" s="22"/>
      <c r="CD1567" s="22"/>
      <c r="CE1567" s="22"/>
      <c r="CF1567" s="22"/>
      <c r="CG1567" s="22"/>
      <c r="CH1567" s="22"/>
      <c r="CI1567" s="22"/>
      <c r="CJ1567" s="22"/>
      <c r="CK1567" s="22"/>
      <c r="CL1567" s="22"/>
      <c r="CM1567" s="22"/>
      <c r="CN1567" s="22"/>
      <c r="CO1567" s="22"/>
      <c r="CP1567" s="22"/>
      <c r="CQ1567" s="22"/>
      <c r="CR1567" s="22"/>
      <c r="CS1567" s="22"/>
      <c r="CT1567" s="22"/>
      <c r="CU1567" s="22"/>
      <c r="CV1567" s="22"/>
      <c r="CW1567" s="22"/>
      <c r="CX1567" s="22"/>
      <c r="CY1567" s="22"/>
      <c r="CZ1567" s="22"/>
      <c r="DA1567" s="22"/>
      <c r="DB1567" s="22"/>
      <c r="DC1567" s="22"/>
      <c r="DD1567" s="22"/>
      <c r="DE1567" s="22"/>
      <c r="DF1567" s="22"/>
      <c r="DG1567" s="22"/>
      <c r="DH1567" s="22"/>
      <c r="DI1567" s="22"/>
      <c r="DJ1567" s="22"/>
      <c r="DK1567" s="22"/>
      <c r="DL1567" s="22"/>
    </row>
    <row r="1568" spans="1:116" ht="15" hidden="1" customHeight="1" x14ac:dyDescent="0.25">
      <c r="A1568" s="4"/>
      <c r="B1568" s="4"/>
      <c r="C1568" s="582"/>
      <c r="D1568" s="575"/>
      <c r="E1568" s="575"/>
      <c r="F1568" s="657"/>
      <c r="G1568" s="61" t="s">
        <v>63</v>
      </c>
      <c r="H1568" s="61"/>
      <c r="I1568" s="179"/>
      <c r="J1568" s="441"/>
      <c r="K1568" s="441"/>
      <c r="L1568" s="441"/>
      <c r="M1568" s="441"/>
      <c r="N1568" s="441"/>
      <c r="O1568" s="441"/>
      <c r="P1568" s="441"/>
      <c r="Q1568" s="441"/>
      <c r="R1568" s="441"/>
      <c r="S1568" s="441"/>
      <c r="T1568" s="441"/>
      <c r="U1568" s="441"/>
      <c r="V1568" s="441"/>
      <c r="W1568" s="2"/>
      <c r="X1568" s="441"/>
      <c r="Y1568" s="2"/>
      <c r="Z1568" s="5"/>
      <c r="AA1568" s="22"/>
      <c r="AB1568" s="22"/>
      <c r="AC1568" s="22"/>
      <c r="AD1568" s="22"/>
      <c r="AE1568" s="22"/>
      <c r="AF1568" s="22"/>
      <c r="AG1568" s="22"/>
      <c r="AH1568" s="22"/>
      <c r="AI1568" s="22"/>
      <c r="AJ1568" s="22"/>
      <c r="AK1568" s="22"/>
      <c r="AL1568" s="22"/>
      <c r="AM1568" s="22"/>
      <c r="AN1568" s="22"/>
      <c r="AO1568" s="22"/>
      <c r="AP1568" s="22"/>
      <c r="AQ1568" s="22"/>
      <c r="AR1568" s="22"/>
      <c r="AS1568" s="22"/>
      <c r="AT1568" s="22"/>
      <c r="AU1568" s="22"/>
      <c r="AV1568" s="22"/>
      <c r="AW1568" s="22"/>
      <c r="AX1568" s="22"/>
      <c r="AY1568" s="22"/>
      <c r="AZ1568" s="22"/>
      <c r="BA1568" s="22"/>
      <c r="BB1568" s="22"/>
      <c r="BC1568" s="22"/>
      <c r="BD1568" s="22"/>
      <c r="BE1568" s="22"/>
      <c r="BF1568" s="22"/>
      <c r="BG1568" s="22"/>
      <c r="BH1568" s="22"/>
      <c r="BI1568" s="22"/>
      <c r="BJ1568" s="22"/>
      <c r="BK1568" s="22"/>
      <c r="BL1568" s="22"/>
      <c r="BM1568" s="22"/>
      <c r="BN1568" s="22"/>
      <c r="BO1568" s="22"/>
      <c r="BP1568" s="22"/>
      <c r="BQ1568" s="22"/>
      <c r="BR1568" s="22"/>
      <c r="BS1568" s="22"/>
      <c r="BT1568" s="22"/>
      <c r="BU1568" s="22"/>
      <c r="BV1568" s="22"/>
      <c r="BW1568" s="22"/>
      <c r="BX1568" s="22"/>
      <c r="BY1568" s="22"/>
      <c r="BZ1568" s="22"/>
      <c r="CA1568" s="22"/>
      <c r="CB1568" s="22"/>
      <c r="CC1568" s="22"/>
      <c r="CD1568" s="22"/>
      <c r="CE1568" s="22"/>
      <c r="CF1568" s="22"/>
      <c r="CG1568" s="22"/>
      <c r="CH1568" s="22"/>
      <c r="CI1568" s="22"/>
      <c r="CJ1568" s="22"/>
      <c r="CK1568" s="22"/>
      <c r="CL1568" s="22"/>
      <c r="CM1568" s="22"/>
      <c r="CN1568" s="22"/>
      <c r="CO1568" s="22"/>
      <c r="CP1568" s="22"/>
      <c r="CQ1568" s="22"/>
      <c r="CR1568" s="22"/>
      <c r="CS1568" s="22"/>
      <c r="CT1568" s="22"/>
      <c r="CU1568" s="22"/>
      <c r="CV1568" s="22"/>
      <c r="CW1568" s="22"/>
      <c r="CX1568" s="22"/>
      <c r="CY1568" s="22"/>
      <c r="CZ1568" s="22"/>
      <c r="DA1568" s="22"/>
      <c r="DB1568" s="22"/>
      <c r="DC1568" s="22"/>
      <c r="DD1568" s="22"/>
      <c r="DE1568" s="22"/>
      <c r="DF1568" s="22"/>
      <c r="DG1568" s="22"/>
      <c r="DH1568" s="22"/>
      <c r="DI1568" s="22"/>
      <c r="DJ1568" s="22"/>
      <c r="DK1568" s="22"/>
      <c r="DL1568" s="22"/>
    </row>
    <row r="1569" spans="1:116" ht="15" hidden="1" customHeight="1" x14ac:dyDescent="0.25">
      <c r="A1569" s="4"/>
      <c r="B1569" s="4"/>
      <c r="C1569" s="582"/>
      <c r="D1569" s="575"/>
      <c r="E1569" s="575"/>
      <c r="F1569" s="657"/>
      <c r="G1569" s="61" t="s">
        <v>68</v>
      </c>
      <c r="H1569" s="61"/>
      <c r="I1569" s="179"/>
      <c r="J1569" s="441"/>
      <c r="K1569" s="441"/>
      <c r="L1569" s="441"/>
      <c r="M1569" s="441"/>
      <c r="N1569" s="441"/>
      <c r="O1569" s="441"/>
      <c r="P1569" s="441"/>
      <c r="Q1569" s="441"/>
      <c r="R1569" s="441"/>
      <c r="S1569" s="441"/>
      <c r="T1569" s="441"/>
      <c r="U1569" s="441"/>
      <c r="V1569" s="441"/>
      <c r="W1569" s="2"/>
      <c r="X1569" s="441"/>
      <c r="Y1569" s="2"/>
      <c r="Z1569" s="5"/>
      <c r="AA1569" s="22"/>
      <c r="AB1569" s="22"/>
      <c r="AC1569" s="22"/>
      <c r="AD1569" s="22"/>
      <c r="AE1569" s="22"/>
      <c r="AF1569" s="22"/>
      <c r="AG1569" s="22"/>
      <c r="AH1569" s="22"/>
      <c r="AI1569" s="22"/>
      <c r="AJ1569" s="22"/>
      <c r="AK1569" s="22"/>
      <c r="AL1569" s="22"/>
      <c r="AM1569" s="22"/>
      <c r="AN1569" s="22"/>
      <c r="AO1569" s="22"/>
      <c r="AP1569" s="22"/>
      <c r="AQ1569" s="22"/>
      <c r="AR1569" s="22"/>
      <c r="AS1569" s="22"/>
      <c r="AT1569" s="22"/>
      <c r="AU1569" s="22"/>
      <c r="AV1569" s="22"/>
      <c r="AW1569" s="22"/>
      <c r="AX1569" s="22"/>
      <c r="AY1569" s="22"/>
      <c r="AZ1569" s="22"/>
      <c r="BA1569" s="22"/>
      <c r="BB1569" s="22"/>
      <c r="BC1569" s="22"/>
      <c r="BD1569" s="22"/>
      <c r="BE1569" s="22"/>
      <c r="BF1569" s="22"/>
      <c r="BG1569" s="22"/>
      <c r="BH1569" s="22"/>
      <c r="BI1569" s="22"/>
      <c r="BJ1569" s="22"/>
      <c r="BK1569" s="22"/>
      <c r="BL1569" s="22"/>
      <c r="BM1569" s="22"/>
      <c r="BN1569" s="22"/>
      <c r="BO1569" s="22"/>
      <c r="BP1569" s="22"/>
      <c r="BQ1569" s="22"/>
      <c r="BR1569" s="22"/>
      <c r="BS1569" s="22"/>
      <c r="BT1569" s="22"/>
      <c r="BU1569" s="22"/>
      <c r="BV1569" s="22"/>
      <c r="BW1569" s="22"/>
      <c r="BX1569" s="22"/>
      <c r="BY1569" s="22"/>
      <c r="BZ1569" s="22"/>
      <c r="CA1569" s="22"/>
      <c r="CB1569" s="22"/>
      <c r="CC1569" s="22"/>
      <c r="CD1569" s="22"/>
      <c r="CE1569" s="22"/>
      <c r="CF1569" s="22"/>
      <c r="CG1569" s="22"/>
      <c r="CH1569" s="22"/>
      <c r="CI1569" s="22"/>
      <c r="CJ1569" s="22"/>
      <c r="CK1569" s="22"/>
      <c r="CL1569" s="22"/>
      <c r="CM1569" s="22"/>
      <c r="CN1569" s="22"/>
      <c r="CO1569" s="22"/>
      <c r="CP1569" s="22"/>
      <c r="CQ1569" s="22"/>
      <c r="CR1569" s="22"/>
      <c r="CS1569" s="22"/>
      <c r="CT1569" s="22"/>
      <c r="CU1569" s="22"/>
      <c r="CV1569" s="22"/>
      <c r="CW1569" s="22"/>
      <c r="CX1569" s="22"/>
      <c r="CY1569" s="22"/>
      <c r="CZ1569" s="22"/>
      <c r="DA1569" s="22"/>
      <c r="DB1569" s="22"/>
      <c r="DC1569" s="22"/>
      <c r="DD1569" s="22"/>
      <c r="DE1569" s="22"/>
      <c r="DF1569" s="22"/>
      <c r="DG1569" s="22"/>
      <c r="DH1569" s="22"/>
      <c r="DI1569" s="22"/>
      <c r="DJ1569" s="22"/>
      <c r="DK1569" s="22"/>
      <c r="DL1569" s="22"/>
    </row>
    <row r="1570" spans="1:116" ht="15.75" hidden="1" customHeight="1" x14ac:dyDescent="0.25">
      <c r="A1570" s="4"/>
      <c r="B1570" s="4"/>
      <c r="C1570" s="582"/>
      <c r="D1570" s="575"/>
      <c r="E1570" s="575"/>
      <c r="F1570" s="582" t="s">
        <v>74</v>
      </c>
      <c r="G1570" s="61" t="s">
        <v>59</v>
      </c>
      <c r="H1570" s="61"/>
      <c r="I1570" s="179"/>
      <c r="J1570" s="441"/>
      <c r="K1570" s="441"/>
      <c r="L1570" s="441"/>
      <c r="M1570" s="441"/>
      <c r="N1570" s="441"/>
      <c r="O1570" s="441"/>
      <c r="P1570" s="441"/>
      <c r="Q1570" s="441"/>
      <c r="R1570" s="441"/>
      <c r="S1570" s="441"/>
      <c r="T1570" s="441"/>
      <c r="U1570" s="441"/>
      <c r="V1570" s="441"/>
      <c r="W1570" s="2"/>
      <c r="X1570" s="441"/>
      <c r="Y1570" s="2"/>
      <c r="Z1570" s="5"/>
      <c r="AA1570" s="22"/>
      <c r="AB1570" s="22"/>
      <c r="AC1570" s="22"/>
      <c r="AD1570" s="22"/>
      <c r="AE1570" s="22"/>
      <c r="AF1570" s="22"/>
      <c r="AG1570" s="22"/>
      <c r="AH1570" s="22"/>
      <c r="AI1570" s="22"/>
      <c r="AJ1570" s="22"/>
      <c r="AK1570" s="22"/>
      <c r="AL1570" s="22"/>
      <c r="AM1570" s="22"/>
      <c r="AN1570" s="22"/>
      <c r="AO1570" s="22"/>
      <c r="AP1570" s="22"/>
      <c r="AQ1570" s="22"/>
      <c r="AR1570" s="22"/>
      <c r="AS1570" s="22"/>
      <c r="AT1570" s="22"/>
      <c r="AU1570" s="22"/>
      <c r="AV1570" s="22"/>
      <c r="AW1570" s="22"/>
      <c r="AX1570" s="22"/>
      <c r="AY1570" s="22"/>
      <c r="AZ1570" s="22"/>
      <c r="BA1570" s="22"/>
      <c r="BB1570" s="22"/>
      <c r="BC1570" s="22"/>
      <c r="BD1570" s="22"/>
      <c r="BE1570" s="22"/>
      <c r="BF1570" s="22"/>
      <c r="BG1570" s="22"/>
      <c r="BH1570" s="22"/>
      <c r="BI1570" s="22"/>
      <c r="BJ1570" s="22"/>
      <c r="BK1570" s="22"/>
      <c r="BL1570" s="22"/>
      <c r="BM1570" s="22"/>
      <c r="BN1570" s="22"/>
      <c r="BO1570" s="22"/>
      <c r="BP1570" s="22"/>
      <c r="BQ1570" s="22"/>
      <c r="BR1570" s="22"/>
      <c r="BS1570" s="22"/>
      <c r="BT1570" s="22"/>
      <c r="BU1570" s="22"/>
      <c r="BV1570" s="22"/>
      <c r="BW1570" s="22"/>
      <c r="BX1570" s="22"/>
      <c r="BY1570" s="22"/>
      <c r="BZ1570" s="22"/>
      <c r="CA1570" s="22"/>
      <c r="CB1570" s="22"/>
      <c r="CC1570" s="22"/>
      <c r="CD1570" s="22"/>
      <c r="CE1570" s="22"/>
      <c r="CF1570" s="22"/>
      <c r="CG1570" s="22"/>
      <c r="CH1570" s="22"/>
      <c r="CI1570" s="22"/>
      <c r="CJ1570" s="22"/>
      <c r="CK1570" s="22"/>
      <c r="CL1570" s="22"/>
      <c r="CM1570" s="22"/>
      <c r="CN1570" s="22"/>
      <c r="CO1570" s="22"/>
      <c r="CP1570" s="22"/>
      <c r="CQ1570" s="22"/>
      <c r="CR1570" s="22"/>
      <c r="CS1570" s="22"/>
      <c r="CT1570" s="22"/>
      <c r="CU1570" s="22"/>
      <c r="CV1570" s="22"/>
      <c r="CW1570" s="22"/>
      <c r="CX1570" s="22"/>
      <c r="CY1570" s="22"/>
      <c r="CZ1570" s="22"/>
      <c r="DA1570" s="22"/>
      <c r="DB1570" s="22"/>
      <c r="DC1570" s="22"/>
      <c r="DD1570" s="22"/>
      <c r="DE1570" s="22"/>
      <c r="DF1570" s="22"/>
      <c r="DG1570" s="22"/>
      <c r="DH1570" s="22"/>
      <c r="DI1570" s="22"/>
      <c r="DJ1570" s="22"/>
      <c r="DK1570" s="22"/>
      <c r="DL1570" s="22"/>
    </row>
    <row r="1571" spans="1:116" ht="15" hidden="1" customHeight="1" x14ac:dyDescent="0.25">
      <c r="A1571" s="4"/>
      <c r="B1571" s="4"/>
      <c r="C1571" s="582"/>
      <c r="D1571" s="575"/>
      <c r="E1571" s="575"/>
      <c r="F1571" s="582"/>
      <c r="G1571" s="61" t="s">
        <v>60</v>
      </c>
      <c r="H1571" s="61"/>
      <c r="I1571" s="179"/>
      <c r="J1571" s="441"/>
      <c r="K1571" s="441"/>
      <c r="L1571" s="441"/>
      <c r="M1571" s="441"/>
      <c r="N1571" s="441"/>
      <c r="O1571" s="441"/>
      <c r="P1571" s="441"/>
      <c r="Q1571" s="441"/>
      <c r="R1571" s="441"/>
      <c r="S1571" s="441"/>
      <c r="T1571" s="441"/>
      <c r="U1571" s="441"/>
      <c r="V1571" s="441"/>
      <c r="W1571" s="2"/>
      <c r="X1571" s="441"/>
      <c r="Y1571" s="2"/>
      <c r="Z1571" s="5"/>
      <c r="AA1571" s="22"/>
      <c r="AB1571" s="22"/>
      <c r="AC1571" s="22"/>
      <c r="AD1571" s="22"/>
      <c r="AE1571" s="22"/>
      <c r="AF1571" s="22"/>
      <c r="AG1571" s="22"/>
      <c r="AH1571" s="22"/>
      <c r="AI1571" s="22"/>
      <c r="AJ1571" s="22"/>
      <c r="AK1571" s="22"/>
      <c r="AL1571" s="22"/>
      <c r="AM1571" s="22"/>
      <c r="AN1571" s="22"/>
      <c r="AO1571" s="22"/>
      <c r="AP1571" s="22"/>
      <c r="AQ1571" s="22"/>
      <c r="AR1571" s="22"/>
      <c r="AS1571" s="22"/>
      <c r="AT1571" s="22"/>
      <c r="AU1571" s="22"/>
      <c r="AV1571" s="22"/>
      <c r="AW1571" s="22"/>
      <c r="AX1571" s="22"/>
      <c r="AY1571" s="22"/>
      <c r="AZ1571" s="22"/>
      <c r="BA1571" s="22"/>
      <c r="BB1571" s="22"/>
      <c r="BC1571" s="22"/>
      <c r="BD1571" s="22"/>
      <c r="BE1571" s="22"/>
      <c r="BF1571" s="22"/>
      <c r="BG1571" s="22"/>
      <c r="BH1571" s="22"/>
      <c r="BI1571" s="22"/>
      <c r="BJ1571" s="22"/>
      <c r="BK1571" s="22"/>
      <c r="BL1571" s="22"/>
      <c r="BM1571" s="22"/>
      <c r="BN1571" s="22"/>
      <c r="BO1571" s="22"/>
      <c r="BP1571" s="22"/>
      <c r="BQ1571" s="22"/>
      <c r="BR1571" s="22"/>
      <c r="BS1571" s="22"/>
      <c r="BT1571" s="22"/>
      <c r="BU1571" s="22"/>
      <c r="BV1571" s="22"/>
      <c r="BW1571" s="22"/>
      <c r="BX1571" s="22"/>
      <c r="BY1571" s="22"/>
      <c r="BZ1571" s="22"/>
      <c r="CA1571" s="22"/>
      <c r="CB1571" s="22"/>
      <c r="CC1571" s="22"/>
      <c r="CD1571" s="22"/>
      <c r="CE1571" s="22"/>
      <c r="CF1571" s="22"/>
      <c r="CG1571" s="22"/>
      <c r="CH1571" s="22"/>
      <c r="CI1571" s="22"/>
      <c r="CJ1571" s="22"/>
      <c r="CK1571" s="22"/>
      <c r="CL1571" s="22"/>
      <c r="CM1571" s="22"/>
      <c r="CN1571" s="22"/>
      <c r="CO1571" s="22"/>
      <c r="CP1571" s="22"/>
      <c r="CQ1571" s="22"/>
      <c r="CR1571" s="22"/>
      <c r="CS1571" s="22"/>
      <c r="CT1571" s="22"/>
      <c r="CU1571" s="22"/>
      <c r="CV1571" s="22"/>
      <c r="CW1571" s="22"/>
      <c r="CX1571" s="22"/>
      <c r="CY1571" s="22"/>
      <c r="CZ1571" s="22"/>
      <c r="DA1571" s="22"/>
      <c r="DB1571" s="22"/>
      <c r="DC1571" s="22"/>
      <c r="DD1571" s="22"/>
      <c r="DE1571" s="22"/>
      <c r="DF1571" s="22"/>
      <c r="DG1571" s="22"/>
      <c r="DH1571" s="22"/>
      <c r="DI1571" s="22"/>
      <c r="DJ1571" s="22"/>
      <c r="DK1571" s="22"/>
      <c r="DL1571" s="22"/>
    </row>
    <row r="1572" spans="1:116" ht="15" hidden="1" customHeight="1" x14ac:dyDescent="0.25">
      <c r="A1572" s="4"/>
      <c r="B1572" s="4"/>
      <c r="C1572" s="582"/>
      <c r="D1572" s="575"/>
      <c r="E1572" s="575"/>
      <c r="F1572" s="582"/>
      <c r="G1572" s="61" t="s">
        <v>61</v>
      </c>
      <c r="H1572" s="61"/>
      <c r="I1572" s="179"/>
      <c r="J1572" s="441"/>
      <c r="K1572" s="441"/>
      <c r="L1572" s="441"/>
      <c r="M1572" s="441"/>
      <c r="N1572" s="441"/>
      <c r="O1572" s="441"/>
      <c r="P1572" s="441"/>
      <c r="Q1572" s="441"/>
      <c r="R1572" s="441"/>
      <c r="S1572" s="441"/>
      <c r="T1572" s="441"/>
      <c r="U1572" s="441"/>
      <c r="V1572" s="441"/>
      <c r="W1572" s="2"/>
      <c r="X1572" s="441"/>
      <c r="Y1572" s="2"/>
      <c r="Z1572" s="5"/>
      <c r="AA1572" s="22"/>
      <c r="AB1572" s="22"/>
      <c r="AC1572" s="22"/>
      <c r="AD1572" s="22"/>
      <c r="AE1572" s="22"/>
      <c r="AF1572" s="22"/>
      <c r="AG1572" s="22"/>
      <c r="AH1572" s="22"/>
      <c r="AI1572" s="22"/>
      <c r="AJ1572" s="22"/>
      <c r="AK1572" s="22"/>
      <c r="AL1572" s="22"/>
      <c r="AM1572" s="22"/>
      <c r="AN1572" s="22"/>
      <c r="AO1572" s="22"/>
      <c r="AP1572" s="22"/>
      <c r="AQ1572" s="22"/>
      <c r="AR1572" s="22"/>
      <c r="AS1572" s="22"/>
      <c r="AT1572" s="22"/>
      <c r="AU1572" s="22"/>
      <c r="AV1572" s="22"/>
      <c r="AW1572" s="22"/>
      <c r="AX1572" s="22"/>
      <c r="AY1572" s="22"/>
      <c r="AZ1572" s="22"/>
      <c r="BA1572" s="22"/>
      <c r="BB1572" s="22"/>
      <c r="BC1572" s="22"/>
      <c r="BD1572" s="22"/>
      <c r="BE1572" s="22"/>
      <c r="BF1572" s="22"/>
      <c r="BG1572" s="22"/>
      <c r="BH1572" s="22"/>
      <c r="BI1572" s="22"/>
      <c r="BJ1572" s="22"/>
      <c r="BK1572" s="22"/>
      <c r="BL1572" s="22"/>
      <c r="BM1572" s="22"/>
      <c r="BN1572" s="22"/>
      <c r="BO1572" s="22"/>
      <c r="BP1572" s="22"/>
      <c r="BQ1572" s="22"/>
      <c r="BR1572" s="22"/>
      <c r="BS1572" s="22"/>
      <c r="BT1572" s="22"/>
      <c r="BU1572" s="22"/>
      <c r="BV1572" s="22"/>
      <c r="BW1572" s="22"/>
      <c r="BX1572" s="22"/>
      <c r="BY1572" s="22"/>
      <c r="BZ1572" s="22"/>
      <c r="CA1572" s="22"/>
      <c r="CB1572" s="22"/>
      <c r="CC1572" s="22"/>
      <c r="CD1572" s="22"/>
      <c r="CE1572" s="22"/>
      <c r="CF1572" s="22"/>
      <c r="CG1572" s="22"/>
      <c r="CH1572" s="22"/>
      <c r="CI1572" s="22"/>
      <c r="CJ1572" s="22"/>
      <c r="CK1572" s="22"/>
      <c r="CL1572" s="22"/>
      <c r="CM1572" s="22"/>
      <c r="CN1572" s="22"/>
      <c r="CO1572" s="22"/>
      <c r="CP1572" s="22"/>
      <c r="CQ1572" s="22"/>
      <c r="CR1572" s="22"/>
      <c r="CS1572" s="22"/>
      <c r="CT1572" s="22"/>
      <c r="CU1572" s="22"/>
      <c r="CV1572" s="22"/>
      <c r="CW1572" s="22"/>
      <c r="CX1572" s="22"/>
      <c r="CY1572" s="22"/>
      <c r="CZ1572" s="22"/>
      <c r="DA1572" s="22"/>
      <c r="DB1572" s="22"/>
      <c r="DC1572" s="22"/>
      <c r="DD1572" s="22"/>
      <c r="DE1572" s="22"/>
      <c r="DF1572" s="22"/>
      <c r="DG1572" s="22"/>
      <c r="DH1572" s="22"/>
      <c r="DI1572" s="22"/>
      <c r="DJ1572" s="22"/>
      <c r="DK1572" s="22"/>
      <c r="DL1572" s="22"/>
    </row>
    <row r="1573" spans="1:116" ht="15" hidden="1" customHeight="1" x14ac:dyDescent="0.25">
      <c r="A1573" s="4"/>
      <c r="B1573" s="4"/>
      <c r="C1573" s="582"/>
      <c r="D1573" s="575"/>
      <c r="E1573" s="575"/>
      <c r="F1573" s="582"/>
      <c r="G1573" s="61" t="s">
        <v>62</v>
      </c>
      <c r="H1573" s="61"/>
      <c r="I1573" s="179"/>
      <c r="J1573" s="441"/>
      <c r="K1573" s="441"/>
      <c r="L1573" s="441"/>
      <c r="M1573" s="441"/>
      <c r="N1573" s="441"/>
      <c r="O1573" s="441"/>
      <c r="P1573" s="441"/>
      <c r="Q1573" s="441"/>
      <c r="R1573" s="441"/>
      <c r="S1573" s="441"/>
      <c r="T1573" s="441"/>
      <c r="U1573" s="441"/>
      <c r="V1573" s="441"/>
      <c r="W1573" s="2"/>
      <c r="X1573" s="441"/>
      <c r="Y1573" s="2"/>
      <c r="Z1573" s="5"/>
      <c r="AA1573" s="22"/>
      <c r="AB1573" s="22"/>
      <c r="AC1573" s="22"/>
      <c r="AD1573" s="22"/>
      <c r="AE1573" s="22"/>
      <c r="AF1573" s="22"/>
      <c r="AG1573" s="22"/>
      <c r="AH1573" s="22"/>
      <c r="AI1573" s="22"/>
      <c r="AJ1573" s="22"/>
      <c r="AK1573" s="22"/>
      <c r="AL1573" s="22"/>
      <c r="AM1573" s="22"/>
      <c r="AN1573" s="22"/>
      <c r="AO1573" s="22"/>
      <c r="AP1573" s="22"/>
      <c r="AQ1573" s="22"/>
      <c r="AR1573" s="22"/>
      <c r="AS1573" s="22"/>
      <c r="AT1573" s="22"/>
      <c r="AU1573" s="22"/>
      <c r="AV1573" s="22"/>
      <c r="AW1573" s="22"/>
      <c r="AX1573" s="22"/>
      <c r="AY1573" s="22"/>
      <c r="AZ1573" s="22"/>
      <c r="BA1573" s="22"/>
      <c r="BB1573" s="22"/>
      <c r="BC1573" s="22"/>
      <c r="BD1573" s="22"/>
      <c r="BE1573" s="22"/>
      <c r="BF1573" s="22"/>
      <c r="BG1573" s="22"/>
      <c r="BH1573" s="22"/>
      <c r="BI1573" s="22"/>
      <c r="BJ1573" s="22"/>
      <c r="BK1573" s="22"/>
      <c r="BL1573" s="22"/>
      <c r="BM1573" s="22"/>
      <c r="BN1573" s="22"/>
      <c r="BO1573" s="22"/>
      <c r="BP1573" s="22"/>
      <c r="BQ1573" s="22"/>
      <c r="BR1573" s="22"/>
      <c r="BS1573" s="22"/>
      <c r="BT1573" s="22"/>
      <c r="BU1573" s="22"/>
      <c r="BV1573" s="22"/>
      <c r="BW1573" s="22"/>
      <c r="BX1573" s="22"/>
      <c r="BY1573" s="22"/>
      <c r="BZ1573" s="22"/>
      <c r="CA1573" s="22"/>
      <c r="CB1573" s="22"/>
      <c r="CC1573" s="22"/>
      <c r="CD1573" s="22"/>
      <c r="CE1573" s="22"/>
      <c r="CF1573" s="22"/>
      <c r="CG1573" s="22"/>
      <c r="CH1573" s="22"/>
      <c r="CI1573" s="22"/>
      <c r="CJ1573" s="22"/>
      <c r="CK1573" s="22"/>
      <c r="CL1573" s="22"/>
      <c r="CM1573" s="22"/>
      <c r="CN1573" s="22"/>
      <c r="CO1573" s="22"/>
      <c r="CP1573" s="22"/>
      <c r="CQ1573" s="22"/>
      <c r="CR1573" s="22"/>
      <c r="CS1573" s="22"/>
      <c r="CT1573" s="22"/>
      <c r="CU1573" s="22"/>
      <c r="CV1573" s="22"/>
      <c r="CW1573" s="22"/>
      <c r="CX1573" s="22"/>
      <c r="CY1573" s="22"/>
      <c r="CZ1573" s="22"/>
      <c r="DA1573" s="22"/>
      <c r="DB1573" s="22"/>
      <c r="DC1573" s="22"/>
      <c r="DD1573" s="22"/>
      <c r="DE1573" s="22"/>
      <c r="DF1573" s="22"/>
      <c r="DG1573" s="22"/>
      <c r="DH1573" s="22"/>
      <c r="DI1573" s="22"/>
      <c r="DJ1573" s="22"/>
      <c r="DK1573" s="22"/>
      <c r="DL1573" s="22"/>
    </row>
    <row r="1574" spans="1:116" ht="15" hidden="1" customHeight="1" x14ac:dyDescent="0.25">
      <c r="A1574" s="4"/>
      <c r="B1574" s="4"/>
      <c r="C1574" s="582"/>
      <c r="D1574" s="575"/>
      <c r="E1574" s="575"/>
      <c r="F1574" s="582"/>
      <c r="G1574" s="61" t="s">
        <v>63</v>
      </c>
      <c r="H1574" s="61"/>
      <c r="I1574" s="179"/>
      <c r="J1574" s="441"/>
      <c r="K1574" s="441"/>
      <c r="L1574" s="441"/>
      <c r="M1574" s="441"/>
      <c r="N1574" s="441"/>
      <c r="O1574" s="441"/>
      <c r="P1574" s="441"/>
      <c r="Q1574" s="441"/>
      <c r="R1574" s="441"/>
      <c r="S1574" s="441"/>
      <c r="T1574" s="441"/>
      <c r="U1574" s="441"/>
      <c r="V1574" s="441"/>
      <c r="W1574" s="2"/>
      <c r="X1574" s="441"/>
      <c r="Y1574" s="2"/>
      <c r="Z1574" s="5"/>
      <c r="AA1574" s="22"/>
      <c r="AB1574" s="22"/>
      <c r="AC1574" s="22"/>
      <c r="AD1574" s="22"/>
      <c r="AE1574" s="22"/>
      <c r="AF1574" s="22"/>
      <c r="AG1574" s="22"/>
      <c r="AH1574" s="22"/>
      <c r="AI1574" s="22"/>
      <c r="AJ1574" s="22"/>
      <c r="AK1574" s="22"/>
      <c r="AL1574" s="22"/>
      <c r="AM1574" s="22"/>
      <c r="AN1574" s="22"/>
      <c r="AO1574" s="22"/>
      <c r="AP1574" s="22"/>
      <c r="AQ1574" s="22"/>
      <c r="AR1574" s="22"/>
      <c r="AS1574" s="22"/>
      <c r="AT1574" s="22"/>
      <c r="AU1574" s="22"/>
      <c r="AV1574" s="22"/>
      <c r="AW1574" s="22"/>
      <c r="AX1574" s="22"/>
      <c r="AY1574" s="22"/>
      <c r="AZ1574" s="22"/>
      <c r="BA1574" s="22"/>
      <c r="BB1574" s="22"/>
      <c r="BC1574" s="22"/>
      <c r="BD1574" s="22"/>
      <c r="BE1574" s="22"/>
      <c r="BF1574" s="22"/>
      <c r="BG1574" s="22"/>
      <c r="BH1574" s="22"/>
      <c r="BI1574" s="22"/>
      <c r="BJ1574" s="22"/>
      <c r="BK1574" s="22"/>
      <c r="BL1574" s="22"/>
      <c r="BM1574" s="22"/>
      <c r="BN1574" s="22"/>
      <c r="BO1574" s="22"/>
      <c r="BP1574" s="22"/>
      <c r="BQ1574" s="22"/>
      <c r="BR1574" s="22"/>
      <c r="BS1574" s="22"/>
      <c r="BT1574" s="22"/>
      <c r="BU1574" s="22"/>
      <c r="BV1574" s="22"/>
      <c r="BW1574" s="22"/>
      <c r="BX1574" s="22"/>
      <c r="BY1574" s="22"/>
      <c r="BZ1574" s="22"/>
      <c r="CA1574" s="22"/>
      <c r="CB1574" s="22"/>
      <c r="CC1574" s="22"/>
      <c r="CD1574" s="22"/>
      <c r="CE1574" s="22"/>
      <c r="CF1574" s="22"/>
      <c r="CG1574" s="22"/>
      <c r="CH1574" s="22"/>
      <c r="CI1574" s="22"/>
      <c r="CJ1574" s="22"/>
      <c r="CK1574" s="22"/>
      <c r="CL1574" s="22"/>
      <c r="CM1574" s="22"/>
      <c r="CN1574" s="22"/>
      <c r="CO1574" s="22"/>
      <c r="CP1574" s="22"/>
      <c r="CQ1574" s="22"/>
      <c r="CR1574" s="22"/>
      <c r="CS1574" s="22"/>
      <c r="CT1574" s="22"/>
      <c r="CU1574" s="22"/>
      <c r="CV1574" s="22"/>
      <c r="CW1574" s="22"/>
      <c r="CX1574" s="22"/>
      <c r="CY1574" s="22"/>
      <c r="CZ1574" s="22"/>
      <c r="DA1574" s="22"/>
      <c r="DB1574" s="22"/>
      <c r="DC1574" s="22"/>
      <c r="DD1574" s="22"/>
      <c r="DE1574" s="22"/>
      <c r="DF1574" s="22"/>
      <c r="DG1574" s="22"/>
      <c r="DH1574" s="22"/>
      <c r="DI1574" s="22"/>
      <c r="DJ1574" s="22"/>
      <c r="DK1574" s="22"/>
      <c r="DL1574" s="22"/>
    </row>
    <row r="1575" spans="1:116" ht="15" hidden="1" customHeight="1" x14ac:dyDescent="0.25">
      <c r="A1575" s="4"/>
      <c r="B1575" s="4"/>
      <c r="C1575" s="582"/>
      <c r="D1575" s="575"/>
      <c r="E1575" s="575"/>
      <c r="F1575" s="582"/>
      <c r="G1575" s="61" t="s">
        <v>68</v>
      </c>
      <c r="H1575" s="61"/>
      <c r="I1575" s="179"/>
      <c r="J1575" s="441"/>
      <c r="K1575" s="441"/>
      <c r="L1575" s="441"/>
      <c r="M1575" s="441"/>
      <c r="N1575" s="441"/>
      <c r="O1575" s="441"/>
      <c r="P1575" s="441"/>
      <c r="Q1575" s="441"/>
      <c r="R1575" s="441"/>
      <c r="S1575" s="441"/>
      <c r="T1575" s="441"/>
      <c r="U1575" s="441"/>
      <c r="V1575" s="441"/>
      <c r="W1575" s="2"/>
      <c r="X1575" s="441"/>
      <c r="Y1575" s="2"/>
      <c r="Z1575" s="5"/>
      <c r="AA1575" s="22"/>
      <c r="AB1575" s="22"/>
      <c r="AC1575" s="22"/>
      <c r="AD1575" s="22"/>
      <c r="AE1575" s="22"/>
      <c r="AF1575" s="22"/>
      <c r="AG1575" s="22"/>
      <c r="AH1575" s="22"/>
      <c r="AI1575" s="22"/>
      <c r="AJ1575" s="22"/>
      <c r="AK1575" s="22"/>
      <c r="AL1575" s="22"/>
      <c r="AM1575" s="22"/>
      <c r="AN1575" s="22"/>
      <c r="AO1575" s="22"/>
      <c r="AP1575" s="22"/>
      <c r="AQ1575" s="22"/>
      <c r="AR1575" s="22"/>
      <c r="AS1575" s="22"/>
      <c r="AT1575" s="22"/>
      <c r="AU1575" s="22"/>
      <c r="AV1575" s="22"/>
      <c r="AW1575" s="22"/>
      <c r="AX1575" s="22"/>
      <c r="AY1575" s="22"/>
      <c r="AZ1575" s="22"/>
      <c r="BA1575" s="22"/>
      <c r="BB1575" s="22"/>
      <c r="BC1575" s="22"/>
      <c r="BD1575" s="22"/>
      <c r="BE1575" s="22"/>
      <c r="BF1575" s="22"/>
      <c r="BG1575" s="22"/>
      <c r="BH1575" s="22"/>
      <c r="BI1575" s="22"/>
      <c r="BJ1575" s="22"/>
      <c r="BK1575" s="22"/>
      <c r="BL1575" s="22"/>
      <c r="BM1575" s="22"/>
      <c r="BN1575" s="22"/>
      <c r="BO1575" s="22"/>
      <c r="BP1575" s="22"/>
      <c r="BQ1575" s="22"/>
      <c r="BR1575" s="22"/>
      <c r="BS1575" s="22"/>
      <c r="BT1575" s="22"/>
      <c r="BU1575" s="22"/>
      <c r="BV1575" s="22"/>
      <c r="BW1575" s="22"/>
      <c r="BX1575" s="22"/>
      <c r="BY1575" s="22"/>
      <c r="BZ1575" s="22"/>
      <c r="CA1575" s="22"/>
      <c r="CB1575" s="22"/>
      <c r="CC1575" s="22"/>
      <c r="CD1575" s="22"/>
      <c r="CE1575" s="22"/>
      <c r="CF1575" s="22"/>
      <c r="CG1575" s="22"/>
      <c r="CH1575" s="22"/>
      <c r="CI1575" s="22"/>
      <c r="CJ1575" s="22"/>
      <c r="CK1575" s="22"/>
      <c r="CL1575" s="22"/>
      <c r="CM1575" s="22"/>
      <c r="CN1575" s="22"/>
      <c r="CO1575" s="22"/>
      <c r="CP1575" s="22"/>
      <c r="CQ1575" s="22"/>
      <c r="CR1575" s="22"/>
      <c r="CS1575" s="22"/>
      <c r="CT1575" s="22"/>
      <c r="CU1575" s="22"/>
      <c r="CV1575" s="22"/>
      <c r="CW1575" s="22"/>
      <c r="CX1575" s="22"/>
      <c r="CY1575" s="22"/>
      <c r="CZ1575" s="22"/>
      <c r="DA1575" s="22"/>
      <c r="DB1575" s="22"/>
      <c r="DC1575" s="22"/>
      <c r="DD1575" s="22"/>
      <c r="DE1575" s="22"/>
      <c r="DF1575" s="22"/>
      <c r="DG1575" s="22"/>
      <c r="DH1575" s="22"/>
      <c r="DI1575" s="22"/>
      <c r="DJ1575" s="22"/>
      <c r="DK1575" s="22"/>
      <c r="DL1575" s="22"/>
    </row>
    <row r="1576" spans="1:116" ht="15.75" hidden="1" customHeight="1" x14ac:dyDescent="0.25">
      <c r="A1576" s="4"/>
      <c r="B1576" s="4"/>
      <c r="C1576" s="582"/>
      <c r="D1576" s="658" t="s">
        <v>77</v>
      </c>
      <c r="E1576" s="658" t="s">
        <v>75</v>
      </c>
      <c r="F1576" s="657" t="s">
        <v>74</v>
      </c>
      <c r="G1576" s="61" t="s">
        <v>59</v>
      </c>
      <c r="H1576" s="61"/>
      <c r="I1576" s="179"/>
      <c r="J1576" s="441"/>
      <c r="K1576" s="441"/>
      <c r="L1576" s="441"/>
      <c r="M1576" s="441"/>
      <c r="N1576" s="441"/>
      <c r="O1576" s="441"/>
      <c r="P1576" s="441"/>
      <c r="Q1576" s="441"/>
      <c r="R1576" s="441"/>
      <c r="S1576" s="441"/>
      <c r="T1576" s="441"/>
      <c r="U1576" s="441"/>
      <c r="V1576" s="441"/>
      <c r="W1576" s="2"/>
      <c r="X1576" s="441"/>
      <c r="Y1576" s="2"/>
      <c r="Z1576" s="5"/>
      <c r="AA1576" s="22"/>
      <c r="AB1576" s="22"/>
      <c r="AC1576" s="22"/>
      <c r="AD1576" s="22"/>
      <c r="AE1576" s="22"/>
      <c r="AF1576" s="22"/>
      <c r="AG1576" s="22"/>
      <c r="AH1576" s="22"/>
      <c r="AI1576" s="22"/>
      <c r="AJ1576" s="22"/>
      <c r="AK1576" s="22"/>
      <c r="AL1576" s="22"/>
      <c r="AM1576" s="22"/>
      <c r="AN1576" s="22"/>
      <c r="AO1576" s="22"/>
      <c r="AP1576" s="22"/>
      <c r="AQ1576" s="22"/>
      <c r="AR1576" s="22"/>
      <c r="AS1576" s="22"/>
      <c r="AT1576" s="22"/>
      <c r="AU1576" s="22"/>
      <c r="AV1576" s="22"/>
      <c r="AW1576" s="22"/>
      <c r="AX1576" s="22"/>
      <c r="AY1576" s="22"/>
      <c r="AZ1576" s="22"/>
      <c r="BA1576" s="22"/>
      <c r="BB1576" s="22"/>
      <c r="BC1576" s="22"/>
      <c r="BD1576" s="22"/>
      <c r="BE1576" s="22"/>
      <c r="BF1576" s="22"/>
      <c r="BG1576" s="22"/>
      <c r="BH1576" s="22"/>
      <c r="BI1576" s="22"/>
      <c r="BJ1576" s="22"/>
      <c r="BK1576" s="22"/>
      <c r="BL1576" s="22"/>
      <c r="BM1576" s="22"/>
      <c r="BN1576" s="22"/>
      <c r="BO1576" s="22"/>
      <c r="BP1576" s="22"/>
      <c r="BQ1576" s="22"/>
      <c r="BR1576" s="22"/>
      <c r="BS1576" s="22"/>
      <c r="BT1576" s="22"/>
      <c r="BU1576" s="22"/>
      <c r="BV1576" s="22"/>
      <c r="BW1576" s="22"/>
      <c r="BX1576" s="22"/>
      <c r="BY1576" s="22"/>
      <c r="BZ1576" s="22"/>
      <c r="CA1576" s="22"/>
      <c r="CB1576" s="22"/>
      <c r="CC1576" s="22"/>
      <c r="CD1576" s="22"/>
      <c r="CE1576" s="22"/>
      <c r="CF1576" s="22"/>
      <c r="CG1576" s="22"/>
      <c r="CH1576" s="22"/>
      <c r="CI1576" s="22"/>
      <c r="CJ1576" s="22"/>
      <c r="CK1576" s="22"/>
      <c r="CL1576" s="22"/>
      <c r="CM1576" s="22"/>
      <c r="CN1576" s="22"/>
      <c r="CO1576" s="22"/>
      <c r="CP1576" s="22"/>
      <c r="CQ1576" s="22"/>
      <c r="CR1576" s="22"/>
      <c r="CS1576" s="22"/>
      <c r="CT1576" s="22"/>
      <c r="CU1576" s="22"/>
      <c r="CV1576" s="22"/>
      <c r="CW1576" s="22"/>
      <c r="CX1576" s="22"/>
      <c r="CY1576" s="22"/>
      <c r="CZ1576" s="22"/>
      <c r="DA1576" s="22"/>
      <c r="DB1576" s="22"/>
      <c r="DC1576" s="22"/>
      <c r="DD1576" s="22"/>
      <c r="DE1576" s="22"/>
      <c r="DF1576" s="22"/>
      <c r="DG1576" s="22"/>
      <c r="DH1576" s="22"/>
      <c r="DI1576" s="22"/>
      <c r="DJ1576" s="22"/>
      <c r="DK1576" s="22"/>
      <c r="DL1576" s="22"/>
    </row>
    <row r="1577" spans="1:116" ht="15" hidden="1" customHeight="1" x14ac:dyDescent="0.25">
      <c r="A1577" s="4"/>
      <c r="B1577" s="4"/>
      <c r="C1577" s="582"/>
      <c r="D1577" s="658"/>
      <c r="E1577" s="658"/>
      <c r="F1577" s="657"/>
      <c r="G1577" s="61" t="s">
        <v>60</v>
      </c>
      <c r="H1577" s="61"/>
      <c r="I1577" s="179"/>
      <c r="J1577" s="441"/>
      <c r="K1577" s="441"/>
      <c r="L1577" s="441"/>
      <c r="M1577" s="441"/>
      <c r="N1577" s="441"/>
      <c r="O1577" s="441"/>
      <c r="P1577" s="441"/>
      <c r="Q1577" s="441"/>
      <c r="R1577" s="441"/>
      <c r="S1577" s="441"/>
      <c r="T1577" s="441"/>
      <c r="U1577" s="441"/>
      <c r="V1577" s="441"/>
      <c r="W1577" s="2"/>
      <c r="X1577" s="441"/>
      <c r="Y1577" s="2"/>
      <c r="Z1577" s="5"/>
      <c r="AA1577" s="22"/>
      <c r="AB1577" s="22"/>
      <c r="AC1577" s="22"/>
      <c r="AD1577" s="22"/>
      <c r="AE1577" s="22"/>
      <c r="AF1577" s="22"/>
      <c r="AG1577" s="22"/>
      <c r="AH1577" s="22"/>
      <c r="AI1577" s="22"/>
      <c r="AJ1577" s="22"/>
      <c r="AK1577" s="22"/>
      <c r="AL1577" s="22"/>
      <c r="AM1577" s="22"/>
      <c r="AN1577" s="22"/>
      <c r="AO1577" s="22"/>
      <c r="AP1577" s="22"/>
      <c r="AQ1577" s="22"/>
      <c r="AR1577" s="22"/>
      <c r="AS1577" s="22"/>
      <c r="AT1577" s="22"/>
      <c r="AU1577" s="22"/>
      <c r="AV1577" s="22"/>
      <c r="AW1577" s="22"/>
      <c r="AX1577" s="22"/>
      <c r="AY1577" s="22"/>
      <c r="AZ1577" s="22"/>
      <c r="BA1577" s="22"/>
      <c r="BB1577" s="22"/>
      <c r="BC1577" s="22"/>
      <c r="BD1577" s="22"/>
      <c r="BE1577" s="22"/>
      <c r="BF1577" s="22"/>
      <c r="BG1577" s="22"/>
      <c r="BH1577" s="22"/>
      <c r="BI1577" s="22"/>
      <c r="BJ1577" s="22"/>
      <c r="BK1577" s="22"/>
      <c r="BL1577" s="22"/>
      <c r="BM1577" s="22"/>
      <c r="BN1577" s="22"/>
      <c r="BO1577" s="22"/>
      <c r="BP1577" s="22"/>
      <c r="BQ1577" s="22"/>
      <c r="BR1577" s="22"/>
      <c r="BS1577" s="22"/>
      <c r="BT1577" s="22"/>
      <c r="BU1577" s="22"/>
      <c r="BV1577" s="22"/>
      <c r="BW1577" s="22"/>
      <c r="BX1577" s="22"/>
      <c r="BY1577" s="22"/>
      <c r="BZ1577" s="22"/>
      <c r="CA1577" s="22"/>
      <c r="CB1577" s="22"/>
      <c r="CC1577" s="22"/>
      <c r="CD1577" s="22"/>
      <c r="CE1577" s="22"/>
      <c r="CF1577" s="22"/>
      <c r="CG1577" s="22"/>
      <c r="CH1577" s="22"/>
      <c r="CI1577" s="22"/>
      <c r="CJ1577" s="22"/>
      <c r="CK1577" s="22"/>
      <c r="CL1577" s="22"/>
      <c r="CM1577" s="22"/>
      <c r="CN1577" s="22"/>
      <c r="CO1577" s="22"/>
      <c r="CP1577" s="22"/>
      <c r="CQ1577" s="22"/>
      <c r="CR1577" s="22"/>
      <c r="CS1577" s="22"/>
      <c r="CT1577" s="22"/>
      <c r="CU1577" s="22"/>
      <c r="CV1577" s="22"/>
      <c r="CW1577" s="22"/>
      <c r="CX1577" s="22"/>
      <c r="CY1577" s="22"/>
      <c r="CZ1577" s="22"/>
      <c r="DA1577" s="22"/>
      <c r="DB1577" s="22"/>
      <c r="DC1577" s="22"/>
      <c r="DD1577" s="22"/>
      <c r="DE1577" s="22"/>
      <c r="DF1577" s="22"/>
      <c r="DG1577" s="22"/>
      <c r="DH1577" s="22"/>
      <c r="DI1577" s="22"/>
      <c r="DJ1577" s="22"/>
      <c r="DK1577" s="22"/>
      <c r="DL1577" s="22"/>
    </row>
    <row r="1578" spans="1:116" ht="15" hidden="1" customHeight="1" x14ac:dyDescent="0.25">
      <c r="A1578" s="4"/>
      <c r="B1578" s="4"/>
      <c r="C1578" s="582"/>
      <c r="D1578" s="658"/>
      <c r="E1578" s="658"/>
      <c r="F1578" s="657"/>
      <c r="G1578" s="61" t="s">
        <v>61</v>
      </c>
      <c r="H1578" s="61"/>
      <c r="I1578" s="179"/>
      <c r="J1578" s="441"/>
      <c r="K1578" s="441"/>
      <c r="L1578" s="441"/>
      <c r="M1578" s="441"/>
      <c r="N1578" s="441"/>
      <c r="O1578" s="441"/>
      <c r="P1578" s="441"/>
      <c r="Q1578" s="441"/>
      <c r="R1578" s="441"/>
      <c r="S1578" s="441"/>
      <c r="T1578" s="441"/>
      <c r="U1578" s="441"/>
      <c r="V1578" s="441"/>
      <c r="W1578" s="2"/>
      <c r="X1578" s="441"/>
      <c r="Y1578" s="2"/>
      <c r="Z1578" s="5"/>
      <c r="AA1578" s="22"/>
      <c r="AB1578" s="22"/>
      <c r="AC1578" s="22"/>
      <c r="AD1578" s="22"/>
      <c r="AE1578" s="22"/>
      <c r="AF1578" s="22"/>
      <c r="AG1578" s="22"/>
      <c r="AH1578" s="22"/>
      <c r="AI1578" s="22"/>
      <c r="AJ1578" s="22"/>
      <c r="AK1578" s="22"/>
      <c r="AL1578" s="22"/>
      <c r="AM1578" s="22"/>
      <c r="AN1578" s="22"/>
      <c r="AO1578" s="22"/>
      <c r="AP1578" s="22"/>
      <c r="AQ1578" s="22"/>
      <c r="AR1578" s="22"/>
      <c r="AS1578" s="22"/>
      <c r="AT1578" s="22"/>
      <c r="AU1578" s="22"/>
      <c r="AV1578" s="22"/>
      <c r="AW1578" s="22"/>
      <c r="AX1578" s="22"/>
      <c r="AY1578" s="22"/>
      <c r="AZ1578" s="22"/>
      <c r="BA1578" s="22"/>
      <c r="BB1578" s="22"/>
      <c r="BC1578" s="22"/>
      <c r="BD1578" s="22"/>
      <c r="BE1578" s="22"/>
      <c r="BF1578" s="22"/>
      <c r="BG1578" s="22"/>
      <c r="BH1578" s="22"/>
      <c r="BI1578" s="22"/>
      <c r="BJ1578" s="22"/>
      <c r="BK1578" s="22"/>
      <c r="BL1578" s="22"/>
      <c r="BM1578" s="22"/>
      <c r="BN1578" s="22"/>
      <c r="BO1578" s="22"/>
      <c r="BP1578" s="22"/>
      <c r="BQ1578" s="22"/>
      <c r="BR1578" s="22"/>
      <c r="BS1578" s="22"/>
      <c r="BT1578" s="22"/>
      <c r="BU1578" s="22"/>
      <c r="BV1578" s="22"/>
      <c r="BW1578" s="22"/>
      <c r="BX1578" s="22"/>
      <c r="BY1578" s="22"/>
      <c r="BZ1578" s="22"/>
      <c r="CA1578" s="22"/>
      <c r="CB1578" s="22"/>
      <c r="CC1578" s="22"/>
      <c r="CD1578" s="22"/>
      <c r="CE1578" s="22"/>
      <c r="CF1578" s="22"/>
      <c r="CG1578" s="22"/>
      <c r="CH1578" s="22"/>
      <c r="CI1578" s="22"/>
      <c r="CJ1578" s="22"/>
      <c r="CK1578" s="22"/>
      <c r="CL1578" s="22"/>
      <c r="CM1578" s="22"/>
      <c r="CN1578" s="22"/>
      <c r="CO1578" s="22"/>
      <c r="CP1578" s="22"/>
      <c r="CQ1578" s="22"/>
      <c r="CR1578" s="22"/>
      <c r="CS1578" s="22"/>
      <c r="CT1578" s="22"/>
      <c r="CU1578" s="22"/>
      <c r="CV1578" s="22"/>
      <c r="CW1578" s="22"/>
      <c r="CX1578" s="22"/>
      <c r="CY1578" s="22"/>
      <c r="CZ1578" s="22"/>
      <c r="DA1578" s="22"/>
      <c r="DB1578" s="22"/>
      <c r="DC1578" s="22"/>
      <c r="DD1578" s="22"/>
      <c r="DE1578" s="22"/>
      <c r="DF1578" s="22"/>
      <c r="DG1578" s="22"/>
      <c r="DH1578" s="22"/>
      <c r="DI1578" s="22"/>
      <c r="DJ1578" s="22"/>
      <c r="DK1578" s="22"/>
      <c r="DL1578" s="22"/>
    </row>
    <row r="1579" spans="1:116" s="13" customFormat="1" ht="15" hidden="1" customHeight="1" x14ac:dyDescent="0.25">
      <c r="A1579" s="4"/>
      <c r="B1579" s="4"/>
      <c r="C1579" s="582"/>
      <c r="D1579" s="658"/>
      <c r="E1579" s="658"/>
      <c r="F1579" s="657"/>
      <c r="G1579" s="60" t="s">
        <v>62</v>
      </c>
      <c r="H1579" s="60"/>
      <c r="I1579" s="138"/>
      <c r="J1579" s="148"/>
      <c r="K1579" s="148"/>
      <c r="L1579" s="148"/>
      <c r="M1579" s="148"/>
      <c r="N1579" s="148"/>
      <c r="O1579" s="148"/>
      <c r="P1579" s="148"/>
      <c r="Q1579" s="148"/>
      <c r="R1579" s="148"/>
      <c r="S1579" s="148"/>
      <c r="T1579" s="148"/>
      <c r="U1579" s="148"/>
      <c r="V1579" s="441"/>
      <c r="W1579" s="2"/>
      <c r="X1579" s="441"/>
      <c r="Y1579" s="2"/>
      <c r="Z1579" s="5"/>
      <c r="AA1579" s="22"/>
      <c r="AB1579" s="22"/>
      <c r="AC1579" s="22"/>
      <c r="AD1579" s="22"/>
      <c r="AE1579" s="22"/>
      <c r="AF1579" s="22"/>
      <c r="AG1579" s="22"/>
      <c r="AH1579" s="22"/>
      <c r="AI1579" s="22"/>
      <c r="AJ1579" s="22"/>
      <c r="AK1579" s="22"/>
      <c r="AL1579" s="22"/>
      <c r="AM1579" s="22"/>
      <c r="AN1579" s="22"/>
      <c r="AO1579" s="22"/>
      <c r="AP1579" s="22"/>
      <c r="AQ1579" s="22"/>
      <c r="AR1579" s="22"/>
      <c r="AS1579" s="22"/>
      <c r="AT1579" s="22"/>
      <c r="AU1579" s="22"/>
      <c r="AV1579" s="22"/>
      <c r="AW1579" s="22"/>
      <c r="AX1579" s="22"/>
      <c r="AY1579" s="22"/>
      <c r="AZ1579" s="22"/>
      <c r="BA1579" s="22"/>
      <c r="BB1579" s="22"/>
      <c r="BC1579" s="22"/>
      <c r="BD1579" s="22"/>
      <c r="BE1579" s="22"/>
      <c r="BF1579" s="22"/>
      <c r="BG1579" s="22"/>
      <c r="BH1579" s="22"/>
      <c r="BI1579" s="22"/>
      <c r="BJ1579" s="22"/>
      <c r="BK1579" s="22"/>
      <c r="BL1579" s="22"/>
      <c r="BM1579" s="22"/>
      <c r="BN1579" s="22"/>
      <c r="BO1579" s="22"/>
      <c r="BP1579" s="22"/>
      <c r="BQ1579" s="22"/>
      <c r="BR1579" s="22"/>
      <c r="BS1579" s="22"/>
      <c r="BT1579" s="22"/>
      <c r="BU1579" s="22"/>
      <c r="BV1579" s="22"/>
      <c r="BW1579" s="22"/>
      <c r="BX1579" s="22"/>
      <c r="BY1579" s="22"/>
      <c r="BZ1579" s="22"/>
      <c r="CA1579" s="22"/>
      <c r="CB1579" s="22"/>
      <c r="CC1579" s="22"/>
      <c r="CD1579" s="22"/>
      <c r="CE1579" s="22"/>
      <c r="CF1579" s="22"/>
      <c r="CG1579" s="22"/>
      <c r="CH1579" s="22"/>
      <c r="CI1579" s="22"/>
      <c r="CJ1579" s="22"/>
      <c r="CK1579" s="22"/>
      <c r="CL1579" s="22"/>
      <c r="CM1579" s="22"/>
      <c r="CN1579" s="22"/>
      <c r="CO1579" s="22"/>
      <c r="CP1579" s="22"/>
      <c r="CQ1579" s="22"/>
      <c r="CR1579" s="22"/>
      <c r="CS1579" s="22"/>
      <c r="CT1579" s="22"/>
      <c r="CU1579" s="22"/>
      <c r="CV1579" s="22"/>
      <c r="CW1579" s="22"/>
      <c r="CX1579" s="22"/>
      <c r="CY1579" s="22"/>
      <c r="CZ1579" s="22"/>
      <c r="DA1579" s="22"/>
      <c r="DB1579" s="22"/>
      <c r="DC1579" s="22"/>
      <c r="DD1579" s="22"/>
      <c r="DE1579" s="22"/>
      <c r="DF1579" s="22"/>
      <c r="DG1579" s="22"/>
      <c r="DH1579" s="22"/>
      <c r="DI1579" s="22"/>
      <c r="DJ1579" s="22"/>
      <c r="DK1579" s="22"/>
      <c r="DL1579" s="22"/>
    </row>
    <row r="1580" spans="1:116" ht="15" hidden="1" customHeight="1" x14ac:dyDescent="0.25">
      <c r="A1580" s="4"/>
      <c r="B1580" s="4"/>
      <c r="C1580" s="582"/>
      <c r="D1580" s="658"/>
      <c r="E1580" s="658"/>
      <c r="F1580" s="657"/>
      <c r="G1580" s="61" t="s">
        <v>63</v>
      </c>
      <c r="H1580" s="61"/>
      <c r="I1580" s="179"/>
      <c r="J1580" s="441"/>
      <c r="K1580" s="441"/>
      <c r="L1580" s="441"/>
      <c r="M1580" s="441"/>
      <c r="N1580" s="441"/>
      <c r="O1580" s="441"/>
      <c r="P1580" s="441"/>
      <c r="Q1580" s="441"/>
      <c r="R1580" s="441"/>
      <c r="S1580" s="441"/>
      <c r="T1580" s="441"/>
      <c r="U1580" s="441"/>
      <c r="V1580" s="441"/>
      <c r="W1580" s="2"/>
      <c r="X1580" s="441"/>
      <c r="Y1580" s="2"/>
      <c r="Z1580" s="5"/>
      <c r="AA1580" s="22"/>
      <c r="AB1580" s="22"/>
      <c r="AC1580" s="22"/>
      <c r="AD1580" s="22"/>
      <c r="AE1580" s="22"/>
      <c r="AF1580" s="22"/>
      <c r="AG1580" s="22"/>
      <c r="AH1580" s="22"/>
      <c r="AI1580" s="22"/>
      <c r="AJ1580" s="22"/>
      <c r="AK1580" s="22"/>
      <c r="AL1580" s="22"/>
      <c r="AM1580" s="22"/>
      <c r="AN1580" s="22"/>
      <c r="AO1580" s="22"/>
      <c r="AP1580" s="22"/>
      <c r="AQ1580" s="22"/>
      <c r="AR1580" s="22"/>
      <c r="AS1580" s="22"/>
      <c r="AT1580" s="22"/>
      <c r="AU1580" s="22"/>
      <c r="AV1580" s="22"/>
      <c r="AW1580" s="22"/>
      <c r="AX1580" s="22"/>
      <c r="AY1580" s="22"/>
      <c r="AZ1580" s="22"/>
      <c r="BA1580" s="22"/>
      <c r="BB1580" s="22"/>
      <c r="BC1580" s="22"/>
      <c r="BD1580" s="22"/>
      <c r="BE1580" s="22"/>
      <c r="BF1580" s="22"/>
      <c r="BG1580" s="22"/>
      <c r="BH1580" s="22"/>
      <c r="BI1580" s="22"/>
      <c r="BJ1580" s="22"/>
      <c r="BK1580" s="22"/>
      <c r="BL1580" s="22"/>
      <c r="BM1580" s="22"/>
      <c r="BN1580" s="22"/>
      <c r="BO1580" s="22"/>
      <c r="BP1580" s="22"/>
      <c r="BQ1580" s="22"/>
      <c r="BR1580" s="22"/>
      <c r="BS1580" s="22"/>
      <c r="BT1580" s="22"/>
      <c r="BU1580" s="22"/>
      <c r="BV1580" s="22"/>
      <c r="BW1580" s="22"/>
      <c r="BX1580" s="22"/>
      <c r="BY1580" s="22"/>
      <c r="BZ1580" s="22"/>
      <c r="CA1580" s="22"/>
      <c r="CB1580" s="22"/>
      <c r="CC1580" s="22"/>
      <c r="CD1580" s="22"/>
      <c r="CE1580" s="22"/>
      <c r="CF1580" s="22"/>
      <c r="CG1580" s="22"/>
      <c r="CH1580" s="22"/>
      <c r="CI1580" s="22"/>
      <c r="CJ1580" s="22"/>
      <c r="CK1580" s="22"/>
      <c r="CL1580" s="22"/>
      <c r="CM1580" s="22"/>
      <c r="CN1580" s="22"/>
      <c r="CO1580" s="22"/>
      <c r="CP1580" s="22"/>
      <c r="CQ1580" s="22"/>
      <c r="CR1580" s="22"/>
      <c r="CS1580" s="22"/>
      <c r="CT1580" s="22"/>
      <c r="CU1580" s="22"/>
      <c r="CV1580" s="22"/>
      <c r="CW1580" s="22"/>
      <c r="CX1580" s="22"/>
      <c r="CY1580" s="22"/>
      <c r="CZ1580" s="22"/>
      <c r="DA1580" s="22"/>
      <c r="DB1580" s="22"/>
      <c r="DC1580" s="22"/>
      <c r="DD1580" s="22"/>
      <c r="DE1580" s="22"/>
      <c r="DF1580" s="22"/>
      <c r="DG1580" s="22"/>
      <c r="DH1580" s="22"/>
      <c r="DI1580" s="22"/>
      <c r="DJ1580" s="22"/>
      <c r="DK1580" s="22"/>
      <c r="DL1580" s="22"/>
    </row>
    <row r="1581" spans="1:116" ht="15" hidden="1" customHeight="1" x14ac:dyDescent="0.25">
      <c r="A1581" s="4"/>
      <c r="B1581" s="4"/>
      <c r="C1581" s="582"/>
      <c r="D1581" s="658"/>
      <c r="E1581" s="658"/>
      <c r="F1581" s="657"/>
      <c r="G1581" s="61" t="s">
        <v>68</v>
      </c>
      <c r="H1581" s="61"/>
      <c r="I1581" s="179"/>
      <c r="J1581" s="441"/>
      <c r="K1581" s="441"/>
      <c r="L1581" s="441"/>
      <c r="M1581" s="441"/>
      <c r="N1581" s="441"/>
      <c r="O1581" s="441"/>
      <c r="P1581" s="441"/>
      <c r="Q1581" s="441"/>
      <c r="R1581" s="441"/>
      <c r="S1581" s="441"/>
      <c r="T1581" s="441"/>
      <c r="U1581" s="441"/>
      <c r="V1581" s="441"/>
      <c r="W1581" s="2"/>
      <c r="X1581" s="441"/>
      <c r="Y1581" s="2"/>
      <c r="Z1581" s="5"/>
      <c r="AA1581" s="22"/>
      <c r="AB1581" s="22"/>
      <c r="AC1581" s="22"/>
      <c r="AD1581" s="22"/>
      <c r="AE1581" s="22"/>
      <c r="AF1581" s="22"/>
      <c r="AG1581" s="22"/>
      <c r="AH1581" s="22"/>
      <c r="AI1581" s="22"/>
      <c r="AJ1581" s="22"/>
      <c r="AK1581" s="22"/>
      <c r="AL1581" s="22"/>
      <c r="AM1581" s="22"/>
      <c r="AN1581" s="22"/>
      <c r="AO1581" s="22"/>
      <c r="AP1581" s="22"/>
      <c r="AQ1581" s="22"/>
      <c r="AR1581" s="22"/>
      <c r="AS1581" s="22"/>
      <c r="AT1581" s="22"/>
      <c r="AU1581" s="22"/>
      <c r="AV1581" s="22"/>
      <c r="AW1581" s="22"/>
      <c r="AX1581" s="22"/>
      <c r="AY1581" s="22"/>
      <c r="AZ1581" s="22"/>
      <c r="BA1581" s="22"/>
      <c r="BB1581" s="22"/>
      <c r="BC1581" s="22"/>
      <c r="BD1581" s="22"/>
      <c r="BE1581" s="22"/>
      <c r="BF1581" s="22"/>
      <c r="BG1581" s="22"/>
      <c r="BH1581" s="22"/>
      <c r="BI1581" s="22"/>
      <c r="BJ1581" s="22"/>
      <c r="BK1581" s="22"/>
      <c r="BL1581" s="22"/>
      <c r="BM1581" s="22"/>
      <c r="BN1581" s="22"/>
      <c r="BO1581" s="22"/>
      <c r="BP1581" s="22"/>
      <c r="BQ1581" s="22"/>
      <c r="BR1581" s="22"/>
      <c r="BS1581" s="22"/>
      <c r="BT1581" s="22"/>
      <c r="BU1581" s="22"/>
      <c r="BV1581" s="22"/>
      <c r="BW1581" s="22"/>
      <c r="BX1581" s="22"/>
      <c r="BY1581" s="22"/>
      <c r="BZ1581" s="22"/>
      <c r="CA1581" s="22"/>
      <c r="CB1581" s="22"/>
      <c r="CC1581" s="22"/>
      <c r="CD1581" s="22"/>
      <c r="CE1581" s="22"/>
      <c r="CF1581" s="22"/>
      <c r="CG1581" s="22"/>
      <c r="CH1581" s="22"/>
      <c r="CI1581" s="22"/>
      <c r="CJ1581" s="22"/>
      <c r="CK1581" s="22"/>
      <c r="CL1581" s="22"/>
      <c r="CM1581" s="22"/>
      <c r="CN1581" s="22"/>
      <c r="CO1581" s="22"/>
      <c r="CP1581" s="22"/>
      <c r="CQ1581" s="22"/>
      <c r="CR1581" s="22"/>
      <c r="CS1581" s="22"/>
      <c r="CT1581" s="22"/>
      <c r="CU1581" s="22"/>
      <c r="CV1581" s="22"/>
      <c r="CW1581" s="22"/>
      <c r="CX1581" s="22"/>
      <c r="CY1581" s="22"/>
      <c r="CZ1581" s="22"/>
      <c r="DA1581" s="22"/>
      <c r="DB1581" s="22"/>
      <c r="DC1581" s="22"/>
      <c r="DD1581" s="22"/>
      <c r="DE1581" s="22"/>
      <c r="DF1581" s="22"/>
      <c r="DG1581" s="22"/>
      <c r="DH1581" s="22"/>
      <c r="DI1581" s="22"/>
      <c r="DJ1581" s="22"/>
      <c r="DK1581" s="22"/>
      <c r="DL1581" s="22"/>
    </row>
    <row r="1582" spans="1:116" ht="15.75" hidden="1" customHeight="1" x14ac:dyDescent="0.25">
      <c r="A1582" s="4"/>
      <c r="B1582" s="4"/>
      <c r="C1582" s="582"/>
      <c r="D1582" s="575" t="s">
        <v>78</v>
      </c>
      <c r="E1582" s="575" t="s">
        <v>72</v>
      </c>
      <c r="F1582" s="582" t="s">
        <v>73</v>
      </c>
      <c r="G1582" s="61" t="s">
        <v>59</v>
      </c>
      <c r="H1582" s="61"/>
      <c r="I1582" s="179"/>
      <c r="J1582" s="441"/>
      <c r="K1582" s="441"/>
      <c r="L1582" s="441"/>
      <c r="M1582" s="441"/>
      <c r="N1582" s="441"/>
      <c r="O1582" s="441"/>
      <c r="P1582" s="441"/>
      <c r="Q1582" s="441"/>
      <c r="R1582" s="441"/>
      <c r="S1582" s="441"/>
      <c r="T1582" s="441"/>
      <c r="U1582" s="441"/>
      <c r="V1582" s="441"/>
      <c r="W1582" s="2"/>
      <c r="X1582" s="441"/>
      <c r="Y1582" s="2"/>
      <c r="Z1582" s="5"/>
      <c r="AA1582" s="22"/>
      <c r="AB1582" s="22"/>
      <c r="AC1582" s="22"/>
      <c r="AD1582" s="22"/>
      <c r="AE1582" s="22"/>
      <c r="AF1582" s="22"/>
      <c r="AG1582" s="22"/>
      <c r="AH1582" s="22"/>
      <c r="AI1582" s="22"/>
      <c r="AJ1582" s="22"/>
      <c r="AK1582" s="22"/>
      <c r="AL1582" s="22"/>
      <c r="AM1582" s="22"/>
      <c r="AN1582" s="22"/>
      <c r="AO1582" s="22"/>
      <c r="AP1582" s="22"/>
      <c r="AQ1582" s="22"/>
      <c r="AR1582" s="22"/>
      <c r="AS1582" s="22"/>
      <c r="AT1582" s="22"/>
      <c r="AU1582" s="22"/>
      <c r="AV1582" s="22"/>
      <c r="AW1582" s="22"/>
      <c r="AX1582" s="22"/>
      <c r="AY1582" s="22"/>
      <c r="AZ1582" s="22"/>
      <c r="BA1582" s="22"/>
      <c r="BB1582" s="22"/>
      <c r="BC1582" s="22"/>
      <c r="BD1582" s="22"/>
      <c r="BE1582" s="22"/>
      <c r="BF1582" s="22"/>
      <c r="BG1582" s="22"/>
      <c r="BH1582" s="22"/>
      <c r="BI1582" s="22"/>
      <c r="BJ1582" s="22"/>
      <c r="BK1582" s="22"/>
      <c r="BL1582" s="22"/>
      <c r="BM1582" s="22"/>
      <c r="BN1582" s="22"/>
      <c r="BO1582" s="22"/>
      <c r="BP1582" s="22"/>
      <c r="BQ1582" s="22"/>
      <c r="BR1582" s="22"/>
      <c r="BS1582" s="22"/>
      <c r="BT1582" s="22"/>
      <c r="BU1582" s="22"/>
      <c r="BV1582" s="22"/>
      <c r="BW1582" s="22"/>
      <c r="BX1582" s="22"/>
      <c r="BY1582" s="22"/>
      <c r="BZ1582" s="22"/>
      <c r="CA1582" s="22"/>
      <c r="CB1582" s="22"/>
      <c r="CC1582" s="22"/>
      <c r="CD1582" s="22"/>
      <c r="CE1582" s="22"/>
      <c r="CF1582" s="22"/>
      <c r="CG1582" s="22"/>
      <c r="CH1582" s="22"/>
      <c r="CI1582" s="22"/>
      <c r="CJ1582" s="22"/>
      <c r="CK1582" s="22"/>
      <c r="CL1582" s="22"/>
      <c r="CM1582" s="22"/>
      <c r="CN1582" s="22"/>
      <c r="CO1582" s="22"/>
      <c r="CP1582" s="22"/>
      <c r="CQ1582" s="22"/>
      <c r="CR1582" s="22"/>
      <c r="CS1582" s="22"/>
      <c r="CT1582" s="22"/>
      <c r="CU1582" s="22"/>
      <c r="CV1582" s="22"/>
      <c r="CW1582" s="22"/>
      <c r="CX1582" s="22"/>
      <c r="CY1582" s="22"/>
      <c r="CZ1582" s="22"/>
      <c r="DA1582" s="22"/>
      <c r="DB1582" s="22"/>
      <c r="DC1582" s="22"/>
      <c r="DD1582" s="22"/>
      <c r="DE1582" s="22"/>
      <c r="DF1582" s="22"/>
      <c r="DG1582" s="22"/>
      <c r="DH1582" s="22"/>
      <c r="DI1582" s="22"/>
      <c r="DJ1582" s="22"/>
      <c r="DK1582" s="22"/>
      <c r="DL1582" s="22"/>
    </row>
    <row r="1583" spans="1:116" hidden="1" x14ac:dyDescent="0.25">
      <c r="A1583" s="4"/>
      <c r="B1583" s="4"/>
      <c r="C1583" s="582"/>
      <c r="D1583" s="575"/>
      <c r="E1583" s="575"/>
      <c r="F1583" s="582"/>
      <c r="G1583" s="61" t="s">
        <v>60</v>
      </c>
      <c r="H1583" s="61"/>
      <c r="I1583" s="179"/>
      <c r="J1583" s="441"/>
      <c r="K1583" s="441"/>
      <c r="L1583" s="441"/>
      <c r="M1583" s="441"/>
      <c r="N1583" s="441"/>
      <c r="O1583" s="441"/>
      <c r="P1583" s="441"/>
      <c r="Q1583" s="441"/>
      <c r="R1583" s="441"/>
      <c r="S1583" s="441"/>
      <c r="T1583" s="441"/>
      <c r="U1583" s="441"/>
      <c r="V1583" s="441"/>
      <c r="W1583" s="2"/>
      <c r="X1583" s="441"/>
      <c r="Y1583" s="2"/>
      <c r="Z1583" s="5"/>
      <c r="AA1583" s="22"/>
      <c r="AB1583" s="22"/>
      <c r="AC1583" s="22"/>
      <c r="AD1583" s="22"/>
      <c r="AE1583" s="22"/>
      <c r="AF1583" s="22"/>
      <c r="AG1583" s="22"/>
      <c r="AH1583" s="22"/>
      <c r="AI1583" s="22"/>
      <c r="AJ1583" s="22"/>
      <c r="AK1583" s="22"/>
      <c r="AL1583" s="22"/>
      <c r="AM1583" s="22"/>
      <c r="AN1583" s="22"/>
      <c r="AO1583" s="22"/>
      <c r="AP1583" s="22"/>
      <c r="AQ1583" s="22"/>
      <c r="AR1583" s="22"/>
      <c r="AS1583" s="22"/>
      <c r="AT1583" s="22"/>
      <c r="AU1583" s="22"/>
      <c r="AV1583" s="22"/>
      <c r="AW1583" s="22"/>
      <c r="AX1583" s="22"/>
      <c r="AY1583" s="22"/>
      <c r="AZ1583" s="22"/>
      <c r="BA1583" s="22"/>
      <c r="BB1583" s="22"/>
      <c r="BC1583" s="22"/>
      <c r="BD1583" s="22"/>
      <c r="BE1583" s="22"/>
      <c r="BF1583" s="22"/>
      <c r="BG1583" s="22"/>
      <c r="BH1583" s="22"/>
      <c r="BI1583" s="22"/>
      <c r="BJ1583" s="22"/>
      <c r="BK1583" s="22"/>
      <c r="BL1583" s="22"/>
      <c r="BM1583" s="22"/>
      <c r="BN1583" s="22"/>
      <c r="BO1583" s="22"/>
      <c r="BP1583" s="22"/>
      <c r="BQ1583" s="22"/>
      <c r="BR1583" s="22"/>
      <c r="BS1583" s="22"/>
      <c r="BT1583" s="22"/>
      <c r="BU1583" s="22"/>
      <c r="BV1583" s="22"/>
      <c r="BW1583" s="22"/>
      <c r="BX1583" s="22"/>
      <c r="BY1583" s="22"/>
      <c r="BZ1583" s="22"/>
      <c r="CA1583" s="22"/>
      <c r="CB1583" s="22"/>
      <c r="CC1583" s="22"/>
      <c r="CD1583" s="22"/>
      <c r="CE1583" s="22"/>
      <c r="CF1583" s="22"/>
      <c r="CG1583" s="22"/>
      <c r="CH1583" s="22"/>
      <c r="CI1583" s="22"/>
      <c r="CJ1583" s="22"/>
      <c r="CK1583" s="22"/>
      <c r="CL1583" s="22"/>
      <c r="CM1583" s="22"/>
      <c r="CN1583" s="22"/>
      <c r="CO1583" s="22"/>
      <c r="CP1583" s="22"/>
      <c r="CQ1583" s="22"/>
      <c r="CR1583" s="22"/>
      <c r="CS1583" s="22"/>
      <c r="CT1583" s="22"/>
      <c r="CU1583" s="22"/>
      <c r="CV1583" s="22"/>
      <c r="CW1583" s="22"/>
      <c r="CX1583" s="22"/>
      <c r="CY1583" s="22"/>
      <c r="CZ1583" s="22"/>
      <c r="DA1583" s="22"/>
      <c r="DB1583" s="22"/>
      <c r="DC1583" s="22"/>
      <c r="DD1583" s="22"/>
      <c r="DE1583" s="22"/>
      <c r="DF1583" s="22"/>
      <c r="DG1583" s="22"/>
      <c r="DH1583" s="22"/>
      <c r="DI1583" s="22"/>
      <c r="DJ1583" s="22"/>
      <c r="DK1583" s="22"/>
      <c r="DL1583" s="22"/>
    </row>
    <row r="1584" spans="1:116" hidden="1" x14ac:dyDescent="0.25">
      <c r="A1584" s="4"/>
      <c r="B1584" s="4"/>
      <c r="C1584" s="582"/>
      <c r="D1584" s="575"/>
      <c r="E1584" s="575"/>
      <c r="F1584" s="582"/>
      <c r="G1584" s="61" t="s">
        <v>61</v>
      </c>
      <c r="H1584" s="61"/>
      <c r="I1584" s="179"/>
      <c r="J1584" s="441"/>
      <c r="K1584" s="441"/>
      <c r="L1584" s="441"/>
      <c r="M1584" s="441"/>
      <c r="N1584" s="441"/>
      <c r="O1584" s="441"/>
      <c r="P1584" s="441"/>
      <c r="Q1584" s="441"/>
      <c r="R1584" s="441"/>
      <c r="S1584" s="441"/>
      <c r="T1584" s="441"/>
      <c r="U1584" s="441"/>
      <c r="V1584" s="441"/>
      <c r="W1584" s="2"/>
      <c r="X1584" s="441"/>
      <c r="Y1584" s="2"/>
      <c r="Z1584" s="5"/>
      <c r="AA1584" s="22"/>
      <c r="AB1584" s="22"/>
      <c r="AC1584" s="22"/>
      <c r="AD1584" s="22"/>
      <c r="AE1584" s="22"/>
      <c r="AF1584" s="22"/>
      <c r="AG1584" s="22"/>
      <c r="AH1584" s="22"/>
      <c r="AI1584" s="22"/>
      <c r="AJ1584" s="22"/>
      <c r="AK1584" s="22"/>
      <c r="AL1584" s="22"/>
      <c r="AM1584" s="22"/>
      <c r="AN1584" s="22"/>
      <c r="AO1584" s="22"/>
      <c r="AP1584" s="22"/>
      <c r="AQ1584" s="22"/>
      <c r="AR1584" s="22"/>
      <c r="AS1584" s="22"/>
      <c r="AT1584" s="22"/>
      <c r="AU1584" s="22"/>
      <c r="AV1584" s="22"/>
      <c r="AW1584" s="22"/>
      <c r="AX1584" s="22"/>
      <c r="AY1584" s="22"/>
      <c r="AZ1584" s="22"/>
      <c r="BA1584" s="22"/>
      <c r="BB1584" s="22"/>
      <c r="BC1584" s="22"/>
      <c r="BD1584" s="22"/>
      <c r="BE1584" s="22"/>
      <c r="BF1584" s="22"/>
      <c r="BG1584" s="22"/>
      <c r="BH1584" s="22"/>
      <c r="BI1584" s="22"/>
      <c r="BJ1584" s="22"/>
      <c r="BK1584" s="22"/>
      <c r="BL1584" s="22"/>
      <c r="BM1584" s="22"/>
      <c r="BN1584" s="22"/>
      <c r="BO1584" s="22"/>
      <c r="BP1584" s="22"/>
      <c r="BQ1584" s="22"/>
      <c r="BR1584" s="22"/>
      <c r="BS1584" s="22"/>
      <c r="BT1584" s="22"/>
      <c r="BU1584" s="22"/>
      <c r="BV1584" s="22"/>
      <c r="BW1584" s="22"/>
      <c r="BX1584" s="22"/>
      <c r="BY1584" s="22"/>
      <c r="BZ1584" s="22"/>
      <c r="CA1584" s="22"/>
      <c r="CB1584" s="22"/>
      <c r="CC1584" s="22"/>
      <c r="CD1584" s="22"/>
      <c r="CE1584" s="22"/>
      <c r="CF1584" s="22"/>
      <c r="CG1584" s="22"/>
      <c r="CH1584" s="22"/>
      <c r="CI1584" s="22"/>
      <c r="CJ1584" s="22"/>
      <c r="CK1584" s="22"/>
      <c r="CL1584" s="22"/>
      <c r="CM1584" s="22"/>
      <c r="CN1584" s="22"/>
      <c r="CO1584" s="22"/>
      <c r="CP1584" s="22"/>
      <c r="CQ1584" s="22"/>
      <c r="CR1584" s="22"/>
      <c r="CS1584" s="22"/>
      <c r="CT1584" s="22"/>
      <c r="CU1584" s="22"/>
      <c r="CV1584" s="22"/>
      <c r="CW1584" s="22"/>
      <c r="CX1584" s="22"/>
      <c r="CY1584" s="22"/>
      <c r="CZ1584" s="22"/>
      <c r="DA1584" s="22"/>
      <c r="DB1584" s="22"/>
      <c r="DC1584" s="22"/>
      <c r="DD1584" s="22"/>
      <c r="DE1584" s="22"/>
      <c r="DF1584" s="22"/>
      <c r="DG1584" s="22"/>
      <c r="DH1584" s="22"/>
      <c r="DI1584" s="22"/>
      <c r="DJ1584" s="22"/>
      <c r="DK1584" s="22"/>
      <c r="DL1584" s="22"/>
    </row>
    <row r="1585" spans="1:116" s="5" customFormat="1" hidden="1" x14ac:dyDescent="0.25">
      <c r="A1585" s="4"/>
      <c r="B1585" s="4"/>
      <c r="C1585" s="582"/>
      <c r="D1585" s="575"/>
      <c r="E1585" s="575"/>
      <c r="F1585" s="582"/>
      <c r="G1585" s="61" t="s">
        <v>62</v>
      </c>
      <c r="H1585" s="61"/>
      <c r="I1585" s="179"/>
      <c r="J1585" s="430"/>
      <c r="K1585" s="430"/>
      <c r="L1585" s="430"/>
      <c r="M1585" s="430"/>
      <c r="N1585" s="430"/>
      <c r="O1585" s="430"/>
      <c r="P1585" s="430"/>
      <c r="Q1585" s="430"/>
      <c r="R1585" s="430"/>
      <c r="S1585" s="430"/>
      <c r="T1585" s="442"/>
      <c r="U1585" s="442"/>
      <c r="V1585" s="441"/>
      <c r="W1585" s="2"/>
      <c r="X1585" s="441"/>
      <c r="Y1585" s="2"/>
    </row>
    <row r="1586" spans="1:116" s="5" customFormat="1" hidden="1" x14ac:dyDescent="0.25">
      <c r="A1586" s="4"/>
      <c r="B1586" s="4"/>
      <c r="C1586" s="582"/>
      <c r="D1586" s="575"/>
      <c r="E1586" s="575"/>
      <c r="F1586" s="582"/>
      <c r="G1586" s="61" t="s">
        <v>63</v>
      </c>
      <c r="H1586" s="61"/>
      <c r="I1586" s="179"/>
      <c r="J1586" s="149"/>
      <c r="K1586" s="149"/>
      <c r="L1586" s="149"/>
      <c r="M1586" s="149"/>
      <c r="N1586" s="149"/>
      <c r="O1586" s="149"/>
      <c r="P1586" s="149"/>
      <c r="Q1586" s="149"/>
      <c r="R1586" s="149"/>
      <c r="S1586" s="149"/>
      <c r="T1586" s="442"/>
      <c r="U1586" s="442"/>
      <c r="V1586" s="441"/>
      <c r="W1586" s="2"/>
      <c r="X1586" s="441"/>
      <c r="Y1586" s="2"/>
    </row>
    <row r="1587" spans="1:116" s="5" customFormat="1" ht="15" hidden="1" customHeight="1" x14ac:dyDescent="0.25">
      <c r="A1587" s="4"/>
      <c r="B1587" s="4"/>
      <c r="C1587" s="582"/>
      <c r="D1587" s="575"/>
      <c r="E1587" s="575"/>
      <c r="F1587" s="582"/>
      <c r="G1587" s="61" t="s">
        <v>68</v>
      </c>
      <c r="H1587" s="61"/>
      <c r="I1587" s="179"/>
      <c r="J1587" s="428"/>
      <c r="K1587" s="428"/>
      <c r="L1587" s="428"/>
      <c r="M1587" s="428"/>
      <c r="N1587" s="428"/>
      <c r="O1587" s="428"/>
      <c r="P1587" s="442"/>
      <c r="Q1587" s="442"/>
      <c r="R1587" s="442"/>
      <c r="S1587" s="442"/>
      <c r="T1587" s="442"/>
      <c r="U1587" s="442"/>
      <c r="V1587" s="441"/>
      <c r="W1587" s="2"/>
      <c r="X1587" s="441"/>
      <c r="Y1587" s="2"/>
    </row>
    <row r="1588" spans="1:116" s="5" customFormat="1" ht="15" hidden="1" customHeight="1" x14ac:dyDescent="0.25">
      <c r="A1588" s="4"/>
      <c r="B1588" s="4"/>
      <c r="C1588" s="582"/>
      <c r="D1588" s="575"/>
      <c r="E1588" s="658" t="s">
        <v>75</v>
      </c>
      <c r="F1588" s="657" t="s">
        <v>74</v>
      </c>
      <c r="G1588" s="61" t="s">
        <v>59</v>
      </c>
      <c r="H1588" s="61"/>
      <c r="I1588" s="179"/>
      <c r="J1588" s="428"/>
      <c r="K1588" s="428"/>
      <c r="L1588" s="428"/>
      <c r="M1588" s="428"/>
      <c r="N1588" s="428"/>
      <c r="O1588" s="428"/>
      <c r="P1588" s="428"/>
      <c r="Q1588" s="428"/>
      <c r="R1588" s="428"/>
      <c r="S1588" s="428"/>
      <c r="T1588" s="442"/>
      <c r="U1588" s="442"/>
      <c r="V1588" s="441"/>
      <c r="W1588" s="2"/>
      <c r="X1588" s="441"/>
      <c r="Y1588" s="2"/>
    </row>
    <row r="1589" spans="1:116" s="14" customFormat="1" hidden="1" x14ac:dyDescent="0.25">
      <c r="A1589" s="4"/>
      <c r="B1589" s="4"/>
      <c r="C1589" s="582"/>
      <c r="D1589" s="575"/>
      <c r="E1589" s="658"/>
      <c r="F1589" s="657"/>
      <c r="G1589" s="60" t="s">
        <v>60</v>
      </c>
      <c r="H1589" s="60"/>
      <c r="I1589" s="138"/>
      <c r="J1589" s="15"/>
      <c r="K1589" s="15"/>
      <c r="L1589" s="15"/>
      <c r="M1589" s="15"/>
      <c r="N1589" s="15"/>
      <c r="O1589" s="15"/>
      <c r="P1589" s="148"/>
      <c r="Q1589" s="148"/>
      <c r="R1589" s="148"/>
      <c r="S1589" s="148"/>
      <c r="T1589" s="148"/>
      <c r="U1589" s="148"/>
      <c r="V1589" s="441"/>
      <c r="W1589" s="2"/>
      <c r="X1589" s="441"/>
      <c r="Y1589" s="2"/>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row>
    <row r="1590" spans="1:116" s="14" customFormat="1" ht="15" hidden="1" customHeight="1" x14ac:dyDescent="0.25">
      <c r="A1590" s="4"/>
      <c r="B1590" s="4"/>
      <c r="C1590" s="582"/>
      <c r="D1590" s="575"/>
      <c r="E1590" s="658"/>
      <c r="F1590" s="657"/>
      <c r="G1590" s="60" t="s">
        <v>61</v>
      </c>
      <c r="H1590" s="60"/>
      <c r="I1590" s="138"/>
      <c r="J1590" s="15"/>
      <c r="K1590" s="15"/>
      <c r="L1590" s="15"/>
      <c r="M1590" s="15"/>
      <c r="N1590" s="15"/>
      <c r="O1590" s="15"/>
      <c r="P1590" s="148"/>
      <c r="Q1590" s="148"/>
      <c r="R1590" s="148"/>
      <c r="S1590" s="148"/>
      <c r="T1590" s="148"/>
      <c r="U1590" s="148"/>
      <c r="V1590" s="441"/>
      <c r="W1590" s="2"/>
      <c r="X1590" s="441"/>
      <c r="Y1590" s="2"/>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row>
    <row r="1591" spans="1:116" s="14" customFormat="1" ht="15" hidden="1" customHeight="1" x14ac:dyDescent="0.25">
      <c r="A1591" s="4"/>
      <c r="B1591" s="4"/>
      <c r="C1591" s="582"/>
      <c r="D1591" s="575"/>
      <c r="E1591" s="658"/>
      <c r="F1591" s="657"/>
      <c r="G1591" s="60" t="s">
        <v>62</v>
      </c>
      <c r="H1591" s="60"/>
      <c r="I1591" s="138"/>
      <c r="J1591" s="15"/>
      <c r="K1591" s="15"/>
      <c r="L1591" s="15"/>
      <c r="M1591" s="15"/>
      <c r="N1591" s="15"/>
      <c r="O1591" s="15"/>
      <c r="P1591" s="148"/>
      <c r="Q1591" s="148"/>
      <c r="R1591" s="148"/>
      <c r="S1591" s="148"/>
      <c r="T1591" s="148"/>
      <c r="U1591" s="148"/>
      <c r="V1591" s="441"/>
      <c r="W1591" s="2"/>
      <c r="X1591" s="441"/>
      <c r="Y1591" s="2"/>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row>
    <row r="1592" spans="1:116" s="5" customFormat="1" ht="15" hidden="1" customHeight="1" x14ac:dyDescent="0.25">
      <c r="A1592" s="4"/>
      <c r="B1592" s="4"/>
      <c r="C1592" s="582"/>
      <c r="D1592" s="575"/>
      <c r="E1592" s="658"/>
      <c r="F1592" s="657"/>
      <c r="G1592" s="61" t="s">
        <v>63</v>
      </c>
      <c r="H1592" s="61"/>
      <c r="I1592" s="179"/>
      <c r="J1592" s="428"/>
      <c r="K1592" s="428"/>
      <c r="L1592" s="428"/>
      <c r="M1592" s="428"/>
      <c r="N1592" s="428"/>
      <c r="O1592" s="428"/>
      <c r="P1592" s="442"/>
      <c r="Q1592" s="442"/>
      <c r="R1592" s="442"/>
      <c r="S1592" s="442"/>
      <c r="T1592" s="442"/>
      <c r="U1592" s="442"/>
      <c r="V1592" s="441"/>
      <c r="W1592" s="2"/>
      <c r="X1592" s="441"/>
      <c r="Y1592" s="2"/>
    </row>
    <row r="1593" spans="1:116" s="5" customFormat="1" ht="15" hidden="1" customHeight="1" x14ac:dyDescent="0.25">
      <c r="A1593" s="4"/>
      <c r="B1593" s="4"/>
      <c r="C1593" s="582"/>
      <c r="D1593" s="575"/>
      <c r="E1593" s="658"/>
      <c r="F1593" s="657"/>
      <c r="G1593" s="61" t="s">
        <v>68</v>
      </c>
      <c r="H1593" s="61"/>
      <c r="I1593" s="179"/>
      <c r="J1593" s="428"/>
      <c r="K1593" s="428"/>
      <c r="L1593" s="428"/>
      <c r="M1593" s="428"/>
      <c r="N1593" s="428"/>
      <c r="O1593" s="428"/>
      <c r="P1593" s="442"/>
      <c r="Q1593" s="442"/>
      <c r="R1593" s="442"/>
      <c r="S1593" s="442"/>
      <c r="T1593" s="442"/>
      <c r="U1593" s="442"/>
      <c r="V1593" s="441"/>
      <c r="W1593" s="2"/>
      <c r="X1593" s="441"/>
      <c r="Y1593" s="2"/>
    </row>
    <row r="1594" spans="1:116" s="5" customFormat="1" ht="15" hidden="1" customHeight="1" x14ac:dyDescent="0.25">
      <c r="A1594" s="4"/>
      <c r="B1594" s="4"/>
      <c r="C1594" s="582"/>
      <c r="D1594" s="582" t="s">
        <v>118</v>
      </c>
      <c r="E1594" s="575" t="s">
        <v>72</v>
      </c>
      <c r="F1594" s="582" t="s">
        <v>73</v>
      </c>
      <c r="G1594" s="61" t="s">
        <v>59</v>
      </c>
      <c r="H1594" s="61"/>
      <c r="I1594" s="179"/>
      <c r="J1594" s="428"/>
      <c r="K1594" s="428"/>
      <c r="L1594" s="428"/>
      <c r="M1594" s="428"/>
      <c r="N1594" s="428"/>
      <c r="O1594" s="428"/>
      <c r="P1594" s="442"/>
      <c r="Q1594" s="442"/>
      <c r="R1594" s="442"/>
      <c r="S1594" s="442"/>
      <c r="T1594" s="442"/>
      <c r="U1594" s="442"/>
      <c r="V1594" s="441"/>
      <c r="W1594" s="2"/>
      <c r="X1594" s="441"/>
      <c r="Y1594" s="2"/>
    </row>
    <row r="1595" spans="1:116" s="5" customFormat="1" ht="15" hidden="1" customHeight="1" x14ac:dyDescent="0.25">
      <c r="A1595" s="4"/>
      <c r="B1595" s="4"/>
      <c r="C1595" s="582"/>
      <c r="D1595" s="582"/>
      <c r="E1595" s="575"/>
      <c r="F1595" s="582"/>
      <c r="G1595" s="61" t="s">
        <v>60</v>
      </c>
      <c r="H1595" s="61"/>
      <c r="I1595" s="179"/>
      <c r="J1595" s="428"/>
      <c r="K1595" s="428"/>
      <c r="L1595" s="428"/>
      <c r="M1595" s="428"/>
      <c r="N1595" s="428"/>
      <c r="O1595" s="7"/>
      <c r="P1595" s="442"/>
      <c r="Q1595" s="442"/>
      <c r="R1595" s="442"/>
      <c r="S1595" s="442"/>
      <c r="T1595" s="442"/>
      <c r="U1595" s="442"/>
      <c r="V1595" s="441"/>
      <c r="W1595" s="2"/>
      <c r="X1595" s="441"/>
      <c r="Y1595" s="2"/>
    </row>
    <row r="1596" spans="1:116" s="5" customFormat="1" ht="15" hidden="1" customHeight="1" x14ac:dyDescent="0.25">
      <c r="A1596" s="4"/>
      <c r="B1596" s="4"/>
      <c r="C1596" s="582"/>
      <c r="D1596" s="582"/>
      <c r="E1596" s="575"/>
      <c r="F1596" s="582"/>
      <c r="G1596" s="61" t="s">
        <v>61</v>
      </c>
      <c r="H1596" s="61"/>
      <c r="I1596" s="179"/>
      <c r="J1596" s="428"/>
      <c r="K1596" s="428"/>
      <c r="L1596" s="428"/>
      <c r="M1596" s="428"/>
      <c r="N1596" s="428"/>
      <c r="O1596" s="428"/>
      <c r="P1596" s="442"/>
      <c r="Q1596" s="442"/>
      <c r="R1596" s="442"/>
      <c r="S1596" s="442"/>
      <c r="T1596" s="442"/>
      <c r="U1596" s="442"/>
      <c r="V1596" s="441"/>
      <c r="W1596" s="2"/>
      <c r="X1596" s="441"/>
      <c r="Y1596" s="2"/>
    </row>
    <row r="1597" spans="1:116" s="5" customFormat="1" ht="15" hidden="1" customHeight="1" x14ac:dyDescent="0.25">
      <c r="A1597" s="4"/>
      <c r="B1597" s="4"/>
      <c r="C1597" s="582"/>
      <c r="D1597" s="582"/>
      <c r="E1597" s="575"/>
      <c r="F1597" s="582"/>
      <c r="G1597" s="61" t="s">
        <v>62</v>
      </c>
      <c r="H1597" s="61"/>
      <c r="I1597" s="179"/>
      <c r="J1597" s="428"/>
      <c r="K1597" s="428"/>
      <c r="L1597" s="428"/>
      <c r="M1597" s="428"/>
      <c r="N1597" s="428"/>
      <c r="O1597" s="428"/>
      <c r="P1597" s="442"/>
      <c r="Q1597" s="442"/>
      <c r="R1597" s="442"/>
      <c r="S1597" s="442"/>
      <c r="T1597" s="442"/>
      <c r="U1597" s="442"/>
      <c r="V1597" s="441"/>
      <c r="W1597" s="2"/>
      <c r="X1597" s="441"/>
      <c r="Y1597" s="2"/>
    </row>
    <row r="1598" spans="1:116" s="5" customFormat="1" ht="15" hidden="1" customHeight="1" x14ac:dyDescent="0.25">
      <c r="A1598" s="4"/>
      <c r="B1598" s="4"/>
      <c r="C1598" s="582"/>
      <c r="D1598" s="582"/>
      <c r="E1598" s="575"/>
      <c r="F1598" s="582"/>
      <c r="G1598" s="61" t="s">
        <v>63</v>
      </c>
      <c r="H1598" s="61"/>
      <c r="I1598" s="179"/>
      <c r="J1598" s="428"/>
      <c r="K1598" s="428"/>
      <c r="L1598" s="428"/>
      <c r="M1598" s="428"/>
      <c r="N1598" s="428"/>
      <c r="O1598" s="428"/>
      <c r="P1598" s="442"/>
      <c r="Q1598" s="442"/>
      <c r="R1598" s="442"/>
      <c r="S1598" s="442"/>
      <c r="T1598" s="442"/>
      <c r="U1598" s="442"/>
      <c r="V1598" s="441"/>
      <c r="W1598" s="2"/>
      <c r="X1598" s="441"/>
      <c r="Y1598" s="2"/>
    </row>
    <row r="1599" spans="1:116" s="5" customFormat="1" ht="15" hidden="1" customHeight="1" x14ac:dyDescent="0.25">
      <c r="A1599" s="4"/>
      <c r="B1599" s="4"/>
      <c r="C1599" s="582"/>
      <c r="D1599" s="582"/>
      <c r="E1599" s="575"/>
      <c r="F1599" s="582"/>
      <c r="G1599" s="61" t="s">
        <v>68</v>
      </c>
      <c r="H1599" s="61"/>
      <c r="I1599" s="179"/>
      <c r="J1599" s="145"/>
      <c r="K1599" s="145"/>
      <c r="L1599" s="145"/>
      <c r="M1599" s="145"/>
      <c r="N1599" s="145"/>
      <c r="O1599" s="442"/>
      <c r="P1599" s="442"/>
      <c r="Q1599" s="442"/>
      <c r="R1599" s="442"/>
      <c r="S1599" s="442"/>
      <c r="T1599" s="442"/>
      <c r="U1599" s="442"/>
      <c r="V1599" s="441"/>
      <c r="W1599" s="2"/>
      <c r="X1599" s="441"/>
      <c r="Y1599" s="2"/>
    </row>
    <row r="1600" spans="1:116" s="14" customFormat="1" ht="15" hidden="1" customHeight="1" x14ac:dyDescent="0.25">
      <c r="A1600" s="4"/>
      <c r="B1600" s="4"/>
      <c r="C1600" s="582"/>
      <c r="D1600" s="582"/>
      <c r="E1600" s="575" t="s">
        <v>75</v>
      </c>
      <c r="F1600" s="657" t="s">
        <v>73</v>
      </c>
      <c r="G1600" s="60" t="s">
        <v>59</v>
      </c>
      <c r="H1600" s="60"/>
      <c r="I1600" s="138"/>
      <c r="J1600" s="150"/>
      <c r="K1600" s="150"/>
      <c r="L1600" s="150"/>
      <c r="M1600" s="150"/>
      <c r="N1600" s="150"/>
      <c r="O1600" s="148"/>
      <c r="P1600" s="148"/>
      <c r="Q1600" s="148"/>
      <c r="R1600" s="148"/>
      <c r="S1600" s="148"/>
      <c r="T1600" s="148"/>
      <c r="U1600" s="148"/>
      <c r="V1600" s="441"/>
      <c r="W1600" s="2"/>
      <c r="X1600" s="441"/>
      <c r="Y1600" s="2"/>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row>
    <row r="1601" spans="1:116" s="14" customFormat="1" ht="15" hidden="1" customHeight="1" x14ac:dyDescent="0.25">
      <c r="A1601" s="4"/>
      <c r="B1601" s="4"/>
      <c r="C1601" s="582"/>
      <c r="D1601" s="582"/>
      <c r="E1601" s="575"/>
      <c r="F1601" s="657"/>
      <c r="G1601" s="60" t="s">
        <v>60</v>
      </c>
      <c r="H1601" s="60"/>
      <c r="I1601" s="138"/>
      <c r="J1601" s="150"/>
      <c r="K1601" s="150"/>
      <c r="L1601" s="150"/>
      <c r="M1601" s="150"/>
      <c r="N1601" s="150"/>
      <c r="O1601" s="148"/>
      <c r="P1601" s="148"/>
      <c r="Q1601" s="148"/>
      <c r="R1601" s="148"/>
      <c r="S1601" s="148"/>
      <c r="T1601" s="148"/>
      <c r="U1601" s="148"/>
      <c r="V1601" s="441"/>
      <c r="W1601" s="2"/>
      <c r="X1601" s="441"/>
      <c r="Y1601" s="2"/>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row>
    <row r="1602" spans="1:116" s="14" customFormat="1" ht="15" hidden="1" customHeight="1" x14ac:dyDescent="0.25">
      <c r="A1602" s="4"/>
      <c r="B1602" s="4"/>
      <c r="C1602" s="582"/>
      <c r="D1602" s="582"/>
      <c r="E1602" s="575"/>
      <c r="F1602" s="657"/>
      <c r="G1602" s="60" t="s">
        <v>61</v>
      </c>
      <c r="H1602" s="60"/>
      <c r="I1602" s="138"/>
      <c r="J1602" s="150"/>
      <c r="K1602" s="150"/>
      <c r="L1602" s="150"/>
      <c r="M1602" s="150"/>
      <c r="N1602" s="150"/>
      <c r="O1602" s="148"/>
      <c r="P1602" s="148"/>
      <c r="Q1602" s="148"/>
      <c r="R1602" s="148"/>
      <c r="S1602" s="148"/>
      <c r="T1602" s="148"/>
      <c r="U1602" s="148"/>
      <c r="V1602" s="441"/>
      <c r="W1602" s="2"/>
      <c r="X1602" s="441"/>
      <c r="Y1602" s="2"/>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row>
    <row r="1603" spans="1:116" s="14" customFormat="1" ht="15" hidden="1" customHeight="1" x14ac:dyDescent="0.25">
      <c r="A1603" s="4"/>
      <c r="B1603" s="4"/>
      <c r="C1603" s="582"/>
      <c r="D1603" s="582"/>
      <c r="E1603" s="575"/>
      <c r="F1603" s="657"/>
      <c r="G1603" s="60" t="s">
        <v>62</v>
      </c>
      <c r="H1603" s="60"/>
      <c r="I1603" s="138"/>
      <c r="J1603" s="150"/>
      <c r="K1603" s="150"/>
      <c r="L1603" s="150"/>
      <c r="M1603" s="150"/>
      <c r="N1603" s="150"/>
      <c r="O1603" s="148"/>
      <c r="P1603" s="148"/>
      <c r="Q1603" s="148"/>
      <c r="R1603" s="148"/>
      <c r="S1603" s="148"/>
      <c r="T1603" s="148"/>
      <c r="U1603" s="148"/>
      <c r="V1603" s="441"/>
      <c r="W1603" s="2"/>
      <c r="X1603" s="441"/>
      <c r="Y1603" s="2"/>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row>
    <row r="1604" spans="1:116" s="5" customFormat="1" ht="15" hidden="1" customHeight="1" x14ac:dyDescent="0.25">
      <c r="A1604" s="4"/>
      <c r="B1604" s="4"/>
      <c r="C1604" s="582"/>
      <c r="D1604" s="582"/>
      <c r="E1604" s="575"/>
      <c r="F1604" s="657"/>
      <c r="G1604" s="61" t="s">
        <v>63</v>
      </c>
      <c r="H1604" s="61"/>
      <c r="I1604" s="179"/>
      <c r="J1604" s="145"/>
      <c r="K1604" s="145"/>
      <c r="L1604" s="145"/>
      <c r="M1604" s="145"/>
      <c r="N1604" s="145"/>
      <c r="O1604" s="442"/>
      <c r="P1604" s="442"/>
      <c r="Q1604" s="442"/>
      <c r="R1604" s="442"/>
      <c r="S1604" s="442"/>
      <c r="T1604" s="442"/>
      <c r="U1604" s="442"/>
      <c r="V1604" s="441"/>
      <c r="W1604" s="2"/>
      <c r="X1604" s="441"/>
      <c r="Y1604" s="2"/>
    </row>
    <row r="1605" spans="1:116" s="5" customFormat="1" ht="15" hidden="1" customHeight="1" x14ac:dyDescent="0.25">
      <c r="A1605" s="4"/>
      <c r="B1605" s="4"/>
      <c r="C1605" s="582"/>
      <c r="D1605" s="582"/>
      <c r="E1605" s="575"/>
      <c r="F1605" s="657"/>
      <c r="G1605" s="61" t="s">
        <v>68</v>
      </c>
      <c r="H1605" s="61"/>
      <c r="I1605" s="179"/>
      <c r="J1605" s="145"/>
      <c r="K1605" s="145"/>
      <c r="L1605" s="145"/>
      <c r="M1605" s="145"/>
      <c r="N1605" s="145"/>
      <c r="O1605" s="442"/>
      <c r="P1605" s="442"/>
      <c r="Q1605" s="442"/>
      <c r="R1605" s="442"/>
      <c r="S1605" s="442"/>
      <c r="T1605" s="442"/>
      <c r="U1605" s="442"/>
      <c r="V1605" s="441"/>
      <c r="W1605" s="2"/>
      <c r="X1605" s="441"/>
      <c r="Y1605" s="2"/>
    </row>
    <row r="1606" spans="1:116" s="5" customFormat="1" ht="15" hidden="1" customHeight="1" x14ac:dyDescent="0.25">
      <c r="A1606" s="4"/>
      <c r="B1606" s="4"/>
      <c r="C1606" s="582"/>
      <c r="D1606" s="582"/>
      <c r="E1606" s="575"/>
      <c r="F1606" s="582" t="s">
        <v>74</v>
      </c>
      <c r="G1606" s="61" t="s">
        <v>59</v>
      </c>
      <c r="H1606" s="61"/>
      <c r="I1606" s="179"/>
      <c r="J1606" s="146"/>
      <c r="K1606" s="146"/>
      <c r="L1606" s="146"/>
      <c r="M1606" s="146"/>
      <c r="N1606" s="146"/>
      <c r="O1606" s="442"/>
      <c r="P1606" s="442"/>
      <c r="Q1606" s="442"/>
      <c r="R1606" s="442"/>
      <c r="S1606" s="442"/>
      <c r="T1606" s="442"/>
      <c r="U1606" s="442"/>
      <c r="V1606" s="441"/>
      <c r="W1606" s="2"/>
      <c r="X1606" s="441"/>
      <c r="Y1606" s="2"/>
    </row>
    <row r="1607" spans="1:116" s="5" customFormat="1" ht="15" hidden="1" customHeight="1" x14ac:dyDescent="0.25">
      <c r="A1607" s="4"/>
      <c r="B1607" s="4"/>
      <c r="C1607" s="582"/>
      <c r="D1607" s="582"/>
      <c r="E1607" s="575"/>
      <c r="F1607" s="582"/>
      <c r="G1607" s="61" t="s">
        <v>60</v>
      </c>
      <c r="H1607" s="61"/>
      <c r="I1607" s="179"/>
      <c r="J1607" s="442"/>
      <c r="K1607" s="442"/>
      <c r="L1607" s="442"/>
      <c r="M1607" s="442"/>
      <c r="N1607" s="442"/>
      <c r="O1607" s="442"/>
      <c r="P1607" s="442"/>
      <c r="Q1607" s="442"/>
      <c r="R1607" s="442"/>
      <c r="S1607" s="442"/>
      <c r="T1607" s="442"/>
      <c r="U1607" s="442"/>
      <c r="V1607" s="441"/>
      <c r="W1607" s="2"/>
      <c r="X1607" s="441"/>
      <c r="Y1607" s="2"/>
    </row>
    <row r="1608" spans="1:116" s="5" customFormat="1" ht="15" hidden="1" customHeight="1" x14ac:dyDescent="0.25">
      <c r="A1608" s="4"/>
      <c r="B1608" s="4"/>
      <c r="C1608" s="582"/>
      <c r="D1608" s="582"/>
      <c r="E1608" s="575"/>
      <c r="F1608" s="582"/>
      <c r="G1608" s="61" t="s">
        <v>61</v>
      </c>
      <c r="H1608" s="61"/>
      <c r="I1608" s="179"/>
      <c r="J1608" s="442"/>
      <c r="K1608" s="442"/>
      <c r="L1608" s="442"/>
      <c r="M1608" s="442"/>
      <c r="N1608" s="442"/>
      <c r="O1608" s="442"/>
      <c r="P1608" s="442"/>
      <c r="Q1608" s="442"/>
      <c r="R1608" s="442"/>
      <c r="S1608" s="442"/>
      <c r="T1608" s="442"/>
      <c r="U1608" s="442"/>
      <c r="V1608" s="441"/>
      <c r="W1608" s="2"/>
      <c r="X1608" s="441"/>
      <c r="Y1608" s="2"/>
    </row>
    <row r="1609" spans="1:116" s="5" customFormat="1" ht="15" hidden="1" customHeight="1" x14ac:dyDescent="0.25">
      <c r="A1609" s="4"/>
      <c r="B1609" s="4"/>
      <c r="C1609" s="582"/>
      <c r="D1609" s="582"/>
      <c r="E1609" s="575"/>
      <c r="F1609" s="582"/>
      <c r="G1609" s="61" t="s">
        <v>62</v>
      </c>
      <c r="H1609" s="61"/>
      <c r="I1609" s="179"/>
      <c r="J1609" s="442"/>
      <c r="K1609" s="442"/>
      <c r="L1609" s="442"/>
      <c r="M1609" s="442"/>
      <c r="N1609" s="442"/>
      <c r="O1609" s="442"/>
      <c r="P1609" s="442"/>
      <c r="Q1609" s="442"/>
      <c r="R1609" s="442"/>
      <c r="S1609" s="442"/>
      <c r="T1609" s="442"/>
      <c r="U1609" s="442"/>
      <c r="V1609" s="441"/>
      <c r="W1609" s="2"/>
      <c r="X1609" s="441"/>
      <c r="Y1609" s="2"/>
    </row>
    <row r="1610" spans="1:116" s="5" customFormat="1" ht="15" hidden="1" customHeight="1" x14ac:dyDescent="0.25">
      <c r="A1610" s="4"/>
      <c r="B1610" s="4"/>
      <c r="C1610" s="582"/>
      <c r="D1610" s="582"/>
      <c r="E1610" s="575"/>
      <c r="F1610" s="582"/>
      <c r="G1610" s="61" t="s">
        <v>63</v>
      </c>
      <c r="H1610" s="61"/>
      <c r="I1610" s="179"/>
      <c r="J1610" s="442"/>
      <c r="K1610" s="442"/>
      <c r="L1610" s="442"/>
      <c r="M1610" s="442"/>
      <c r="N1610" s="442"/>
      <c r="O1610" s="442"/>
      <c r="P1610" s="442"/>
      <c r="Q1610" s="442"/>
      <c r="R1610" s="442"/>
      <c r="S1610" s="442"/>
      <c r="T1610" s="442"/>
      <c r="U1610" s="442"/>
      <c r="V1610" s="441"/>
      <c r="W1610" s="2"/>
      <c r="X1610" s="441"/>
      <c r="Y1610" s="2"/>
    </row>
    <row r="1611" spans="1:116" s="5" customFormat="1" ht="15" hidden="1" customHeight="1" x14ac:dyDescent="0.25">
      <c r="A1611" s="4"/>
      <c r="B1611" s="4"/>
      <c r="C1611" s="582"/>
      <c r="D1611" s="582"/>
      <c r="E1611" s="575"/>
      <c r="F1611" s="582"/>
      <c r="G1611" s="61" t="s">
        <v>68</v>
      </c>
      <c r="H1611" s="61"/>
      <c r="I1611" s="179"/>
      <c r="J1611" s="442"/>
      <c r="K1611" s="442"/>
      <c r="L1611" s="442"/>
      <c r="M1611" s="442"/>
      <c r="N1611" s="442"/>
      <c r="O1611" s="442"/>
      <c r="P1611" s="442"/>
      <c r="Q1611" s="442"/>
      <c r="R1611" s="442"/>
      <c r="S1611" s="442"/>
      <c r="T1611" s="442"/>
      <c r="U1611" s="442"/>
      <c r="V1611" s="441"/>
      <c r="W1611" s="2"/>
      <c r="X1611" s="441"/>
      <c r="Y1611" s="2"/>
    </row>
    <row r="1612" spans="1:116" s="14" customFormat="1" ht="22.5" hidden="1" customHeight="1" x14ac:dyDescent="0.25">
      <c r="A1612" s="4"/>
      <c r="B1612" s="4"/>
      <c r="C1612" s="582" t="s">
        <v>79</v>
      </c>
      <c r="D1612" s="575" t="s">
        <v>71</v>
      </c>
      <c r="E1612" s="575" t="s">
        <v>72</v>
      </c>
      <c r="F1612" s="657" t="s">
        <v>73</v>
      </c>
      <c r="G1612" s="60" t="s">
        <v>59</v>
      </c>
      <c r="H1612" s="60"/>
      <c r="I1612" s="138"/>
      <c r="J1612" s="148"/>
      <c r="K1612" s="148"/>
      <c r="L1612" s="148"/>
      <c r="M1612" s="148"/>
      <c r="N1612" s="148"/>
      <c r="O1612" s="148"/>
      <c r="P1612" s="148"/>
      <c r="Q1612" s="148"/>
      <c r="R1612" s="148"/>
      <c r="S1612" s="148"/>
      <c r="T1612" s="148"/>
      <c r="U1612" s="148"/>
      <c r="V1612" s="441"/>
      <c r="W1612" s="2"/>
      <c r="X1612" s="441"/>
      <c r="Y1612" s="2"/>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row>
    <row r="1613" spans="1:116" s="5" customFormat="1" ht="15" hidden="1" customHeight="1" x14ac:dyDescent="0.25">
      <c r="A1613" s="4"/>
      <c r="B1613" s="4"/>
      <c r="C1613" s="582"/>
      <c r="D1613" s="575"/>
      <c r="E1613" s="575"/>
      <c r="F1613" s="657"/>
      <c r="G1613" s="61" t="s">
        <v>60</v>
      </c>
      <c r="H1613" s="61"/>
      <c r="I1613" s="179"/>
      <c r="J1613" s="442"/>
      <c r="K1613" s="442"/>
      <c r="L1613" s="442"/>
      <c r="M1613" s="442"/>
      <c r="N1613" s="442"/>
      <c r="O1613" s="442"/>
      <c r="P1613" s="442"/>
      <c r="Q1613" s="442"/>
      <c r="R1613" s="442"/>
      <c r="S1613" s="442"/>
      <c r="T1613" s="442"/>
      <c r="U1613" s="442"/>
      <c r="V1613" s="441"/>
      <c r="W1613" s="2"/>
      <c r="X1613" s="441"/>
      <c r="Y1613" s="2"/>
    </row>
    <row r="1614" spans="1:116" s="5" customFormat="1" ht="15" hidden="1" customHeight="1" x14ac:dyDescent="0.25">
      <c r="A1614" s="4"/>
      <c r="B1614" s="4"/>
      <c r="C1614" s="582"/>
      <c r="D1614" s="575"/>
      <c r="E1614" s="575"/>
      <c r="F1614" s="657"/>
      <c r="G1614" s="61" t="s">
        <v>61</v>
      </c>
      <c r="H1614" s="61"/>
      <c r="I1614" s="179"/>
      <c r="J1614" s="442"/>
      <c r="K1614" s="442"/>
      <c r="L1614" s="442"/>
      <c r="M1614" s="442"/>
      <c r="N1614" s="442"/>
      <c r="O1614" s="442"/>
      <c r="P1614" s="442"/>
      <c r="Q1614" s="442"/>
      <c r="R1614" s="442"/>
      <c r="S1614" s="442"/>
      <c r="T1614" s="442"/>
      <c r="U1614" s="442"/>
      <c r="V1614" s="441"/>
      <c r="W1614" s="2"/>
      <c r="X1614" s="441"/>
      <c r="Y1614" s="2"/>
    </row>
    <row r="1615" spans="1:116" s="5" customFormat="1" ht="15" hidden="1" customHeight="1" x14ac:dyDescent="0.25">
      <c r="A1615" s="4"/>
      <c r="B1615" s="4"/>
      <c r="C1615" s="582"/>
      <c r="D1615" s="575"/>
      <c r="E1615" s="575"/>
      <c r="F1615" s="657"/>
      <c r="G1615" s="61" t="s">
        <v>62</v>
      </c>
      <c r="H1615" s="61"/>
      <c r="I1615" s="179"/>
      <c r="J1615" s="442"/>
      <c r="K1615" s="442"/>
      <c r="L1615" s="442"/>
      <c r="M1615" s="442"/>
      <c r="N1615" s="442"/>
      <c r="O1615" s="442"/>
      <c r="P1615" s="442"/>
      <c r="Q1615" s="442"/>
      <c r="R1615" s="442"/>
      <c r="S1615" s="442"/>
      <c r="T1615" s="442"/>
      <c r="U1615" s="442"/>
      <c r="V1615" s="441"/>
      <c r="W1615" s="2"/>
      <c r="X1615" s="441"/>
      <c r="Y1615" s="2"/>
    </row>
    <row r="1616" spans="1:116" s="5" customFormat="1" ht="15" hidden="1" customHeight="1" x14ac:dyDescent="0.25">
      <c r="A1616" s="4"/>
      <c r="B1616" s="4"/>
      <c r="C1616" s="582"/>
      <c r="D1616" s="575"/>
      <c r="E1616" s="575"/>
      <c r="F1616" s="657"/>
      <c r="G1616" s="61" t="s">
        <v>63</v>
      </c>
      <c r="H1616" s="61"/>
      <c r="I1616" s="179"/>
      <c r="J1616" s="442"/>
      <c r="K1616" s="442"/>
      <c r="L1616" s="442"/>
      <c r="M1616" s="442"/>
      <c r="N1616" s="442"/>
      <c r="O1616" s="442"/>
      <c r="P1616" s="442"/>
      <c r="Q1616" s="442"/>
      <c r="R1616" s="442"/>
      <c r="S1616" s="442"/>
      <c r="T1616" s="442"/>
      <c r="U1616" s="442"/>
      <c r="V1616" s="441"/>
      <c r="W1616" s="2"/>
      <c r="X1616" s="441"/>
      <c r="Y1616" s="2"/>
    </row>
    <row r="1617" spans="1:116" s="5" customFormat="1" ht="15" hidden="1" customHeight="1" x14ac:dyDescent="0.25">
      <c r="A1617" s="4"/>
      <c r="B1617" s="4"/>
      <c r="C1617" s="582"/>
      <c r="D1617" s="575"/>
      <c r="E1617" s="575"/>
      <c r="F1617" s="657"/>
      <c r="G1617" s="61" t="s">
        <v>68</v>
      </c>
      <c r="H1617" s="61"/>
      <c r="I1617" s="179"/>
      <c r="J1617" s="7"/>
      <c r="K1617" s="7"/>
      <c r="L1617" s="7"/>
      <c r="M1617" s="7"/>
      <c r="N1617" s="7"/>
      <c r="O1617" s="7"/>
      <c r="P1617" s="7"/>
      <c r="Q1617" s="7"/>
      <c r="R1617" s="7"/>
      <c r="S1617" s="7"/>
      <c r="T1617" s="442"/>
      <c r="U1617" s="442"/>
      <c r="V1617" s="441"/>
      <c r="W1617" s="2"/>
      <c r="X1617" s="441"/>
      <c r="Y1617" s="2"/>
    </row>
    <row r="1618" spans="1:116" s="5" customFormat="1" ht="15" hidden="1" customHeight="1" x14ac:dyDescent="0.25">
      <c r="A1618" s="4"/>
      <c r="B1618" s="4"/>
      <c r="C1618" s="582"/>
      <c r="D1618" s="575"/>
      <c r="E1618" s="575"/>
      <c r="F1618" s="582" t="s">
        <v>74</v>
      </c>
      <c r="G1618" s="61" t="s">
        <v>59</v>
      </c>
      <c r="H1618" s="61"/>
      <c r="I1618" s="179"/>
      <c r="J1618" s="428"/>
      <c r="K1618" s="428"/>
      <c r="L1618" s="428"/>
      <c r="M1618" s="428"/>
      <c r="N1618" s="428"/>
      <c r="O1618" s="428"/>
      <c r="P1618" s="442"/>
      <c r="Q1618" s="442"/>
      <c r="R1618" s="442"/>
      <c r="S1618" s="442"/>
      <c r="T1618" s="442"/>
      <c r="U1618" s="442"/>
      <c r="V1618" s="441"/>
      <c r="W1618" s="2"/>
      <c r="X1618" s="441"/>
      <c r="Y1618" s="2"/>
    </row>
    <row r="1619" spans="1:116" s="5" customFormat="1" ht="15" hidden="1" customHeight="1" x14ac:dyDescent="0.25">
      <c r="A1619" s="4"/>
      <c r="B1619" s="4"/>
      <c r="C1619" s="582"/>
      <c r="D1619" s="575"/>
      <c r="E1619" s="575"/>
      <c r="F1619" s="582"/>
      <c r="G1619" s="61" t="s">
        <v>60</v>
      </c>
      <c r="H1619" s="61"/>
      <c r="I1619" s="179"/>
      <c r="J1619" s="428"/>
      <c r="K1619" s="428"/>
      <c r="L1619" s="428"/>
      <c r="M1619" s="428"/>
      <c r="N1619" s="428"/>
      <c r="O1619" s="428"/>
      <c r="P1619" s="428"/>
      <c r="Q1619" s="428"/>
      <c r="R1619" s="428"/>
      <c r="S1619" s="428"/>
      <c r="T1619" s="442"/>
      <c r="U1619" s="442"/>
      <c r="V1619" s="441"/>
      <c r="W1619" s="2"/>
      <c r="X1619" s="441"/>
      <c r="Y1619" s="2"/>
    </row>
    <row r="1620" spans="1:116" s="5" customFormat="1" ht="15" hidden="1" customHeight="1" x14ac:dyDescent="0.25">
      <c r="A1620" s="4"/>
      <c r="B1620" s="4"/>
      <c r="C1620" s="582"/>
      <c r="D1620" s="575"/>
      <c r="E1620" s="575"/>
      <c r="F1620" s="582"/>
      <c r="G1620" s="61" t="s">
        <v>61</v>
      </c>
      <c r="H1620" s="61"/>
      <c r="I1620" s="179"/>
      <c r="J1620" s="442"/>
      <c r="K1620" s="442"/>
      <c r="L1620" s="442"/>
      <c r="M1620" s="442"/>
      <c r="N1620" s="442"/>
      <c r="O1620" s="442"/>
      <c r="P1620" s="442"/>
      <c r="Q1620" s="442"/>
      <c r="R1620" s="442"/>
      <c r="S1620" s="442"/>
      <c r="T1620" s="442"/>
      <c r="U1620" s="442"/>
      <c r="V1620" s="441"/>
      <c r="W1620" s="2"/>
      <c r="X1620" s="441"/>
      <c r="Y1620" s="2"/>
    </row>
    <row r="1621" spans="1:116" s="5" customFormat="1" ht="15" hidden="1" customHeight="1" x14ac:dyDescent="0.25">
      <c r="A1621" s="4"/>
      <c r="B1621" s="4"/>
      <c r="C1621" s="582"/>
      <c r="D1621" s="575"/>
      <c r="E1621" s="575"/>
      <c r="F1621" s="582"/>
      <c r="G1621" s="61" t="s">
        <v>62</v>
      </c>
      <c r="H1621" s="61"/>
      <c r="I1621" s="179"/>
      <c r="J1621" s="442"/>
      <c r="K1621" s="442"/>
      <c r="L1621" s="442"/>
      <c r="M1621" s="442"/>
      <c r="N1621" s="442"/>
      <c r="O1621" s="442"/>
      <c r="P1621" s="442"/>
      <c r="Q1621" s="442"/>
      <c r="R1621" s="442"/>
      <c r="S1621" s="442"/>
      <c r="T1621" s="442"/>
      <c r="U1621" s="442"/>
      <c r="V1621" s="441"/>
      <c r="W1621" s="2"/>
      <c r="X1621" s="441"/>
      <c r="Y1621" s="2"/>
    </row>
    <row r="1622" spans="1:116" s="5" customFormat="1" ht="15" hidden="1" customHeight="1" x14ac:dyDescent="0.25">
      <c r="A1622" s="4"/>
      <c r="B1622" s="4"/>
      <c r="C1622" s="582"/>
      <c r="D1622" s="575"/>
      <c r="E1622" s="575"/>
      <c r="F1622" s="582"/>
      <c r="G1622" s="61" t="s">
        <v>63</v>
      </c>
      <c r="H1622" s="61"/>
      <c r="I1622" s="179"/>
      <c r="J1622" s="442"/>
      <c r="K1622" s="442"/>
      <c r="L1622" s="442"/>
      <c r="M1622" s="442"/>
      <c r="N1622" s="442"/>
      <c r="O1622" s="442"/>
      <c r="P1622" s="442"/>
      <c r="Q1622" s="442"/>
      <c r="R1622" s="442"/>
      <c r="S1622" s="442"/>
      <c r="T1622" s="442"/>
      <c r="U1622" s="442"/>
      <c r="V1622" s="441"/>
      <c r="W1622" s="2"/>
      <c r="X1622" s="441"/>
      <c r="Y1622" s="2"/>
    </row>
    <row r="1623" spans="1:116" s="5" customFormat="1" ht="15" hidden="1" customHeight="1" x14ac:dyDescent="0.25">
      <c r="A1623" s="4"/>
      <c r="B1623" s="4"/>
      <c r="C1623" s="582"/>
      <c r="D1623" s="575"/>
      <c r="E1623" s="575"/>
      <c r="F1623" s="582"/>
      <c r="G1623" s="61" t="s">
        <v>68</v>
      </c>
      <c r="H1623" s="61"/>
      <c r="I1623" s="179"/>
      <c r="J1623" s="442"/>
      <c r="K1623" s="442"/>
      <c r="L1623" s="442"/>
      <c r="M1623" s="442"/>
      <c r="N1623" s="442"/>
      <c r="O1623" s="442"/>
      <c r="P1623" s="442"/>
      <c r="Q1623" s="442"/>
      <c r="R1623" s="442"/>
      <c r="S1623" s="442"/>
      <c r="T1623" s="442"/>
      <c r="U1623" s="442"/>
      <c r="V1623" s="441"/>
      <c r="W1623" s="2"/>
      <c r="X1623" s="441"/>
      <c r="Y1623" s="2"/>
    </row>
    <row r="1624" spans="1:116" s="5" customFormat="1" ht="15" hidden="1" customHeight="1" x14ac:dyDescent="0.25">
      <c r="A1624" s="4"/>
      <c r="B1624" s="4"/>
      <c r="C1624" s="582"/>
      <c r="D1624" s="575"/>
      <c r="E1624" s="575" t="s">
        <v>75</v>
      </c>
      <c r="F1624" s="656" t="s">
        <v>73</v>
      </c>
      <c r="G1624" s="61" t="s">
        <v>59</v>
      </c>
      <c r="H1624" s="61"/>
      <c r="I1624" s="179"/>
      <c r="J1624" s="442"/>
      <c r="K1624" s="442"/>
      <c r="L1624" s="442"/>
      <c r="M1624" s="442"/>
      <c r="N1624" s="442"/>
      <c r="O1624" s="442"/>
      <c r="P1624" s="442"/>
      <c r="Q1624" s="442"/>
      <c r="R1624" s="442"/>
      <c r="S1624" s="442"/>
      <c r="T1624" s="442"/>
      <c r="U1624" s="442"/>
      <c r="V1624" s="441"/>
      <c r="W1624" s="2"/>
      <c r="X1624" s="441"/>
      <c r="Y1624" s="2"/>
    </row>
    <row r="1625" spans="1:116" s="5" customFormat="1" ht="15" hidden="1" customHeight="1" x14ac:dyDescent="0.25">
      <c r="A1625" s="4"/>
      <c r="B1625" s="4"/>
      <c r="C1625" s="582"/>
      <c r="D1625" s="575"/>
      <c r="E1625" s="575"/>
      <c r="F1625" s="656"/>
      <c r="G1625" s="61" t="s">
        <v>60</v>
      </c>
      <c r="H1625" s="61"/>
      <c r="I1625" s="179"/>
      <c r="J1625" s="442"/>
      <c r="K1625" s="442"/>
      <c r="L1625" s="442"/>
      <c r="M1625" s="442"/>
      <c r="N1625" s="442"/>
      <c r="O1625" s="442"/>
      <c r="P1625" s="442"/>
      <c r="Q1625" s="442"/>
      <c r="R1625" s="442"/>
      <c r="S1625" s="442"/>
      <c r="T1625" s="442"/>
      <c r="U1625" s="442"/>
      <c r="V1625" s="441"/>
      <c r="W1625" s="2"/>
      <c r="X1625" s="441"/>
      <c r="Y1625" s="2"/>
    </row>
    <row r="1626" spans="1:116" s="14" customFormat="1" ht="21.75" hidden="1" customHeight="1" x14ac:dyDescent="0.25">
      <c r="A1626" s="4"/>
      <c r="B1626" s="4"/>
      <c r="C1626" s="582"/>
      <c r="D1626" s="575"/>
      <c r="E1626" s="575"/>
      <c r="F1626" s="656"/>
      <c r="G1626" s="656" t="s">
        <v>61</v>
      </c>
      <c r="H1626" s="283"/>
      <c r="I1626" s="284"/>
      <c r="J1626" s="252">
        <f>J1627</f>
        <v>0</v>
      </c>
      <c r="K1626" s="252">
        <f t="shared" ref="K1626:U1626" si="40">K1627</f>
        <v>0</v>
      </c>
      <c r="L1626" s="252">
        <f t="shared" si="40"/>
        <v>68</v>
      </c>
      <c r="M1626" s="252">
        <f t="shared" si="40"/>
        <v>0</v>
      </c>
      <c r="N1626" s="252">
        <f t="shared" si="40"/>
        <v>0</v>
      </c>
      <c r="O1626" s="252">
        <f t="shared" si="40"/>
        <v>0</v>
      </c>
      <c r="P1626" s="252">
        <f t="shared" si="40"/>
        <v>64.2</v>
      </c>
      <c r="Q1626" s="252">
        <f t="shared" si="40"/>
        <v>0</v>
      </c>
      <c r="R1626" s="252">
        <f t="shared" si="40"/>
        <v>0</v>
      </c>
      <c r="S1626" s="252">
        <f t="shared" si="40"/>
        <v>0</v>
      </c>
      <c r="T1626" s="252">
        <f t="shared" si="40"/>
        <v>116</v>
      </c>
      <c r="U1626" s="252">
        <f t="shared" si="40"/>
        <v>0</v>
      </c>
      <c r="V1626" s="272" t="e">
        <f>'Приложение 1'!#REF!</f>
        <v>#REF!</v>
      </c>
      <c r="W1626" s="118" t="e">
        <f>V1626*((J1626+K1626+L1626)/1000)/(N1626+O1626+P1626)</f>
        <v>#REF!</v>
      </c>
      <c r="X1626" s="116">
        <v>8.3992900000000006</v>
      </c>
      <c r="Y1626" s="344" t="e">
        <f>X1626*'Приложение 1'!#REF!/100</f>
        <v>#REF!</v>
      </c>
      <c r="Z1626" s="349" t="e">
        <f>W1626/Y1626</f>
        <v>#REF!</v>
      </c>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row>
    <row r="1627" spans="1:116" s="5" customFormat="1" ht="50.25" hidden="1" customHeight="1" x14ac:dyDescent="0.25">
      <c r="A1627" s="295"/>
      <c r="B1627" s="294" t="s">
        <v>1490</v>
      </c>
      <c r="C1627" s="692"/>
      <c r="D1627" s="693"/>
      <c r="E1627" s="693"/>
      <c r="F1627" s="679"/>
      <c r="G1627" s="679"/>
      <c r="H1627" s="105"/>
      <c r="I1627" s="158" t="s">
        <v>1754</v>
      </c>
      <c r="J1627" s="430"/>
      <c r="K1627" s="430"/>
      <c r="L1627" s="430">
        <v>68</v>
      </c>
      <c r="M1627" s="430"/>
      <c r="N1627" s="67"/>
      <c r="O1627" s="67"/>
      <c r="P1627" s="67">
        <v>64.2</v>
      </c>
      <c r="Q1627" s="67"/>
      <c r="R1627" s="67"/>
      <c r="S1627" s="67"/>
      <c r="T1627" s="67">
        <v>116</v>
      </c>
      <c r="U1627" s="108"/>
      <c r="V1627" s="441"/>
      <c r="W1627" s="118">
        <f t="shared" ref="W1627:W1631" si="41">V1627*((J1627+K1627+L1627)/1000)/(N1627+O1627+P1627)</f>
        <v>0</v>
      </c>
      <c r="X1627" s="116">
        <v>8.3992900000000006</v>
      </c>
      <c r="Y1627" s="344" t="e">
        <f>X1627*'Приложение 1'!#REF!/100</f>
        <v>#REF!</v>
      </c>
      <c r="Z1627" s="349" t="e">
        <f t="shared" ref="Z1627:Z1631" si="42">W1627/Y1627</f>
        <v>#REF!</v>
      </c>
      <c r="AA1627" s="187"/>
    </row>
    <row r="1628" spans="1:116" s="5" customFormat="1" ht="16.5" hidden="1" customHeight="1" x14ac:dyDescent="0.25">
      <c r="A1628" s="4"/>
      <c r="B1628" s="4"/>
      <c r="C1628" s="582"/>
      <c r="D1628" s="575"/>
      <c r="E1628" s="575"/>
      <c r="F1628" s="582" t="s">
        <v>74</v>
      </c>
      <c r="G1628" s="238" t="s">
        <v>59</v>
      </c>
      <c r="H1628" s="61"/>
      <c r="I1628" s="179"/>
      <c r="J1628" s="442"/>
      <c r="K1628" s="442"/>
      <c r="L1628" s="442"/>
      <c r="M1628" s="442"/>
      <c r="N1628" s="442"/>
      <c r="O1628" s="442"/>
      <c r="P1628" s="442"/>
      <c r="Q1628" s="442"/>
      <c r="R1628" s="442"/>
      <c r="S1628" s="442"/>
      <c r="T1628" s="442"/>
      <c r="U1628" s="442"/>
      <c r="V1628" s="441"/>
      <c r="W1628" s="118" t="e">
        <f t="shared" si="41"/>
        <v>#DIV/0!</v>
      </c>
      <c r="X1628" s="116">
        <v>8.3992900000000006</v>
      </c>
      <c r="Y1628" s="344" t="e">
        <f>X1628*'Приложение 1'!#REF!/100</f>
        <v>#REF!</v>
      </c>
      <c r="Z1628" s="349" t="e">
        <f t="shared" si="42"/>
        <v>#DIV/0!</v>
      </c>
    </row>
    <row r="1629" spans="1:116" s="5" customFormat="1" ht="15" hidden="1" customHeight="1" x14ac:dyDescent="0.25">
      <c r="A1629" s="4"/>
      <c r="B1629" s="4"/>
      <c r="C1629" s="582"/>
      <c r="D1629" s="575"/>
      <c r="E1629" s="575"/>
      <c r="F1629" s="582"/>
      <c r="G1629" s="238" t="s">
        <v>60</v>
      </c>
      <c r="H1629" s="61"/>
      <c r="I1629" s="179"/>
      <c r="J1629" s="442"/>
      <c r="K1629" s="442"/>
      <c r="L1629" s="442"/>
      <c r="M1629" s="442"/>
      <c r="N1629" s="442"/>
      <c r="O1629" s="442"/>
      <c r="P1629" s="442"/>
      <c r="Q1629" s="442"/>
      <c r="R1629" s="442"/>
      <c r="S1629" s="442"/>
      <c r="T1629" s="442"/>
      <c r="U1629" s="442"/>
      <c r="V1629" s="441"/>
      <c r="W1629" s="118" t="e">
        <f t="shared" si="41"/>
        <v>#DIV/0!</v>
      </c>
      <c r="X1629" s="116">
        <v>8.3992900000000006</v>
      </c>
      <c r="Y1629" s="344" t="e">
        <f>X1629*'Приложение 1'!#REF!/100</f>
        <v>#REF!</v>
      </c>
      <c r="Z1629" s="349" t="e">
        <f t="shared" si="42"/>
        <v>#DIV/0!</v>
      </c>
    </row>
    <row r="1630" spans="1:116" s="211" customFormat="1" ht="15" hidden="1" customHeight="1" x14ac:dyDescent="0.25">
      <c r="A1630" s="472"/>
      <c r="B1630" s="472"/>
      <c r="C1630" s="582"/>
      <c r="D1630" s="575"/>
      <c r="E1630" s="575"/>
      <c r="F1630" s="582"/>
      <c r="G1630" s="473" t="s">
        <v>61</v>
      </c>
      <c r="H1630" s="508"/>
      <c r="I1630" s="509"/>
      <c r="J1630" s="472"/>
      <c r="K1630" s="472"/>
      <c r="L1630" s="472"/>
      <c r="M1630" s="472"/>
      <c r="N1630" s="472"/>
      <c r="O1630" s="472"/>
      <c r="P1630" s="472"/>
      <c r="Q1630" s="472"/>
      <c r="R1630" s="472"/>
      <c r="S1630" s="472"/>
      <c r="T1630" s="472"/>
      <c r="U1630" s="472"/>
      <c r="V1630" s="472"/>
      <c r="W1630" s="118" t="e">
        <f t="shared" si="41"/>
        <v>#DIV/0!</v>
      </c>
      <c r="X1630" s="116">
        <v>8.3992900000000006</v>
      </c>
      <c r="Y1630" s="344" t="e">
        <f>X1630*'Приложение 1'!#REF!/100</f>
        <v>#REF!</v>
      </c>
      <c r="Z1630" s="349" t="e">
        <f t="shared" si="42"/>
        <v>#DIV/0!</v>
      </c>
    </row>
    <row r="1631" spans="1:116" s="490" customFormat="1" ht="15" customHeight="1" x14ac:dyDescent="0.2">
      <c r="A1631" s="735" t="s">
        <v>1781</v>
      </c>
      <c r="B1631" s="736"/>
      <c r="E1631" s="497"/>
      <c r="F1631" s="498"/>
      <c r="G1631" s="491"/>
      <c r="H1631" s="491"/>
      <c r="I1631" s="492"/>
      <c r="J1631" s="493">
        <f>+K1631+L1631</f>
        <v>68</v>
      </c>
      <c r="K1631" s="493">
        <f t="shared" ref="K1631:U1631" si="43">K1626+K1630</f>
        <v>0</v>
      </c>
      <c r="L1631" s="493">
        <f t="shared" si="43"/>
        <v>68</v>
      </c>
      <c r="M1631" s="493">
        <f t="shared" si="43"/>
        <v>0</v>
      </c>
      <c r="N1631" s="493">
        <f t="shared" si="43"/>
        <v>0</v>
      </c>
      <c r="O1631" s="493">
        <f t="shared" si="43"/>
        <v>0</v>
      </c>
      <c r="P1631" s="493">
        <f t="shared" si="43"/>
        <v>64.2</v>
      </c>
      <c r="Q1631" s="493">
        <f t="shared" si="43"/>
        <v>0</v>
      </c>
      <c r="R1631" s="493">
        <f t="shared" si="43"/>
        <v>0</v>
      </c>
      <c r="S1631" s="493">
        <f t="shared" si="43"/>
        <v>0</v>
      </c>
      <c r="T1631" s="493">
        <f t="shared" si="43"/>
        <v>116</v>
      </c>
      <c r="U1631" s="493">
        <f t="shared" si="43"/>
        <v>0</v>
      </c>
      <c r="V1631" s="376" t="e">
        <f>'Приложение 1'!#REF!</f>
        <v>#REF!</v>
      </c>
      <c r="W1631" s="505" t="e">
        <f t="shared" si="41"/>
        <v>#REF!</v>
      </c>
      <c r="X1631" s="493">
        <v>8.3992900000000006</v>
      </c>
      <c r="Y1631" s="506" t="e">
        <f>X1631*'Приложение 1'!#REF!/100</f>
        <v>#REF!</v>
      </c>
      <c r="Z1631" s="523" t="e">
        <f t="shared" si="42"/>
        <v>#REF!</v>
      </c>
    </row>
    <row r="1632" spans="1:116" s="5" customFormat="1" ht="15" customHeight="1" x14ac:dyDescent="0.25">
      <c r="E1632" s="8"/>
      <c r="F1632" s="445"/>
      <c r="G1632" s="10"/>
      <c r="H1632" s="10"/>
      <c r="I1632" s="137"/>
      <c r="J1632" s="461"/>
      <c r="K1632" s="461"/>
      <c r="L1632" s="461"/>
      <c r="M1632" s="461"/>
      <c r="N1632" s="461"/>
      <c r="O1632" s="461"/>
      <c r="P1632" s="461"/>
      <c r="Q1632" s="461"/>
      <c r="R1632" s="461"/>
      <c r="S1632" s="461"/>
      <c r="T1632" s="461"/>
      <c r="U1632" s="169"/>
      <c r="V1632" s="461"/>
    </row>
    <row r="1633" spans="1:27" s="5" customFormat="1" ht="15" customHeight="1" thickBot="1" x14ac:dyDescent="0.3">
      <c r="A1633" s="746" t="s">
        <v>49</v>
      </c>
      <c r="B1633" s="747"/>
      <c r="C1633" s="747"/>
      <c r="D1633" s="747"/>
      <c r="E1633" s="747"/>
      <c r="F1633" s="747"/>
      <c r="G1633" s="747"/>
      <c r="H1633" s="747"/>
      <c r="I1633" s="747"/>
      <c r="J1633" s="747"/>
      <c r="K1633" s="747"/>
      <c r="L1633" s="747"/>
      <c r="M1633" s="747"/>
      <c r="N1633" s="747"/>
      <c r="O1633" s="747"/>
      <c r="P1633" s="747"/>
      <c r="Q1633" s="747"/>
      <c r="R1633" s="747"/>
      <c r="S1633" s="747"/>
      <c r="T1633" s="747"/>
      <c r="U1633" s="748"/>
      <c r="V1633" s="638" t="s">
        <v>141</v>
      </c>
      <c r="W1633" s="743" t="s">
        <v>146</v>
      </c>
      <c r="X1633" s="634" t="s">
        <v>147</v>
      </c>
      <c r="Y1633" s="634" t="s">
        <v>148</v>
      </c>
      <c r="Z1633" s="634" t="s">
        <v>132</v>
      </c>
    </row>
    <row r="1634" spans="1:27" s="5" customFormat="1" ht="42.75" customHeight="1" x14ac:dyDescent="0.25">
      <c r="A1634" s="685" t="str">
        <f>$A$10</f>
        <v>№ п/п
2016г.</v>
      </c>
      <c r="B1634" s="687" t="str">
        <f>$B$10</f>
        <v>№ п/п
2017г.</v>
      </c>
      <c r="C1634" s="573" t="s">
        <v>119</v>
      </c>
      <c r="D1634" s="573" t="s">
        <v>69</v>
      </c>
      <c r="E1634" s="573" t="s">
        <v>113</v>
      </c>
      <c r="F1634" s="573" t="s">
        <v>114</v>
      </c>
      <c r="G1634" s="573" t="s">
        <v>115</v>
      </c>
      <c r="H1634" s="428" t="s">
        <v>166</v>
      </c>
      <c r="I1634" s="587" t="s">
        <v>127</v>
      </c>
      <c r="J1634" s="578" t="s">
        <v>128</v>
      </c>
      <c r="K1634" s="578"/>
      <c r="L1634" s="578"/>
      <c r="M1634" s="578"/>
      <c r="N1634" s="573" t="s">
        <v>110</v>
      </c>
      <c r="O1634" s="573"/>
      <c r="P1634" s="573"/>
      <c r="Q1634" s="573"/>
      <c r="R1634" s="573" t="s">
        <v>46</v>
      </c>
      <c r="S1634" s="573"/>
      <c r="T1634" s="573"/>
      <c r="U1634" s="573"/>
      <c r="V1634" s="638"/>
      <c r="W1634" s="743"/>
      <c r="X1634" s="634"/>
      <c r="Y1634" s="634"/>
      <c r="Z1634" s="634"/>
    </row>
    <row r="1635" spans="1:27" s="5" customFormat="1" ht="64.5" customHeight="1" x14ac:dyDescent="0.25">
      <c r="A1635" s="686"/>
      <c r="B1635" s="688"/>
      <c r="C1635" s="573"/>
      <c r="D1635" s="573"/>
      <c r="E1635" s="573"/>
      <c r="F1635" s="573"/>
      <c r="G1635" s="573"/>
      <c r="H1635" s="428" t="s">
        <v>167</v>
      </c>
      <c r="I1635" s="587"/>
      <c r="J1635" s="435">
        <f>J1532</f>
        <v>2015</v>
      </c>
      <c r="K1635" s="435">
        <f>K1532</f>
        <v>2016</v>
      </c>
      <c r="L1635" s="435">
        <f>L1532</f>
        <v>2017</v>
      </c>
      <c r="M1635" s="435" t="str">
        <f>M1532</f>
        <v>План (в случае отсутствия фактических значений)</v>
      </c>
      <c r="N1635" s="435">
        <f>J1635</f>
        <v>2015</v>
      </c>
      <c r="O1635" s="435">
        <f>K1635</f>
        <v>2016</v>
      </c>
      <c r="P1635" s="435">
        <f>L1635</f>
        <v>2017</v>
      </c>
      <c r="Q1635" s="435" t="str">
        <f>Q1532</f>
        <v>План (в случае отсутствия фактических значений)</v>
      </c>
      <c r="R1635" s="435">
        <f>J1635</f>
        <v>2015</v>
      </c>
      <c r="S1635" s="435">
        <f>K1635</f>
        <v>2016</v>
      </c>
      <c r="T1635" s="435">
        <f>L1635</f>
        <v>2017</v>
      </c>
      <c r="U1635" s="435" t="str">
        <f>U1532</f>
        <v>План (в случае отсутствия фактических значений)</v>
      </c>
      <c r="V1635" s="65" t="s">
        <v>137</v>
      </c>
      <c r="W1635" s="432">
        <v>2018</v>
      </c>
      <c r="X1635" s="432" t="s">
        <v>139</v>
      </c>
      <c r="Y1635" s="432" t="s">
        <v>139</v>
      </c>
    </row>
    <row r="1636" spans="1:27" s="5" customFormat="1" ht="15" customHeight="1" x14ac:dyDescent="0.25">
      <c r="A1636" s="422">
        <v>1</v>
      </c>
      <c r="B1636" s="430"/>
      <c r="C1636" s="422">
        <v>2</v>
      </c>
      <c r="D1636" s="574">
        <v>3</v>
      </c>
      <c r="E1636" s="574"/>
      <c r="F1636" s="574"/>
      <c r="G1636" s="574"/>
      <c r="H1636" s="574"/>
      <c r="I1636" s="196">
        <v>4</v>
      </c>
      <c r="J1636" s="572">
        <v>5</v>
      </c>
      <c r="K1636" s="572"/>
      <c r="L1636" s="572"/>
      <c r="M1636" s="572"/>
      <c r="N1636" s="572">
        <v>6</v>
      </c>
      <c r="O1636" s="572"/>
      <c r="P1636" s="572"/>
      <c r="Q1636" s="572"/>
      <c r="R1636" s="572">
        <v>7</v>
      </c>
      <c r="S1636" s="572"/>
      <c r="T1636" s="572"/>
      <c r="U1636" s="572"/>
      <c r="V1636" s="457">
        <v>8</v>
      </c>
      <c r="W1636" s="457">
        <v>10</v>
      </c>
      <c r="X1636" s="457">
        <v>11</v>
      </c>
      <c r="Y1636" s="457">
        <v>12</v>
      </c>
    </row>
    <row r="1637" spans="1:27" s="5" customFormat="1" ht="15" hidden="1" customHeight="1" x14ac:dyDescent="0.25">
      <c r="A1637" s="2"/>
      <c r="B1637" s="4"/>
      <c r="C1637" s="582" t="s">
        <v>70</v>
      </c>
      <c r="D1637" s="575" t="s">
        <v>71</v>
      </c>
      <c r="E1637" s="575" t="s">
        <v>72</v>
      </c>
      <c r="F1637" s="582" t="s">
        <v>73</v>
      </c>
      <c r="G1637" s="582" t="s">
        <v>59</v>
      </c>
      <c r="H1637" s="6"/>
      <c r="I1637" s="197"/>
      <c r="J1637" s="442">
        <v>0</v>
      </c>
      <c r="K1637" s="442">
        <v>0</v>
      </c>
      <c r="L1637" s="442">
        <f t="shared" ref="L1637:U1637" si="44">L1638</f>
        <v>0</v>
      </c>
      <c r="M1637" s="442">
        <f t="shared" si="44"/>
        <v>0</v>
      </c>
      <c r="N1637" s="442">
        <v>0</v>
      </c>
      <c r="O1637" s="442">
        <v>0</v>
      </c>
      <c r="P1637" s="442">
        <f t="shared" si="44"/>
        <v>0</v>
      </c>
      <c r="Q1637" s="442">
        <f t="shared" si="44"/>
        <v>0</v>
      </c>
      <c r="R1637" s="442">
        <v>0</v>
      </c>
      <c r="S1637" s="442">
        <v>0</v>
      </c>
      <c r="T1637" s="442">
        <f t="shared" si="44"/>
        <v>0</v>
      </c>
      <c r="U1637" s="442">
        <f t="shared" si="44"/>
        <v>0</v>
      </c>
      <c r="V1637" s="207"/>
      <c r="X1637" s="116"/>
      <c r="Y1637" s="126"/>
    </row>
    <row r="1638" spans="1:27" s="5" customFormat="1" ht="17.25" hidden="1" customHeight="1" x14ac:dyDescent="0.25">
      <c r="A1638" s="430"/>
      <c r="B1638" s="66"/>
      <c r="C1638" s="582"/>
      <c r="D1638" s="575"/>
      <c r="E1638" s="575"/>
      <c r="F1638" s="582"/>
      <c r="G1638" s="582"/>
      <c r="H1638" s="329"/>
      <c r="I1638" s="140"/>
      <c r="J1638" s="430" t="s">
        <v>170</v>
      </c>
      <c r="K1638" s="430" t="s">
        <v>170</v>
      </c>
      <c r="L1638" s="430"/>
      <c r="M1638" s="430"/>
      <c r="N1638" s="66" t="s">
        <v>170</v>
      </c>
      <c r="O1638" s="66" t="s">
        <v>170</v>
      </c>
      <c r="P1638" s="66"/>
      <c r="Q1638" s="66"/>
      <c r="R1638" s="66" t="s">
        <v>170</v>
      </c>
      <c r="S1638" s="66" t="s">
        <v>170</v>
      </c>
      <c r="T1638" s="66"/>
      <c r="U1638" s="66"/>
      <c r="V1638" s="187"/>
      <c r="W1638" s="187"/>
      <c r="X1638" s="187"/>
      <c r="Y1638" s="187"/>
      <c r="Z1638" s="187"/>
      <c r="AA1638" s="187"/>
    </row>
    <row r="1639" spans="1:27" s="5" customFormat="1" ht="15" hidden="1" customHeight="1" x14ac:dyDescent="0.25">
      <c r="A1639" s="4"/>
      <c r="B1639" s="4"/>
      <c r="C1639" s="582"/>
      <c r="D1639" s="575"/>
      <c r="E1639" s="575"/>
      <c r="F1639" s="582"/>
      <c r="G1639" s="238" t="s">
        <v>60</v>
      </c>
      <c r="H1639" s="61"/>
      <c r="I1639" s="197"/>
      <c r="J1639" s="442"/>
      <c r="K1639" s="442"/>
      <c r="L1639" s="442"/>
      <c r="M1639" s="442"/>
      <c r="N1639" s="442"/>
      <c r="O1639" s="442"/>
      <c r="P1639" s="442"/>
      <c r="Q1639" s="442"/>
      <c r="R1639" s="442"/>
      <c r="S1639" s="442"/>
      <c r="T1639" s="442"/>
      <c r="U1639" s="442"/>
      <c r="V1639" s="193"/>
      <c r="W1639" s="2"/>
      <c r="X1639" s="441"/>
      <c r="Y1639" s="2"/>
    </row>
    <row r="1640" spans="1:27" s="123" customFormat="1" ht="15.75" hidden="1" customHeight="1" x14ac:dyDescent="0.2">
      <c r="A1640" s="122"/>
      <c r="B1640" s="122"/>
      <c r="C1640" s="582"/>
      <c r="D1640" s="575"/>
      <c r="E1640" s="575"/>
      <c r="F1640" s="582"/>
      <c r="G1640" s="656" t="s">
        <v>61</v>
      </c>
      <c r="H1640" s="285"/>
      <c r="I1640" s="286"/>
      <c r="J1640" s="252">
        <f>J1641</f>
        <v>3732</v>
      </c>
      <c r="K1640" s="252">
        <f t="shared" ref="K1640:U1640" si="45">K1641</f>
        <v>0</v>
      </c>
      <c r="L1640" s="252">
        <f t="shared" si="45"/>
        <v>0</v>
      </c>
      <c r="M1640" s="252">
        <f t="shared" si="45"/>
        <v>0</v>
      </c>
      <c r="N1640" s="252">
        <f t="shared" si="45"/>
        <v>282.63</v>
      </c>
      <c r="O1640" s="252">
        <f t="shared" si="45"/>
        <v>0</v>
      </c>
      <c r="P1640" s="252">
        <f t="shared" si="45"/>
        <v>0</v>
      </c>
      <c r="Q1640" s="252">
        <f t="shared" si="45"/>
        <v>0</v>
      </c>
      <c r="R1640" s="252">
        <f t="shared" si="45"/>
        <v>10921.571</v>
      </c>
      <c r="S1640" s="252">
        <f t="shared" si="45"/>
        <v>0</v>
      </c>
      <c r="T1640" s="252">
        <f t="shared" si="45"/>
        <v>0</v>
      </c>
      <c r="U1640" s="252">
        <f t="shared" si="45"/>
        <v>0</v>
      </c>
      <c r="V1640" s="272" t="e">
        <f>'Приложение 1'!#REF!</f>
        <v>#REF!</v>
      </c>
      <c r="W1640" s="118" t="e">
        <f>V1640*((J1640+K1640+L1640)/1000)/(N1640+O1640+P1640)</f>
        <v>#REF!</v>
      </c>
      <c r="X1640" s="298">
        <v>22.560420000000001</v>
      </c>
      <c r="Y1640" s="344" t="e">
        <f>X1640*'Приложение 1'!#REF!/100</f>
        <v>#REF!</v>
      </c>
      <c r="Z1640" s="349" t="e">
        <f t="shared" ref="Z1640:Z1641" si="46">W1640/Y1640</f>
        <v>#REF!</v>
      </c>
    </row>
    <row r="1641" spans="1:27" s="5" customFormat="1" ht="60" hidden="1" x14ac:dyDescent="0.25">
      <c r="A1641" s="430" t="s">
        <v>170</v>
      </c>
      <c r="B1641" s="430"/>
      <c r="C1641" s="582"/>
      <c r="D1641" s="575"/>
      <c r="E1641" s="575"/>
      <c r="F1641" s="582"/>
      <c r="G1641" s="656"/>
      <c r="H1641" s="421"/>
      <c r="I1641" s="140" t="s">
        <v>1747</v>
      </c>
      <c r="J1641" s="430">
        <v>3732</v>
      </c>
      <c r="K1641" s="430"/>
      <c r="L1641" s="430"/>
      <c r="M1641" s="430"/>
      <c r="N1641" s="66">
        <v>282.63</v>
      </c>
      <c r="O1641" s="66"/>
      <c r="P1641" s="66"/>
      <c r="Q1641" s="66"/>
      <c r="R1641" s="66">
        <v>10921.571</v>
      </c>
      <c r="S1641" s="66"/>
      <c r="T1641" s="66"/>
      <c r="U1641" s="66"/>
      <c r="V1641" s="272"/>
      <c r="W1641" s="188"/>
      <c r="X1641" s="342"/>
      <c r="Y1641" s="344" t="e">
        <f>X1641*'Приложение 1'!#REF!/100</f>
        <v>#REF!</v>
      </c>
      <c r="Z1641" s="122" t="e">
        <f t="shared" si="46"/>
        <v>#REF!</v>
      </c>
      <c r="AA1641" s="187"/>
    </row>
    <row r="1642" spans="1:27" s="123" customFormat="1" ht="15" hidden="1" customHeight="1" x14ac:dyDescent="0.2">
      <c r="A1642" s="122"/>
      <c r="B1642" s="122"/>
      <c r="C1642" s="582"/>
      <c r="D1642" s="575"/>
      <c r="E1642" s="575"/>
      <c r="F1642" s="582"/>
      <c r="G1642" s="570" t="s">
        <v>62</v>
      </c>
      <c r="H1642" s="354"/>
      <c r="I1642" s="355"/>
      <c r="J1642" s="122">
        <f>J1643</f>
        <v>0</v>
      </c>
      <c r="K1642" s="122">
        <f t="shared" ref="K1642:U1642" si="47">K1643</f>
        <v>0</v>
      </c>
      <c r="L1642" s="122">
        <f t="shared" si="47"/>
        <v>0</v>
      </c>
      <c r="M1642" s="122">
        <f t="shared" si="47"/>
        <v>0</v>
      </c>
      <c r="N1642" s="122">
        <f t="shared" si="47"/>
        <v>0</v>
      </c>
      <c r="O1642" s="122">
        <f t="shared" si="47"/>
        <v>0</v>
      </c>
      <c r="P1642" s="122">
        <f t="shared" si="47"/>
        <v>0</v>
      </c>
      <c r="Q1642" s="122">
        <f t="shared" si="47"/>
        <v>0</v>
      </c>
      <c r="R1642" s="252">
        <f t="shared" si="47"/>
        <v>23116.52</v>
      </c>
      <c r="S1642" s="252">
        <f t="shared" si="47"/>
        <v>0</v>
      </c>
      <c r="T1642" s="252">
        <f t="shared" si="47"/>
        <v>0</v>
      </c>
      <c r="U1642" s="252">
        <f t="shared" si="47"/>
        <v>0</v>
      </c>
      <c r="V1642" s="272"/>
      <c r="W1642" s="118"/>
      <c r="X1642" s="298"/>
      <c r="Y1642" s="344"/>
      <c r="Z1642" s="122"/>
    </row>
    <row r="1643" spans="1:27" s="5" customFormat="1" hidden="1" x14ac:dyDescent="0.25">
      <c r="A1643" s="430" t="s">
        <v>170</v>
      </c>
      <c r="B1643" s="430"/>
      <c r="C1643" s="582"/>
      <c r="D1643" s="575"/>
      <c r="E1643" s="575"/>
      <c r="F1643" s="582"/>
      <c r="G1643" s="570"/>
      <c r="H1643" s="421"/>
      <c r="I1643" s="140"/>
      <c r="J1643" s="430"/>
      <c r="K1643" s="430"/>
      <c r="L1643" s="430"/>
      <c r="M1643" s="430"/>
      <c r="N1643" s="66"/>
      <c r="O1643" s="66"/>
      <c r="P1643" s="66"/>
      <c r="Q1643" s="66"/>
      <c r="R1643" s="66">
        <v>23116.52</v>
      </c>
      <c r="S1643" s="66"/>
      <c r="T1643" s="66"/>
      <c r="U1643" s="66"/>
      <c r="V1643" s="187"/>
      <c r="W1643" s="187"/>
      <c r="X1643" s="99"/>
      <c r="Y1643" s="187"/>
      <c r="Z1643" s="187"/>
      <c r="AA1643" s="187"/>
    </row>
    <row r="1644" spans="1:27" s="5" customFormat="1" ht="15" hidden="1" customHeight="1" x14ac:dyDescent="0.25">
      <c r="A1644" s="4"/>
      <c r="B1644" s="4"/>
      <c r="C1644" s="582"/>
      <c r="D1644" s="575"/>
      <c r="E1644" s="575"/>
      <c r="F1644" s="582"/>
      <c r="G1644" s="61" t="s">
        <v>63</v>
      </c>
      <c r="H1644" s="61"/>
      <c r="I1644" s="197"/>
      <c r="J1644" s="442"/>
      <c r="K1644" s="442"/>
      <c r="L1644" s="442"/>
      <c r="M1644" s="442"/>
      <c r="N1644" s="442"/>
      <c r="O1644" s="442"/>
      <c r="P1644" s="442"/>
      <c r="Q1644" s="442"/>
      <c r="R1644" s="442"/>
      <c r="S1644" s="442"/>
      <c r="T1644" s="442"/>
      <c r="U1644" s="442"/>
      <c r="V1644" s="193"/>
      <c r="W1644" s="2"/>
      <c r="X1644" s="321"/>
      <c r="Y1644" s="2"/>
    </row>
    <row r="1645" spans="1:27" s="5" customFormat="1" ht="15" hidden="1" customHeight="1" x14ac:dyDescent="0.25">
      <c r="A1645" s="4"/>
      <c r="B1645" s="4"/>
      <c r="C1645" s="582"/>
      <c r="D1645" s="575"/>
      <c r="E1645" s="575"/>
      <c r="F1645" s="582"/>
      <c r="G1645" s="61" t="s">
        <v>68</v>
      </c>
      <c r="H1645" s="61"/>
      <c r="I1645" s="197"/>
      <c r="J1645" s="442"/>
      <c r="K1645" s="442"/>
      <c r="L1645" s="442"/>
      <c r="M1645" s="442"/>
      <c r="N1645" s="442"/>
      <c r="O1645" s="442"/>
      <c r="P1645" s="442"/>
      <c r="Q1645" s="442"/>
      <c r="R1645" s="442"/>
      <c r="S1645" s="442"/>
      <c r="T1645" s="442"/>
      <c r="U1645" s="442"/>
      <c r="V1645" s="193"/>
      <c r="W1645" s="2"/>
      <c r="X1645" s="321"/>
      <c r="Y1645" s="2"/>
    </row>
    <row r="1646" spans="1:27" s="5" customFormat="1" ht="15" hidden="1" customHeight="1" x14ac:dyDescent="0.25">
      <c r="A1646" s="4"/>
      <c r="B1646" s="4"/>
      <c r="C1646" s="582"/>
      <c r="D1646" s="575"/>
      <c r="E1646" s="575"/>
      <c r="F1646" s="570" t="s">
        <v>74</v>
      </c>
      <c r="G1646" s="61" t="s">
        <v>59</v>
      </c>
      <c r="H1646" s="61"/>
      <c r="I1646" s="197"/>
      <c r="J1646" s="442"/>
      <c r="K1646" s="442"/>
      <c r="L1646" s="442"/>
      <c r="M1646" s="442"/>
      <c r="N1646" s="442"/>
      <c r="O1646" s="442"/>
      <c r="P1646" s="442"/>
      <c r="Q1646" s="442"/>
      <c r="R1646" s="442"/>
      <c r="S1646" s="442"/>
      <c r="T1646" s="442"/>
      <c r="U1646" s="442"/>
      <c r="V1646" s="193"/>
      <c r="W1646" s="2"/>
      <c r="X1646" s="321"/>
      <c r="Y1646" s="2"/>
    </row>
    <row r="1647" spans="1:27" s="5" customFormat="1" ht="15" hidden="1" customHeight="1" x14ac:dyDescent="0.25">
      <c r="A1647" s="4"/>
      <c r="B1647" s="4"/>
      <c r="C1647" s="582"/>
      <c r="D1647" s="575"/>
      <c r="E1647" s="575"/>
      <c r="F1647" s="570"/>
      <c r="G1647" s="61" t="s">
        <v>60</v>
      </c>
      <c r="H1647" s="61"/>
      <c r="I1647" s="197"/>
      <c r="J1647" s="442"/>
      <c r="K1647" s="442"/>
      <c r="L1647" s="442"/>
      <c r="M1647" s="442"/>
      <c r="N1647" s="442"/>
      <c r="O1647" s="442"/>
      <c r="P1647" s="442"/>
      <c r="Q1647" s="442"/>
      <c r="R1647" s="442"/>
      <c r="S1647" s="442"/>
      <c r="T1647" s="442"/>
      <c r="U1647" s="442"/>
      <c r="V1647" s="193"/>
      <c r="W1647" s="2"/>
      <c r="X1647" s="321"/>
      <c r="Y1647" s="2"/>
    </row>
    <row r="1648" spans="1:27" s="5" customFormat="1" ht="15" hidden="1" customHeight="1" x14ac:dyDescent="0.25">
      <c r="A1648" s="4"/>
      <c r="B1648" s="4"/>
      <c r="C1648" s="582"/>
      <c r="D1648" s="575"/>
      <c r="E1648" s="575"/>
      <c r="F1648" s="570"/>
      <c r="G1648" s="6" t="s">
        <v>61</v>
      </c>
      <c r="H1648" s="6"/>
      <c r="I1648" s="197"/>
      <c r="J1648" s="442"/>
      <c r="K1648" s="442"/>
      <c r="L1648" s="442"/>
      <c r="M1648" s="442"/>
      <c r="N1648" s="442"/>
      <c r="O1648" s="442"/>
      <c r="P1648" s="442"/>
      <c r="Q1648" s="442"/>
      <c r="R1648" s="442"/>
      <c r="S1648" s="442"/>
      <c r="T1648" s="442"/>
      <c r="U1648" s="442"/>
      <c r="V1648" s="193"/>
      <c r="W1648" s="2"/>
      <c r="X1648" s="321"/>
      <c r="Y1648" s="2"/>
    </row>
    <row r="1649" spans="1:27" s="5" customFormat="1" ht="15" hidden="1" customHeight="1" x14ac:dyDescent="0.25">
      <c r="A1649" s="4"/>
      <c r="B1649" s="4"/>
      <c r="C1649" s="582"/>
      <c r="D1649" s="575"/>
      <c r="E1649" s="575"/>
      <c r="F1649" s="570"/>
      <c r="G1649" s="61" t="s">
        <v>62</v>
      </c>
      <c r="H1649" s="61"/>
      <c r="I1649" s="197"/>
      <c r="J1649" s="442"/>
      <c r="K1649" s="442"/>
      <c r="L1649" s="442"/>
      <c r="M1649" s="442"/>
      <c r="N1649" s="442"/>
      <c r="O1649" s="442"/>
      <c r="P1649" s="442"/>
      <c r="Q1649" s="442"/>
      <c r="R1649" s="442"/>
      <c r="S1649" s="442"/>
      <c r="T1649" s="442"/>
      <c r="U1649" s="442"/>
      <c r="V1649" s="193"/>
      <c r="W1649" s="2"/>
      <c r="X1649" s="321"/>
      <c r="Y1649" s="2"/>
    </row>
    <row r="1650" spans="1:27" s="5" customFormat="1" ht="15" hidden="1" customHeight="1" x14ac:dyDescent="0.25">
      <c r="A1650" s="4"/>
      <c r="B1650" s="4"/>
      <c r="C1650" s="582"/>
      <c r="D1650" s="575"/>
      <c r="E1650" s="575"/>
      <c r="F1650" s="570"/>
      <c r="G1650" s="61" t="s">
        <v>63</v>
      </c>
      <c r="H1650" s="61"/>
      <c r="I1650" s="197"/>
      <c r="J1650" s="442"/>
      <c r="K1650" s="442"/>
      <c r="L1650" s="442"/>
      <c r="M1650" s="442"/>
      <c r="N1650" s="442"/>
      <c r="O1650" s="442"/>
      <c r="P1650" s="442"/>
      <c r="Q1650" s="442"/>
      <c r="R1650" s="442"/>
      <c r="S1650" s="442"/>
      <c r="T1650" s="442"/>
      <c r="U1650" s="442"/>
      <c r="V1650" s="193"/>
      <c r="W1650" s="2"/>
      <c r="X1650" s="321"/>
      <c r="Y1650" s="2"/>
    </row>
    <row r="1651" spans="1:27" s="5" customFormat="1" ht="15" hidden="1" customHeight="1" x14ac:dyDescent="0.25">
      <c r="A1651" s="4"/>
      <c r="B1651" s="4"/>
      <c r="C1651" s="582"/>
      <c r="D1651" s="575"/>
      <c r="E1651" s="575"/>
      <c r="F1651" s="570"/>
      <c r="G1651" s="61" t="s">
        <v>68</v>
      </c>
      <c r="H1651" s="61"/>
      <c r="I1651" s="197"/>
      <c r="J1651" s="442"/>
      <c r="K1651" s="442"/>
      <c r="L1651" s="442"/>
      <c r="M1651" s="442"/>
      <c r="N1651" s="442"/>
      <c r="O1651" s="442"/>
      <c r="P1651" s="442"/>
      <c r="Q1651" s="442"/>
      <c r="R1651" s="442"/>
      <c r="S1651" s="442"/>
      <c r="T1651" s="442"/>
      <c r="U1651" s="442"/>
      <c r="V1651" s="193"/>
      <c r="W1651" s="2"/>
      <c r="X1651" s="321"/>
      <c r="Y1651" s="2"/>
    </row>
    <row r="1652" spans="1:27" s="5" customFormat="1" ht="15" hidden="1" customHeight="1" x14ac:dyDescent="0.25">
      <c r="A1652" s="4"/>
      <c r="B1652" s="4"/>
      <c r="C1652" s="582"/>
      <c r="D1652" s="575"/>
      <c r="E1652" s="575" t="s">
        <v>75</v>
      </c>
      <c r="F1652" s="582" t="s">
        <v>73</v>
      </c>
      <c r="G1652" s="61" t="s">
        <v>59</v>
      </c>
      <c r="H1652" s="61"/>
      <c r="I1652" s="197"/>
      <c r="J1652" s="442"/>
      <c r="K1652" s="442"/>
      <c r="L1652" s="442"/>
      <c r="M1652" s="442"/>
      <c r="N1652" s="442"/>
      <c r="O1652" s="442"/>
      <c r="P1652" s="442"/>
      <c r="Q1652" s="442"/>
      <c r="R1652" s="442"/>
      <c r="S1652" s="442"/>
      <c r="T1652" s="442"/>
      <c r="U1652" s="442"/>
      <c r="V1652" s="193"/>
      <c r="W1652" s="2"/>
      <c r="X1652" s="321"/>
      <c r="Y1652" s="2"/>
    </row>
    <row r="1653" spans="1:27" s="123" customFormat="1" ht="15" hidden="1" customHeight="1" x14ac:dyDescent="0.2">
      <c r="A1653" s="122"/>
      <c r="B1653" s="122"/>
      <c r="C1653" s="582"/>
      <c r="D1653" s="575"/>
      <c r="E1653" s="575"/>
      <c r="F1653" s="582"/>
      <c r="G1653" s="656" t="s">
        <v>60</v>
      </c>
      <c r="H1653" s="285"/>
      <c r="I1653" s="286"/>
      <c r="J1653" s="252">
        <f>SUM(J1654:J1658)</f>
        <v>781</v>
      </c>
      <c r="K1653" s="252">
        <f t="shared" ref="K1653:U1653" si="48">SUM(K1654:K1658)</f>
        <v>0</v>
      </c>
      <c r="L1653" s="252">
        <f t="shared" si="48"/>
        <v>2443</v>
      </c>
      <c r="M1653" s="252">
        <f t="shared" si="48"/>
        <v>0</v>
      </c>
      <c r="N1653" s="252">
        <f t="shared" si="48"/>
        <v>200</v>
      </c>
      <c r="O1653" s="252">
        <f t="shared" si="48"/>
        <v>0</v>
      </c>
      <c r="P1653" s="252">
        <f t="shared" si="48"/>
        <v>448.65999999999997</v>
      </c>
      <c r="Q1653" s="252">
        <f t="shared" si="48"/>
        <v>0</v>
      </c>
      <c r="R1653" s="252">
        <f t="shared" si="48"/>
        <v>2116.94</v>
      </c>
      <c r="S1653" s="252">
        <f t="shared" si="48"/>
        <v>0</v>
      </c>
      <c r="T1653" s="252">
        <f t="shared" si="48"/>
        <v>8391.3563099999992</v>
      </c>
      <c r="U1653" s="252">
        <f t="shared" si="48"/>
        <v>0</v>
      </c>
      <c r="V1653" s="272" t="e">
        <f>'Приложение 1'!#REF!</f>
        <v>#REF!</v>
      </c>
      <c r="W1653" s="118" t="e">
        <f>V1653*((J1653+K1653+L1653)/1000)/(N1653+O1653+P1653)</f>
        <v>#REF!</v>
      </c>
      <c r="X1653" s="298">
        <v>22.560420000000001</v>
      </c>
      <c r="Y1653" s="344" t="e">
        <f>X1653*'Приложение 1'!#REF!/100</f>
        <v>#REF!</v>
      </c>
      <c r="Z1653" s="349" t="e">
        <f t="shared" ref="Z1653:Z1659" si="49">W1653/Y1653</f>
        <v>#REF!</v>
      </c>
    </row>
    <row r="1654" spans="1:27" s="5" customFormat="1" ht="45" hidden="1" x14ac:dyDescent="0.25">
      <c r="A1654" s="430" t="s">
        <v>170</v>
      </c>
      <c r="B1654" s="430"/>
      <c r="C1654" s="582"/>
      <c r="D1654" s="575"/>
      <c r="E1654" s="575"/>
      <c r="F1654" s="582"/>
      <c r="G1654" s="656"/>
      <c r="H1654" s="421"/>
      <c r="I1654" s="158" t="s">
        <v>836</v>
      </c>
      <c r="J1654" s="430">
        <v>781</v>
      </c>
      <c r="K1654" s="430"/>
      <c r="L1654" s="430"/>
      <c r="M1654" s="430"/>
      <c r="N1654" s="66">
        <v>200</v>
      </c>
      <c r="O1654" s="66"/>
      <c r="P1654" s="66"/>
      <c r="Q1654" s="66"/>
      <c r="R1654" s="66">
        <v>2116.94</v>
      </c>
      <c r="S1654" s="66"/>
      <c r="T1654" s="66"/>
      <c r="U1654" s="66"/>
      <c r="V1654" s="272"/>
      <c r="W1654" s="188"/>
      <c r="X1654" s="342"/>
      <c r="Y1654" s="344" t="e">
        <f>X1654*'Приложение 1'!#REF!/100</f>
        <v>#REF!</v>
      </c>
      <c r="Z1654" s="349" t="e">
        <f t="shared" si="49"/>
        <v>#REF!</v>
      </c>
      <c r="AA1654" s="187"/>
    </row>
    <row r="1655" spans="1:27" s="5" customFormat="1" ht="60" hidden="1" x14ac:dyDescent="0.25">
      <c r="A1655" s="430"/>
      <c r="B1655" s="66" t="s">
        <v>1637</v>
      </c>
      <c r="C1655" s="582"/>
      <c r="D1655" s="575"/>
      <c r="E1655" s="575"/>
      <c r="F1655" s="582"/>
      <c r="G1655" s="656"/>
      <c r="H1655" s="421"/>
      <c r="I1655" s="304" t="s">
        <v>1102</v>
      </c>
      <c r="J1655" s="430"/>
      <c r="K1655" s="95"/>
      <c r="L1655" s="430">
        <v>37</v>
      </c>
      <c r="M1655" s="430"/>
      <c r="N1655" s="66"/>
      <c r="O1655" s="66"/>
      <c r="P1655" s="66">
        <v>20</v>
      </c>
      <c r="Q1655" s="66"/>
      <c r="R1655" s="66"/>
      <c r="S1655" s="66"/>
      <c r="T1655" s="95">
        <v>106.42644</v>
      </c>
      <c r="U1655" s="66"/>
      <c r="V1655" s="272"/>
      <c r="W1655" s="188"/>
      <c r="X1655" s="342"/>
      <c r="Y1655" s="344" t="e">
        <f>X1655*'Приложение 1'!#REF!/100</f>
        <v>#REF!</v>
      </c>
      <c r="Z1655" s="349" t="e">
        <f t="shared" si="49"/>
        <v>#REF!</v>
      </c>
      <c r="AA1655" s="187"/>
    </row>
    <row r="1656" spans="1:27" s="5" customFormat="1" ht="45" hidden="1" x14ac:dyDescent="0.25">
      <c r="A1656" s="430"/>
      <c r="B1656" s="66" t="s">
        <v>1638</v>
      </c>
      <c r="C1656" s="582"/>
      <c r="D1656" s="575"/>
      <c r="E1656" s="575"/>
      <c r="F1656" s="582"/>
      <c r="G1656" s="656"/>
      <c r="H1656" s="421"/>
      <c r="I1656" s="304" t="s">
        <v>1157</v>
      </c>
      <c r="J1656" s="430"/>
      <c r="K1656" s="95"/>
      <c r="L1656" s="335">
        <v>1240</v>
      </c>
      <c r="M1656" s="430"/>
      <c r="N1656" s="66"/>
      <c r="O1656" s="66"/>
      <c r="P1656" s="66">
        <v>86.2</v>
      </c>
      <c r="Q1656" s="66"/>
      <c r="R1656" s="66"/>
      <c r="S1656" s="66"/>
      <c r="T1656" s="95">
        <v>3897.7146200000002</v>
      </c>
      <c r="U1656" s="66"/>
      <c r="V1656" s="272"/>
      <c r="W1656" s="188"/>
      <c r="X1656" s="342"/>
      <c r="Y1656" s="344" t="e">
        <f>X1656*'Приложение 1'!#REF!/100</f>
        <v>#REF!</v>
      </c>
      <c r="Z1656" s="349" t="e">
        <f t="shared" si="49"/>
        <v>#REF!</v>
      </c>
      <c r="AA1656" s="187"/>
    </row>
    <row r="1657" spans="1:27" s="5" customFormat="1" ht="45" hidden="1" x14ac:dyDescent="0.25">
      <c r="A1657" s="430"/>
      <c r="B1657" s="66" t="s">
        <v>1641</v>
      </c>
      <c r="C1657" s="582"/>
      <c r="D1657" s="575"/>
      <c r="E1657" s="575"/>
      <c r="F1657" s="582"/>
      <c r="G1657" s="656"/>
      <c r="H1657" s="421"/>
      <c r="I1657" s="304" t="s">
        <v>1745</v>
      </c>
      <c r="J1657" s="430"/>
      <c r="K1657" s="95"/>
      <c r="L1657" s="430">
        <v>6</v>
      </c>
      <c r="M1657" s="430"/>
      <c r="N1657" s="66"/>
      <c r="O1657" s="66"/>
      <c r="P1657" s="66">
        <v>45</v>
      </c>
      <c r="Q1657" s="66"/>
      <c r="R1657" s="66"/>
      <c r="S1657" s="66"/>
      <c r="T1657" s="95">
        <v>107.18525</v>
      </c>
      <c r="U1657" s="66"/>
      <c r="V1657" s="272"/>
      <c r="W1657" s="188"/>
      <c r="X1657" s="342"/>
      <c r="Y1657" s="344" t="e">
        <f>X1657*'Приложение 1'!#REF!/100</f>
        <v>#REF!</v>
      </c>
      <c r="Z1657" s="349" t="e">
        <f t="shared" si="49"/>
        <v>#REF!</v>
      </c>
      <c r="AA1657" s="187"/>
    </row>
    <row r="1658" spans="1:27" s="5" customFormat="1" ht="60" hidden="1" x14ac:dyDescent="0.25">
      <c r="A1658" s="430"/>
      <c r="B1658" s="430">
        <v>5652</v>
      </c>
      <c r="C1658" s="582"/>
      <c r="D1658" s="575"/>
      <c r="E1658" s="575"/>
      <c r="F1658" s="582"/>
      <c r="G1658" s="656"/>
      <c r="H1658" s="421"/>
      <c r="I1658" s="158" t="s">
        <v>1444</v>
      </c>
      <c r="J1658" s="430"/>
      <c r="K1658" s="430"/>
      <c r="L1658" s="430">
        <v>1160</v>
      </c>
      <c r="M1658" s="430"/>
      <c r="N1658" s="66"/>
      <c r="O1658" s="66"/>
      <c r="P1658" s="66">
        <v>297.45999999999998</v>
      </c>
      <c r="Q1658" s="66"/>
      <c r="R1658" s="66"/>
      <c r="S1658" s="66"/>
      <c r="T1658" s="66">
        <v>4280.03</v>
      </c>
      <c r="U1658" s="66"/>
      <c r="V1658" s="272"/>
      <c r="W1658" s="188"/>
      <c r="X1658" s="342"/>
      <c r="Y1658" s="344" t="e">
        <f>X1658*'Приложение 1'!#REF!/100</f>
        <v>#REF!</v>
      </c>
      <c r="Z1658" s="349" t="e">
        <f t="shared" si="49"/>
        <v>#REF!</v>
      </c>
      <c r="AA1658" s="187"/>
    </row>
    <row r="1659" spans="1:27" s="5" customFormat="1" ht="15" hidden="1" customHeight="1" x14ac:dyDescent="0.25">
      <c r="A1659" s="4"/>
      <c r="B1659" s="4"/>
      <c r="C1659" s="582"/>
      <c r="D1659" s="575"/>
      <c r="E1659" s="575"/>
      <c r="F1659" s="582"/>
      <c r="G1659" s="679" t="s">
        <v>61</v>
      </c>
      <c r="H1659" s="283"/>
      <c r="I1659" s="284"/>
      <c r="J1659" s="252">
        <f>SUM(J1660:J1661)</f>
        <v>1475</v>
      </c>
      <c r="K1659" s="252">
        <f t="shared" ref="K1659:U1659" si="50">SUM(K1660:K1660)</f>
        <v>0</v>
      </c>
      <c r="L1659" s="252">
        <f t="shared" si="50"/>
        <v>0</v>
      </c>
      <c r="M1659" s="252">
        <f t="shared" si="50"/>
        <v>0</v>
      </c>
      <c r="N1659" s="291">
        <f>SUM(N1660:N1661)</f>
        <v>969.1</v>
      </c>
      <c r="O1659" s="252">
        <f t="shared" si="50"/>
        <v>0</v>
      </c>
      <c r="P1659" s="252">
        <f t="shared" si="50"/>
        <v>0</v>
      </c>
      <c r="Q1659" s="252">
        <f t="shared" si="50"/>
        <v>0</v>
      </c>
      <c r="R1659" s="292">
        <f>SUM(R1660:R1661)</f>
        <v>3582.9797709999998</v>
      </c>
      <c r="S1659" s="252">
        <f t="shared" si="50"/>
        <v>0</v>
      </c>
      <c r="T1659" s="252">
        <f t="shared" si="50"/>
        <v>0</v>
      </c>
      <c r="U1659" s="252">
        <f t="shared" si="50"/>
        <v>0</v>
      </c>
      <c r="V1659" s="272" t="e">
        <f>'Приложение 1'!#REF!</f>
        <v>#REF!</v>
      </c>
      <c r="W1659" s="118" t="e">
        <f>V1659*((J1659+K1659+L1659)/1000)/(N1659+O1659+P1659)</f>
        <v>#REF!</v>
      </c>
      <c r="X1659" s="298">
        <v>22.560420000000001</v>
      </c>
      <c r="Y1659" s="344" t="e">
        <f>X1659*'Приложение 1'!#REF!/100</f>
        <v>#REF!</v>
      </c>
      <c r="Z1659" s="349" t="e">
        <f t="shared" si="49"/>
        <v>#REF!</v>
      </c>
    </row>
    <row r="1660" spans="1:27" s="5" customFormat="1" ht="45" hidden="1" x14ac:dyDescent="0.25">
      <c r="A1660" s="430" t="s">
        <v>170</v>
      </c>
      <c r="B1660" s="430"/>
      <c r="C1660" s="582"/>
      <c r="D1660" s="575"/>
      <c r="E1660" s="575"/>
      <c r="F1660" s="582"/>
      <c r="G1660" s="683"/>
      <c r="H1660" s="421"/>
      <c r="I1660" s="158" t="s">
        <v>1746</v>
      </c>
      <c r="J1660" s="430">
        <v>565</v>
      </c>
      <c r="K1660" s="430"/>
      <c r="L1660" s="430"/>
      <c r="M1660" s="430"/>
      <c r="N1660" s="66">
        <v>585</v>
      </c>
      <c r="O1660" s="66"/>
      <c r="P1660" s="66"/>
      <c r="Q1660" s="66"/>
      <c r="R1660" s="157">
        <v>1026.0999999999999</v>
      </c>
      <c r="S1660" s="66"/>
      <c r="T1660" s="66"/>
      <c r="U1660" s="66"/>
      <c r="V1660" s="188"/>
      <c r="W1660" s="188"/>
      <c r="X1660" s="342"/>
      <c r="Y1660" s="188"/>
      <c r="Z1660" s="188"/>
      <c r="AA1660" s="187"/>
    </row>
    <row r="1661" spans="1:27" s="5" customFormat="1" ht="45" hidden="1" x14ac:dyDescent="0.25">
      <c r="A1661" s="430"/>
      <c r="B1661" s="430"/>
      <c r="C1661" s="582"/>
      <c r="D1661" s="575"/>
      <c r="E1661" s="575"/>
      <c r="F1661" s="582"/>
      <c r="G1661" s="684"/>
      <c r="H1661" s="421"/>
      <c r="I1661" s="158" t="s">
        <v>865</v>
      </c>
      <c r="J1661" s="430">
        <v>910</v>
      </c>
      <c r="K1661" s="430"/>
      <c r="L1661" s="430"/>
      <c r="M1661" s="430"/>
      <c r="N1661" s="66">
        <v>384.1</v>
      </c>
      <c r="O1661" s="66"/>
      <c r="P1661" s="66"/>
      <c r="Q1661" s="66"/>
      <c r="R1661" s="157">
        <v>2556.8797709999999</v>
      </c>
      <c r="S1661" s="66"/>
      <c r="T1661" s="66"/>
      <c r="U1661" s="66"/>
      <c r="V1661" s="188"/>
      <c r="W1661" s="188"/>
      <c r="X1661" s="342"/>
      <c r="Y1661" s="188"/>
      <c r="Z1661" s="188"/>
      <c r="AA1661" s="187"/>
    </row>
    <row r="1662" spans="1:27" s="5" customFormat="1" ht="15" hidden="1" customHeight="1" x14ac:dyDescent="0.25">
      <c r="A1662" s="4"/>
      <c r="B1662" s="4"/>
      <c r="C1662" s="582"/>
      <c r="D1662" s="575"/>
      <c r="E1662" s="575"/>
      <c r="F1662" s="582"/>
      <c r="G1662" s="6" t="s">
        <v>62</v>
      </c>
      <c r="H1662" s="6"/>
      <c r="I1662" s="197"/>
      <c r="J1662" s="442"/>
      <c r="K1662" s="442"/>
      <c r="L1662" s="442"/>
      <c r="M1662" s="442"/>
      <c r="N1662" s="442"/>
      <c r="O1662" s="442"/>
      <c r="P1662" s="442"/>
      <c r="Q1662" s="442"/>
      <c r="R1662" s="442"/>
      <c r="S1662" s="442"/>
      <c r="T1662" s="442"/>
      <c r="U1662" s="442"/>
      <c r="V1662" s="202"/>
      <c r="W1662" s="4"/>
      <c r="X1662" s="184"/>
      <c r="Y1662" s="4"/>
    </row>
    <row r="1663" spans="1:27" s="5" customFormat="1" ht="15" hidden="1" customHeight="1" x14ac:dyDescent="0.25">
      <c r="A1663" s="4"/>
      <c r="B1663" s="4"/>
      <c r="C1663" s="582"/>
      <c r="D1663" s="575"/>
      <c r="E1663" s="575"/>
      <c r="F1663" s="582"/>
      <c r="G1663" s="6" t="s">
        <v>63</v>
      </c>
      <c r="H1663" s="6"/>
      <c r="I1663" s="197"/>
      <c r="J1663" s="442"/>
      <c r="K1663" s="442"/>
      <c r="L1663" s="442"/>
      <c r="M1663" s="442"/>
      <c r="N1663" s="442"/>
      <c r="O1663" s="442"/>
      <c r="P1663" s="442"/>
      <c r="Q1663" s="442"/>
      <c r="R1663" s="442"/>
      <c r="S1663" s="442"/>
      <c r="T1663" s="442"/>
      <c r="U1663" s="442"/>
      <c r="V1663" s="202"/>
      <c r="W1663" s="4"/>
      <c r="X1663" s="184"/>
      <c r="Y1663" s="4"/>
    </row>
    <row r="1664" spans="1:27" s="5" customFormat="1" ht="15" hidden="1" customHeight="1" x14ac:dyDescent="0.25">
      <c r="A1664" s="4"/>
      <c r="B1664" s="4"/>
      <c r="C1664" s="582"/>
      <c r="D1664" s="575"/>
      <c r="E1664" s="575"/>
      <c r="F1664" s="582"/>
      <c r="G1664" s="6" t="s">
        <v>68</v>
      </c>
      <c r="H1664" s="6"/>
      <c r="I1664" s="197"/>
      <c r="J1664" s="442"/>
      <c r="K1664" s="442"/>
      <c r="L1664" s="442"/>
      <c r="M1664" s="442"/>
      <c r="N1664" s="442"/>
      <c r="O1664" s="442"/>
      <c r="P1664" s="442"/>
      <c r="Q1664" s="442"/>
      <c r="R1664" s="442"/>
      <c r="S1664" s="442"/>
      <c r="T1664" s="442"/>
      <c r="U1664" s="442"/>
      <c r="V1664" s="202"/>
      <c r="W1664" s="4"/>
      <c r="X1664" s="184"/>
      <c r="Y1664" s="4"/>
    </row>
    <row r="1665" spans="1:27" s="5" customFormat="1" ht="15" hidden="1" customHeight="1" x14ac:dyDescent="0.25">
      <c r="A1665" s="4"/>
      <c r="B1665" s="4"/>
      <c r="C1665" s="582"/>
      <c r="D1665" s="575"/>
      <c r="E1665" s="575"/>
      <c r="F1665" s="570" t="s">
        <v>74</v>
      </c>
      <c r="G1665" s="6" t="s">
        <v>59</v>
      </c>
      <c r="H1665" s="6"/>
      <c r="I1665" s="197"/>
      <c r="J1665" s="442"/>
      <c r="K1665" s="442"/>
      <c r="L1665" s="442"/>
      <c r="M1665" s="442"/>
      <c r="N1665" s="442"/>
      <c r="O1665" s="442"/>
      <c r="P1665" s="442"/>
      <c r="Q1665" s="442"/>
      <c r="R1665" s="442"/>
      <c r="S1665" s="442"/>
      <c r="T1665" s="442"/>
      <c r="U1665" s="442"/>
      <c r="V1665" s="202"/>
      <c r="W1665" s="4"/>
      <c r="X1665" s="184"/>
      <c r="Y1665" s="4"/>
    </row>
    <row r="1666" spans="1:27" s="5" customFormat="1" ht="15" hidden="1" customHeight="1" x14ac:dyDescent="0.25">
      <c r="A1666" s="4"/>
      <c r="B1666" s="4"/>
      <c r="C1666" s="582"/>
      <c r="D1666" s="575"/>
      <c r="E1666" s="575"/>
      <c r="F1666" s="570"/>
      <c r="G1666" s="6" t="s">
        <v>60</v>
      </c>
      <c r="H1666" s="6"/>
      <c r="I1666" s="197"/>
      <c r="J1666" s="442"/>
      <c r="K1666" s="442"/>
      <c r="L1666" s="442"/>
      <c r="M1666" s="442"/>
      <c r="N1666" s="442"/>
      <c r="O1666" s="442"/>
      <c r="P1666" s="442"/>
      <c r="Q1666" s="442"/>
      <c r="R1666" s="442"/>
      <c r="S1666" s="442"/>
      <c r="T1666" s="442"/>
      <c r="U1666" s="442"/>
      <c r="V1666" s="202"/>
      <c r="W1666" s="4"/>
      <c r="X1666" s="184"/>
      <c r="Y1666" s="4"/>
    </row>
    <row r="1667" spans="1:27" s="5" customFormat="1" ht="15" hidden="1" customHeight="1" x14ac:dyDescent="0.25">
      <c r="A1667" s="4"/>
      <c r="B1667" s="4"/>
      <c r="C1667" s="582"/>
      <c r="D1667" s="575"/>
      <c r="E1667" s="575"/>
      <c r="F1667" s="570"/>
      <c r="G1667" s="679" t="s">
        <v>61</v>
      </c>
      <c r="H1667" s="289"/>
      <c r="I1667" s="289"/>
      <c r="J1667" s="252">
        <v>0</v>
      </c>
      <c r="K1667" s="290">
        <f t="shared" ref="K1667:U1667" si="51">K1668</f>
        <v>751</v>
      </c>
      <c r="L1667" s="290">
        <f t="shared" si="51"/>
        <v>0</v>
      </c>
      <c r="M1667" s="290">
        <f t="shared" si="51"/>
        <v>0</v>
      </c>
      <c r="N1667" s="290">
        <f t="shared" si="51"/>
        <v>0</v>
      </c>
      <c r="O1667" s="290">
        <f t="shared" si="51"/>
        <v>2398</v>
      </c>
      <c r="P1667" s="290">
        <f t="shared" si="51"/>
        <v>0</v>
      </c>
      <c r="Q1667" s="290">
        <f t="shared" si="51"/>
        <v>0</v>
      </c>
      <c r="R1667" s="290">
        <f t="shared" si="51"/>
        <v>0</v>
      </c>
      <c r="S1667" s="290">
        <f t="shared" si="51"/>
        <v>2187.2170000000001</v>
      </c>
      <c r="T1667" s="290">
        <f t="shared" si="51"/>
        <v>0</v>
      </c>
      <c r="U1667" s="290">
        <f t="shared" si="51"/>
        <v>0</v>
      </c>
      <c r="V1667" s="272" t="e">
        <f>'Приложение 1'!#REF!</f>
        <v>#REF!</v>
      </c>
      <c r="W1667" s="118" t="e">
        <f>V1667*((J1667+K1667+L1667)/1000)/(N1667+O1667+P1667)</f>
        <v>#REF!</v>
      </c>
      <c r="X1667" s="298">
        <v>22.560420000000001</v>
      </c>
      <c r="Y1667" s="344" t="e">
        <f>X1667*'Приложение 1'!#REF!/100</f>
        <v>#REF!</v>
      </c>
      <c r="Z1667" s="349" t="e">
        <f>W1667/Y1667</f>
        <v>#REF!</v>
      </c>
    </row>
    <row r="1668" spans="1:27" s="5" customFormat="1" ht="30" hidden="1" x14ac:dyDescent="0.25">
      <c r="A1668" s="430">
        <v>1292</v>
      </c>
      <c r="B1668" s="430"/>
      <c r="C1668" s="582"/>
      <c r="D1668" s="575"/>
      <c r="E1668" s="575"/>
      <c r="F1668" s="570"/>
      <c r="G1668" s="683"/>
      <c r="H1668" s="421"/>
      <c r="I1668" s="158" t="s">
        <v>866</v>
      </c>
      <c r="J1668" s="430">
        <v>0</v>
      </c>
      <c r="K1668" s="430">
        <v>751</v>
      </c>
      <c r="L1668" s="430"/>
      <c r="M1668" s="430"/>
      <c r="N1668" s="66"/>
      <c r="O1668" s="66">
        <v>2398</v>
      </c>
      <c r="P1668" s="66"/>
      <c r="Q1668" s="66"/>
      <c r="R1668" s="66"/>
      <c r="S1668" s="66">
        <v>2187.2170000000001</v>
      </c>
      <c r="T1668" s="66"/>
      <c r="U1668" s="66"/>
      <c r="V1668" s="188"/>
      <c r="W1668" s="188"/>
      <c r="X1668" s="188"/>
      <c r="Y1668" s="188"/>
      <c r="Z1668" s="188"/>
      <c r="AA1668" s="187"/>
    </row>
    <row r="1669" spans="1:27" s="5" customFormat="1" ht="15" hidden="1" customHeight="1" x14ac:dyDescent="0.25">
      <c r="A1669" s="4"/>
      <c r="B1669" s="4"/>
      <c r="C1669" s="582"/>
      <c r="D1669" s="575"/>
      <c r="E1669" s="575"/>
      <c r="F1669" s="570"/>
      <c r="G1669" s="6" t="s">
        <v>62</v>
      </c>
      <c r="H1669" s="6"/>
      <c r="I1669" s="197"/>
      <c r="J1669" s="442"/>
      <c r="K1669" s="442"/>
      <c r="L1669" s="442"/>
      <c r="M1669" s="442"/>
      <c r="N1669" s="442"/>
      <c r="O1669" s="442"/>
      <c r="P1669" s="442"/>
      <c r="Q1669" s="442"/>
      <c r="R1669" s="442"/>
      <c r="S1669" s="442"/>
      <c r="T1669" s="442"/>
      <c r="U1669" s="442"/>
      <c r="V1669" s="193"/>
      <c r="W1669" s="2"/>
      <c r="X1669" s="441"/>
      <c r="Y1669" s="2"/>
    </row>
    <row r="1670" spans="1:27" s="5" customFormat="1" ht="15" hidden="1" customHeight="1" x14ac:dyDescent="0.25">
      <c r="A1670" s="4"/>
      <c r="B1670" s="4"/>
      <c r="C1670" s="582"/>
      <c r="D1670" s="575"/>
      <c r="E1670" s="575"/>
      <c r="F1670" s="570"/>
      <c r="G1670" s="6" t="s">
        <v>63</v>
      </c>
      <c r="H1670" s="6"/>
      <c r="I1670" s="197"/>
      <c r="J1670" s="442"/>
      <c r="K1670" s="442"/>
      <c r="L1670" s="442"/>
      <c r="M1670" s="442"/>
      <c r="N1670" s="442"/>
      <c r="O1670" s="442"/>
      <c r="P1670" s="442"/>
      <c r="Q1670" s="442"/>
      <c r="R1670" s="442"/>
      <c r="S1670" s="442"/>
      <c r="T1670" s="442"/>
      <c r="U1670" s="442"/>
      <c r="V1670" s="193"/>
      <c r="W1670" s="2"/>
      <c r="X1670" s="441"/>
      <c r="Y1670" s="2"/>
    </row>
    <row r="1671" spans="1:27" s="5" customFormat="1" ht="15" hidden="1" customHeight="1" x14ac:dyDescent="0.25">
      <c r="A1671" s="4"/>
      <c r="B1671" s="4"/>
      <c r="C1671" s="582"/>
      <c r="D1671" s="575"/>
      <c r="E1671" s="575"/>
      <c r="F1671" s="570"/>
      <c r="G1671" s="6" t="s">
        <v>68</v>
      </c>
      <c r="H1671" s="6"/>
      <c r="I1671" s="197"/>
      <c r="J1671" s="442"/>
      <c r="K1671" s="442"/>
      <c r="L1671" s="442"/>
      <c r="M1671" s="442"/>
      <c r="N1671" s="442"/>
      <c r="O1671" s="442"/>
      <c r="P1671" s="442"/>
      <c r="Q1671" s="442"/>
      <c r="R1671" s="442"/>
      <c r="S1671" s="442"/>
      <c r="T1671" s="442"/>
      <c r="U1671" s="442"/>
      <c r="V1671" s="193"/>
      <c r="W1671" s="2"/>
      <c r="X1671" s="441"/>
      <c r="Y1671" s="2"/>
    </row>
    <row r="1672" spans="1:27" s="5" customFormat="1" ht="15" hidden="1" customHeight="1" x14ac:dyDescent="0.25">
      <c r="A1672" s="4"/>
      <c r="B1672" s="4"/>
      <c r="C1672" s="582"/>
      <c r="D1672" s="575" t="s">
        <v>76</v>
      </c>
      <c r="E1672" s="575" t="s">
        <v>72</v>
      </c>
      <c r="F1672" s="582" t="s">
        <v>73</v>
      </c>
      <c r="G1672" s="61" t="s">
        <v>59</v>
      </c>
      <c r="H1672" s="61"/>
      <c r="I1672" s="197"/>
      <c r="J1672" s="442"/>
      <c r="K1672" s="442"/>
      <c r="L1672" s="442"/>
      <c r="M1672" s="442"/>
      <c r="N1672" s="442"/>
      <c r="O1672" s="442"/>
      <c r="P1672" s="442"/>
      <c r="Q1672" s="442"/>
      <c r="R1672" s="442"/>
      <c r="S1672" s="442"/>
      <c r="T1672" s="442"/>
      <c r="U1672" s="442"/>
      <c r="V1672" s="193"/>
      <c r="W1672" s="2"/>
      <c r="X1672" s="441"/>
      <c r="Y1672" s="2"/>
    </row>
    <row r="1673" spans="1:27" s="5" customFormat="1" ht="15" hidden="1" customHeight="1" x14ac:dyDescent="0.25">
      <c r="A1673" s="4"/>
      <c r="B1673" s="4"/>
      <c r="C1673" s="582"/>
      <c r="D1673" s="575"/>
      <c r="E1673" s="575"/>
      <c r="F1673" s="582"/>
      <c r="G1673" s="61" t="s">
        <v>60</v>
      </c>
      <c r="H1673" s="61"/>
      <c r="I1673" s="197"/>
      <c r="J1673" s="442"/>
      <c r="K1673" s="442"/>
      <c r="L1673" s="442"/>
      <c r="M1673" s="442"/>
      <c r="N1673" s="442"/>
      <c r="O1673" s="442"/>
      <c r="P1673" s="442"/>
      <c r="Q1673" s="442"/>
      <c r="R1673" s="442"/>
      <c r="S1673" s="442"/>
      <c r="T1673" s="442"/>
      <c r="U1673" s="442"/>
      <c r="V1673" s="193"/>
      <c r="W1673" s="2"/>
      <c r="X1673" s="441"/>
      <c r="Y1673" s="2"/>
    </row>
    <row r="1674" spans="1:27" s="5" customFormat="1" ht="15" hidden="1" customHeight="1" x14ac:dyDescent="0.25">
      <c r="A1674" s="4"/>
      <c r="B1674" s="4"/>
      <c r="C1674" s="582"/>
      <c r="D1674" s="575"/>
      <c r="E1674" s="575"/>
      <c r="F1674" s="582"/>
      <c r="G1674" s="61" t="s">
        <v>61</v>
      </c>
      <c r="H1674" s="61"/>
      <c r="I1674" s="197"/>
      <c r="J1674" s="442"/>
      <c r="K1674" s="442"/>
      <c r="L1674" s="442"/>
      <c r="M1674" s="442"/>
      <c r="N1674" s="442"/>
      <c r="O1674" s="442"/>
      <c r="P1674" s="442"/>
      <c r="Q1674" s="442"/>
      <c r="R1674" s="442"/>
      <c r="S1674" s="442"/>
      <c r="T1674" s="442"/>
      <c r="U1674" s="442"/>
      <c r="V1674" s="193"/>
      <c r="W1674" s="2"/>
      <c r="X1674" s="441"/>
      <c r="Y1674" s="2"/>
    </row>
    <row r="1675" spans="1:27" s="5" customFormat="1" ht="15" hidden="1" customHeight="1" x14ac:dyDescent="0.25">
      <c r="A1675" s="4"/>
      <c r="B1675" s="4"/>
      <c r="C1675" s="582"/>
      <c r="D1675" s="575"/>
      <c r="E1675" s="575"/>
      <c r="F1675" s="582"/>
      <c r="G1675" s="61" t="s">
        <v>62</v>
      </c>
      <c r="H1675" s="61"/>
      <c r="I1675" s="197"/>
      <c r="J1675" s="442"/>
      <c r="K1675" s="442"/>
      <c r="L1675" s="442"/>
      <c r="M1675" s="442"/>
      <c r="N1675" s="442"/>
      <c r="O1675" s="442"/>
      <c r="P1675" s="442"/>
      <c r="Q1675" s="442"/>
      <c r="R1675" s="442"/>
      <c r="S1675" s="442"/>
      <c r="T1675" s="442"/>
      <c r="U1675" s="442"/>
      <c r="V1675" s="193"/>
      <c r="W1675" s="2"/>
      <c r="X1675" s="441"/>
      <c r="Y1675" s="2"/>
    </row>
    <row r="1676" spans="1:27" s="5" customFormat="1" ht="15" hidden="1" customHeight="1" x14ac:dyDescent="0.25">
      <c r="A1676" s="4"/>
      <c r="B1676" s="4"/>
      <c r="C1676" s="582"/>
      <c r="D1676" s="575"/>
      <c r="E1676" s="575"/>
      <c r="F1676" s="582"/>
      <c r="G1676" s="61" t="s">
        <v>63</v>
      </c>
      <c r="H1676" s="61"/>
      <c r="I1676" s="197"/>
      <c r="J1676" s="442"/>
      <c r="K1676" s="442"/>
      <c r="L1676" s="442"/>
      <c r="M1676" s="442"/>
      <c r="N1676" s="442"/>
      <c r="O1676" s="442"/>
      <c r="P1676" s="442"/>
      <c r="Q1676" s="442"/>
      <c r="R1676" s="442"/>
      <c r="S1676" s="442"/>
      <c r="T1676" s="442"/>
      <c r="U1676" s="442"/>
      <c r="V1676" s="193"/>
      <c r="W1676" s="2"/>
      <c r="X1676" s="441"/>
      <c r="Y1676" s="2"/>
    </row>
    <row r="1677" spans="1:27" s="5" customFormat="1" ht="15" hidden="1" customHeight="1" x14ac:dyDescent="0.25">
      <c r="A1677" s="4"/>
      <c r="B1677" s="4"/>
      <c r="C1677" s="582"/>
      <c r="D1677" s="575"/>
      <c r="E1677" s="575"/>
      <c r="F1677" s="582"/>
      <c r="G1677" s="61" t="s">
        <v>68</v>
      </c>
      <c r="H1677" s="61"/>
      <c r="I1677" s="197"/>
      <c r="J1677" s="442"/>
      <c r="K1677" s="442"/>
      <c r="L1677" s="442"/>
      <c r="M1677" s="442"/>
      <c r="N1677" s="442"/>
      <c r="O1677" s="442"/>
      <c r="P1677" s="442"/>
      <c r="Q1677" s="442"/>
      <c r="R1677" s="442"/>
      <c r="S1677" s="442"/>
      <c r="T1677" s="442"/>
      <c r="U1677" s="442"/>
      <c r="V1677" s="193"/>
      <c r="W1677" s="2"/>
      <c r="X1677" s="441"/>
      <c r="Y1677" s="2"/>
    </row>
    <row r="1678" spans="1:27" s="5" customFormat="1" ht="15" hidden="1" customHeight="1" x14ac:dyDescent="0.25">
      <c r="A1678" s="4"/>
      <c r="B1678" s="4"/>
      <c r="C1678" s="582"/>
      <c r="D1678" s="575"/>
      <c r="E1678" s="575" t="s">
        <v>75</v>
      </c>
      <c r="F1678" s="570" t="s">
        <v>73</v>
      </c>
      <c r="G1678" s="6" t="s">
        <v>59</v>
      </c>
      <c r="H1678" s="6"/>
      <c r="I1678" s="197"/>
      <c r="J1678" s="442"/>
      <c r="K1678" s="442"/>
      <c r="L1678" s="442"/>
      <c r="M1678" s="442"/>
      <c r="N1678" s="442"/>
      <c r="O1678" s="442"/>
      <c r="P1678" s="442"/>
      <c r="Q1678" s="442"/>
      <c r="R1678" s="442"/>
      <c r="S1678" s="442"/>
      <c r="T1678" s="442"/>
      <c r="U1678" s="442"/>
      <c r="V1678" s="193"/>
      <c r="W1678" s="2"/>
      <c r="X1678" s="441"/>
      <c r="Y1678" s="2"/>
    </row>
    <row r="1679" spans="1:27" s="5" customFormat="1" ht="15" hidden="1" customHeight="1" x14ac:dyDescent="0.25">
      <c r="A1679" s="4"/>
      <c r="B1679" s="4"/>
      <c r="C1679" s="582"/>
      <c r="D1679" s="575"/>
      <c r="E1679" s="575"/>
      <c r="F1679" s="570"/>
      <c r="G1679" s="6" t="s">
        <v>60</v>
      </c>
      <c r="H1679" s="6"/>
      <c r="I1679" s="197"/>
      <c r="J1679" s="442"/>
      <c r="K1679" s="442"/>
      <c r="L1679" s="442"/>
      <c r="M1679" s="442"/>
      <c r="N1679" s="442"/>
      <c r="O1679" s="442"/>
      <c r="P1679" s="442"/>
      <c r="Q1679" s="442"/>
      <c r="R1679" s="442"/>
      <c r="S1679" s="442"/>
      <c r="T1679" s="442"/>
      <c r="U1679" s="442"/>
      <c r="V1679" s="193"/>
      <c r="W1679" s="2"/>
      <c r="X1679" s="441"/>
      <c r="Y1679" s="2"/>
    </row>
    <row r="1680" spans="1:27" s="5" customFormat="1" ht="15" hidden="1" customHeight="1" x14ac:dyDescent="0.25">
      <c r="A1680" s="4"/>
      <c r="B1680" s="4"/>
      <c r="C1680" s="582"/>
      <c r="D1680" s="575"/>
      <c r="E1680" s="575"/>
      <c r="F1680" s="570"/>
      <c r="G1680" s="6" t="s">
        <v>61</v>
      </c>
      <c r="H1680" s="6"/>
      <c r="I1680" s="197"/>
      <c r="J1680" s="442"/>
      <c r="K1680" s="442"/>
      <c r="L1680" s="442"/>
      <c r="M1680" s="442"/>
      <c r="N1680" s="442"/>
      <c r="O1680" s="442"/>
      <c r="P1680" s="442"/>
      <c r="Q1680" s="442"/>
      <c r="R1680" s="442"/>
      <c r="S1680" s="442"/>
      <c r="T1680" s="442"/>
      <c r="U1680" s="442"/>
      <c r="V1680" s="193"/>
      <c r="W1680" s="2"/>
      <c r="X1680" s="441"/>
      <c r="Y1680" s="2"/>
    </row>
    <row r="1681" spans="1:25" s="5" customFormat="1" ht="15" hidden="1" customHeight="1" x14ac:dyDescent="0.25">
      <c r="A1681" s="4"/>
      <c r="B1681" s="4"/>
      <c r="C1681" s="582"/>
      <c r="D1681" s="575"/>
      <c r="E1681" s="575"/>
      <c r="F1681" s="570"/>
      <c r="G1681" s="6" t="s">
        <v>62</v>
      </c>
      <c r="H1681" s="6"/>
      <c r="I1681" s="197"/>
      <c r="J1681" s="442"/>
      <c r="K1681" s="442"/>
      <c r="L1681" s="442"/>
      <c r="M1681" s="442"/>
      <c r="N1681" s="442"/>
      <c r="O1681" s="442"/>
      <c r="P1681" s="442"/>
      <c r="Q1681" s="442"/>
      <c r="R1681" s="442"/>
      <c r="S1681" s="442"/>
      <c r="T1681" s="442"/>
      <c r="U1681" s="442"/>
      <c r="V1681" s="193"/>
      <c r="W1681" s="2"/>
      <c r="X1681" s="441"/>
      <c r="Y1681" s="2"/>
    </row>
    <row r="1682" spans="1:25" s="5" customFormat="1" ht="15" hidden="1" customHeight="1" x14ac:dyDescent="0.25">
      <c r="A1682" s="4"/>
      <c r="B1682" s="4"/>
      <c r="C1682" s="582"/>
      <c r="D1682" s="575"/>
      <c r="E1682" s="575"/>
      <c r="F1682" s="570"/>
      <c r="G1682" s="6" t="s">
        <v>63</v>
      </c>
      <c r="H1682" s="6"/>
      <c r="I1682" s="197"/>
      <c r="J1682" s="442"/>
      <c r="K1682" s="442"/>
      <c r="L1682" s="442"/>
      <c r="M1682" s="442"/>
      <c r="N1682" s="442"/>
      <c r="O1682" s="442"/>
      <c r="P1682" s="442"/>
      <c r="Q1682" s="442"/>
      <c r="R1682" s="442"/>
      <c r="S1682" s="442"/>
      <c r="T1682" s="442"/>
      <c r="U1682" s="442"/>
      <c r="V1682" s="193"/>
      <c r="W1682" s="2"/>
      <c r="X1682" s="441"/>
      <c r="Y1682" s="2"/>
    </row>
    <row r="1683" spans="1:25" s="5" customFormat="1" ht="15" hidden="1" customHeight="1" x14ac:dyDescent="0.25">
      <c r="A1683" s="4"/>
      <c r="B1683" s="4"/>
      <c r="C1683" s="582"/>
      <c r="D1683" s="575"/>
      <c r="E1683" s="575"/>
      <c r="F1683" s="570"/>
      <c r="G1683" s="6" t="s">
        <v>68</v>
      </c>
      <c r="H1683" s="6"/>
      <c r="I1683" s="197"/>
      <c r="J1683" s="442"/>
      <c r="K1683" s="442"/>
      <c r="L1683" s="442"/>
      <c r="M1683" s="442"/>
      <c r="N1683" s="442"/>
      <c r="O1683" s="442"/>
      <c r="P1683" s="442"/>
      <c r="Q1683" s="442"/>
      <c r="R1683" s="442"/>
      <c r="S1683" s="442"/>
      <c r="T1683" s="442"/>
      <c r="U1683" s="442"/>
      <c r="V1683" s="193"/>
      <c r="W1683" s="2"/>
      <c r="X1683" s="441"/>
      <c r="Y1683" s="2"/>
    </row>
    <row r="1684" spans="1:25" s="5" customFormat="1" ht="15" hidden="1" customHeight="1" x14ac:dyDescent="0.25">
      <c r="A1684" s="4"/>
      <c r="B1684" s="4"/>
      <c r="C1684" s="582"/>
      <c r="D1684" s="575"/>
      <c r="E1684" s="575"/>
      <c r="F1684" s="582" t="s">
        <v>74</v>
      </c>
      <c r="G1684" s="61" t="s">
        <v>59</v>
      </c>
      <c r="H1684" s="61"/>
      <c r="I1684" s="197"/>
      <c r="J1684" s="442"/>
      <c r="K1684" s="442"/>
      <c r="L1684" s="442"/>
      <c r="M1684" s="442"/>
      <c r="N1684" s="442"/>
      <c r="O1684" s="442"/>
      <c r="P1684" s="442"/>
      <c r="Q1684" s="442"/>
      <c r="R1684" s="442"/>
      <c r="S1684" s="442"/>
      <c r="T1684" s="442"/>
      <c r="U1684" s="442"/>
      <c r="V1684" s="193"/>
      <c r="W1684" s="2"/>
      <c r="X1684" s="441"/>
      <c r="Y1684" s="2"/>
    </row>
    <row r="1685" spans="1:25" s="5" customFormat="1" ht="15" hidden="1" customHeight="1" x14ac:dyDescent="0.25">
      <c r="A1685" s="4"/>
      <c r="B1685" s="4"/>
      <c r="C1685" s="582"/>
      <c r="D1685" s="575"/>
      <c r="E1685" s="575"/>
      <c r="F1685" s="582"/>
      <c r="G1685" s="61" t="s">
        <v>60</v>
      </c>
      <c r="H1685" s="61"/>
      <c r="I1685" s="197"/>
      <c r="J1685" s="442"/>
      <c r="K1685" s="442"/>
      <c r="L1685" s="442"/>
      <c r="M1685" s="442"/>
      <c r="N1685" s="442"/>
      <c r="O1685" s="442"/>
      <c r="P1685" s="442"/>
      <c r="Q1685" s="442"/>
      <c r="R1685" s="442"/>
      <c r="S1685" s="442"/>
      <c r="T1685" s="442"/>
      <c r="U1685" s="442"/>
      <c r="V1685" s="193"/>
      <c r="W1685" s="2"/>
      <c r="X1685" s="441"/>
      <c r="Y1685" s="2"/>
    </row>
    <row r="1686" spans="1:25" s="5" customFormat="1" ht="15" hidden="1" customHeight="1" x14ac:dyDescent="0.25">
      <c r="A1686" s="4"/>
      <c r="B1686" s="4"/>
      <c r="C1686" s="582"/>
      <c r="D1686" s="575"/>
      <c r="E1686" s="575"/>
      <c r="F1686" s="582"/>
      <c r="G1686" s="61" t="s">
        <v>61</v>
      </c>
      <c r="H1686" s="61"/>
      <c r="I1686" s="197"/>
      <c r="J1686" s="442"/>
      <c r="K1686" s="442"/>
      <c r="L1686" s="442"/>
      <c r="M1686" s="442"/>
      <c r="N1686" s="442"/>
      <c r="O1686" s="442"/>
      <c r="P1686" s="442"/>
      <c r="Q1686" s="442"/>
      <c r="R1686" s="442"/>
      <c r="S1686" s="442"/>
      <c r="T1686" s="442"/>
      <c r="U1686" s="442"/>
      <c r="V1686" s="193"/>
      <c r="W1686" s="2"/>
      <c r="X1686" s="441"/>
      <c r="Y1686" s="2"/>
    </row>
    <row r="1687" spans="1:25" s="5" customFormat="1" ht="15" hidden="1" customHeight="1" x14ac:dyDescent="0.25">
      <c r="A1687" s="4"/>
      <c r="B1687" s="4"/>
      <c r="C1687" s="582"/>
      <c r="D1687" s="575"/>
      <c r="E1687" s="575"/>
      <c r="F1687" s="582"/>
      <c r="G1687" s="61" t="s">
        <v>62</v>
      </c>
      <c r="H1687" s="61"/>
      <c r="I1687" s="197"/>
      <c r="J1687" s="442"/>
      <c r="K1687" s="442"/>
      <c r="L1687" s="442"/>
      <c r="M1687" s="442"/>
      <c r="N1687" s="442"/>
      <c r="O1687" s="442"/>
      <c r="P1687" s="442"/>
      <c r="Q1687" s="442"/>
      <c r="R1687" s="442"/>
      <c r="S1687" s="442"/>
      <c r="T1687" s="442"/>
      <c r="U1687" s="442"/>
      <c r="V1687" s="193"/>
      <c r="W1687" s="2"/>
      <c r="X1687" s="441"/>
      <c r="Y1687" s="2"/>
    </row>
    <row r="1688" spans="1:25" s="5" customFormat="1" ht="15" hidden="1" customHeight="1" x14ac:dyDescent="0.25">
      <c r="A1688" s="4"/>
      <c r="B1688" s="4"/>
      <c r="C1688" s="582"/>
      <c r="D1688" s="575"/>
      <c r="E1688" s="575"/>
      <c r="F1688" s="582"/>
      <c r="G1688" s="61" t="s">
        <v>63</v>
      </c>
      <c r="H1688" s="61"/>
      <c r="I1688" s="197"/>
      <c r="J1688" s="442"/>
      <c r="K1688" s="442"/>
      <c r="L1688" s="442"/>
      <c r="M1688" s="442"/>
      <c r="N1688" s="442"/>
      <c r="O1688" s="442"/>
      <c r="P1688" s="442"/>
      <c r="Q1688" s="442"/>
      <c r="R1688" s="442"/>
      <c r="S1688" s="442"/>
      <c r="T1688" s="442"/>
      <c r="U1688" s="442"/>
      <c r="V1688" s="193"/>
      <c r="W1688" s="2"/>
      <c r="X1688" s="441"/>
      <c r="Y1688" s="2"/>
    </row>
    <row r="1689" spans="1:25" s="5" customFormat="1" ht="15" hidden="1" customHeight="1" x14ac:dyDescent="0.25">
      <c r="A1689" s="4"/>
      <c r="B1689" s="4"/>
      <c r="C1689" s="582"/>
      <c r="D1689" s="575"/>
      <c r="E1689" s="575"/>
      <c r="F1689" s="582"/>
      <c r="G1689" s="61" t="s">
        <v>68</v>
      </c>
      <c r="H1689" s="61"/>
      <c r="I1689" s="197"/>
      <c r="J1689" s="442"/>
      <c r="K1689" s="442"/>
      <c r="L1689" s="442"/>
      <c r="M1689" s="442"/>
      <c r="N1689" s="442"/>
      <c r="O1689" s="442"/>
      <c r="P1689" s="442"/>
      <c r="Q1689" s="442"/>
      <c r="R1689" s="442"/>
      <c r="S1689" s="442"/>
      <c r="T1689" s="442"/>
      <c r="U1689" s="442"/>
      <c r="V1689" s="193"/>
      <c r="W1689" s="2"/>
      <c r="X1689" s="441"/>
      <c r="Y1689" s="2"/>
    </row>
    <row r="1690" spans="1:25" s="5" customFormat="1" ht="15" hidden="1" customHeight="1" x14ac:dyDescent="0.25">
      <c r="A1690" s="4"/>
      <c r="B1690" s="4"/>
      <c r="C1690" s="582"/>
      <c r="D1690" s="576" t="s">
        <v>77</v>
      </c>
      <c r="E1690" s="576" t="s">
        <v>75</v>
      </c>
      <c r="F1690" s="570" t="s">
        <v>74</v>
      </c>
      <c r="G1690" s="61" t="s">
        <v>59</v>
      </c>
      <c r="H1690" s="61"/>
      <c r="I1690" s="197"/>
      <c r="J1690" s="442"/>
      <c r="K1690" s="442"/>
      <c r="L1690" s="442"/>
      <c r="M1690" s="442"/>
      <c r="N1690" s="442"/>
      <c r="O1690" s="442"/>
      <c r="P1690" s="442"/>
      <c r="Q1690" s="442"/>
      <c r="R1690" s="442"/>
      <c r="S1690" s="442"/>
      <c r="T1690" s="442"/>
      <c r="U1690" s="442"/>
      <c r="V1690" s="193"/>
      <c r="W1690" s="2"/>
      <c r="X1690" s="441"/>
      <c r="Y1690" s="2"/>
    </row>
    <row r="1691" spans="1:25" s="5" customFormat="1" ht="15" hidden="1" customHeight="1" x14ac:dyDescent="0.25">
      <c r="A1691" s="4"/>
      <c r="B1691" s="4"/>
      <c r="C1691" s="582"/>
      <c r="D1691" s="576"/>
      <c r="E1691" s="576"/>
      <c r="F1691" s="570"/>
      <c r="G1691" s="61" t="s">
        <v>60</v>
      </c>
      <c r="H1691" s="61"/>
      <c r="I1691" s="197"/>
      <c r="J1691" s="442"/>
      <c r="K1691" s="442"/>
      <c r="L1691" s="442"/>
      <c r="M1691" s="442"/>
      <c r="N1691" s="442"/>
      <c r="O1691" s="442"/>
      <c r="P1691" s="442"/>
      <c r="Q1691" s="442"/>
      <c r="R1691" s="442"/>
      <c r="S1691" s="442"/>
      <c r="T1691" s="442"/>
      <c r="U1691" s="442"/>
      <c r="V1691" s="193"/>
      <c r="W1691" s="2"/>
      <c r="X1691" s="441"/>
      <c r="Y1691" s="2"/>
    </row>
    <row r="1692" spans="1:25" s="5" customFormat="1" ht="15" hidden="1" customHeight="1" x14ac:dyDescent="0.25">
      <c r="A1692" s="4"/>
      <c r="B1692" s="4"/>
      <c r="C1692" s="582"/>
      <c r="D1692" s="576"/>
      <c r="E1692" s="576"/>
      <c r="F1692" s="570"/>
      <c r="G1692" s="61" t="s">
        <v>61</v>
      </c>
      <c r="H1692" s="61"/>
      <c r="I1692" s="197"/>
      <c r="J1692" s="442"/>
      <c r="K1692" s="442"/>
      <c r="L1692" s="442"/>
      <c r="M1692" s="442"/>
      <c r="N1692" s="442"/>
      <c r="O1692" s="442"/>
      <c r="P1692" s="442"/>
      <c r="Q1692" s="442"/>
      <c r="R1692" s="442"/>
      <c r="S1692" s="442"/>
      <c r="T1692" s="442"/>
      <c r="U1692" s="442"/>
      <c r="V1692" s="193"/>
      <c r="W1692" s="2"/>
      <c r="X1692" s="441"/>
      <c r="Y1692" s="2"/>
    </row>
    <row r="1693" spans="1:25" s="5" customFormat="1" ht="15" hidden="1" customHeight="1" x14ac:dyDescent="0.25">
      <c r="A1693" s="4"/>
      <c r="B1693" s="4"/>
      <c r="C1693" s="582"/>
      <c r="D1693" s="576"/>
      <c r="E1693" s="576"/>
      <c r="F1693" s="570"/>
      <c r="G1693" s="6" t="s">
        <v>62</v>
      </c>
      <c r="H1693" s="6"/>
      <c r="I1693" s="197"/>
      <c r="J1693" s="442"/>
      <c r="K1693" s="442"/>
      <c r="L1693" s="442"/>
      <c r="M1693" s="442"/>
      <c r="N1693" s="442"/>
      <c r="O1693" s="442"/>
      <c r="P1693" s="442"/>
      <c r="Q1693" s="442"/>
      <c r="R1693" s="442"/>
      <c r="S1693" s="442"/>
      <c r="T1693" s="442"/>
      <c r="U1693" s="442"/>
      <c r="V1693" s="193"/>
      <c r="W1693" s="2"/>
      <c r="X1693" s="441"/>
      <c r="Y1693" s="2"/>
    </row>
    <row r="1694" spans="1:25" s="5" customFormat="1" ht="15" hidden="1" customHeight="1" x14ac:dyDescent="0.25">
      <c r="A1694" s="4"/>
      <c r="B1694" s="4"/>
      <c r="C1694" s="582"/>
      <c r="D1694" s="576"/>
      <c r="E1694" s="576"/>
      <c r="F1694" s="570"/>
      <c r="G1694" s="61" t="s">
        <v>63</v>
      </c>
      <c r="H1694" s="61"/>
      <c r="I1694" s="197"/>
      <c r="J1694" s="442"/>
      <c r="K1694" s="442"/>
      <c r="L1694" s="442"/>
      <c r="M1694" s="442"/>
      <c r="N1694" s="442"/>
      <c r="O1694" s="442"/>
      <c r="P1694" s="442"/>
      <c r="Q1694" s="442"/>
      <c r="R1694" s="442"/>
      <c r="S1694" s="442"/>
      <c r="T1694" s="442"/>
      <c r="U1694" s="442"/>
      <c r="V1694" s="193"/>
      <c r="W1694" s="2"/>
      <c r="X1694" s="441"/>
      <c r="Y1694" s="2"/>
    </row>
    <row r="1695" spans="1:25" s="5" customFormat="1" ht="15" hidden="1" customHeight="1" x14ac:dyDescent="0.25">
      <c r="A1695" s="4"/>
      <c r="B1695" s="4"/>
      <c r="C1695" s="582"/>
      <c r="D1695" s="576"/>
      <c r="E1695" s="576"/>
      <c r="F1695" s="570"/>
      <c r="G1695" s="61" t="s">
        <v>68</v>
      </c>
      <c r="H1695" s="61"/>
      <c r="I1695" s="197"/>
      <c r="J1695" s="442"/>
      <c r="K1695" s="442"/>
      <c r="L1695" s="442"/>
      <c r="M1695" s="442"/>
      <c r="N1695" s="442"/>
      <c r="O1695" s="442"/>
      <c r="P1695" s="442"/>
      <c r="Q1695" s="442"/>
      <c r="R1695" s="442"/>
      <c r="S1695" s="442"/>
      <c r="T1695" s="442"/>
      <c r="U1695" s="442"/>
      <c r="V1695" s="193"/>
      <c r="W1695" s="2"/>
      <c r="X1695" s="441"/>
      <c r="Y1695" s="2"/>
    </row>
    <row r="1696" spans="1:25" s="5" customFormat="1" ht="15" hidden="1" customHeight="1" x14ac:dyDescent="0.25">
      <c r="A1696" s="4"/>
      <c r="B1696" s="4"/>
      <c r="C1696" s="582"/>
      <c r="D1696" s="575" t="s">
        <v>78</v>
      </c>
      <c r="E1696" s="575" t="s">
        <v>72</v>
      </c>
      <c r="F1696" s="582" t="s">
        <v>73</v>
      </c>
      <c r="G1696" s="61" t="s">
        <v>59</v>
      </c>
      <c r="H1696" s="61"/>
      <c r="I1696" s="197"/>
      <c r="J1696" s="442"/>
      <c r="K1696" s="442"/>
      <c r="L1696" s="442"/>
      <c r="M1696" s="442"/>
      <c r="N1696" s="442"/>
      <c r="O1696" s="442"/>
      <c r="P1696" s="442"/>
      <c r="Q1696" s="442"/>
      <c r="R1696" s="442"/>
      <c r="S1696" s="442"/>
      <c r="T1696" s="442"/>
      <c r="U1696" s="442"/>
      <c r="V1696" s="193"/>
      <c r="W1696" s="2"/>
      <c r="X1696" s="441"/>
      <c r="Y1696" s="2"/>
    </row>
    <row r="1697" spans="1:26" s="5" customFormat="1" ht="15" hidden="1" customHeight="1" x14ac:dyDescent="0.25">
      <c r="A1697" s="4"/>
      <c r="B1697" s="4"/>
      <c r="C1697" s="582"/>
      <c r="D1697" s="575"/>
      <c r="E1697" s="575"/>
      <c r="F1697" s="582"/>
      <c r="G1697" s="61" t="s">
        <v>60</v>
      </c>
      <c r="H1697" s="61"/>
      <c r="I1697" s="197"/>
      <c r="J1697" s="442"/>
      <c r="K1697" s="442"/>
      <c r="L1697" s="442"/>
      <c r="M1697" s="442"/>
      <c r="N1697" s="442"/>
      <c r="O1697" s="442"/>
      <c r="P1697" s="442"/>
      <c r="Q1697" s="442"/>
      <c r="R1697" s="442"/>
      <c r="S1697" s="442"/>
      <c r="T1697" s="442"/>
      <c r="U1697" s="442"/>
      <c r="V1697" s="193"/>
      <c r="W1697" s="2"/>
      <c r="X1697" s="441"/>
      <c r="Y1697" s="2"/>
    </row>
    <row r="1698" spans="1:26" s="5" customFormat="1" ht="15" hidden="1" customHeight="1" x14ac:dyDescent="0.25">
      <c r="A1698" s="4"/>
      <c r="B1698" s="4"/>
      <c r="C1698" s="582"/>
      <c r="D1698" s="575"/>
      <c r="E1698" s="575"/>
      <c r="F1698" s="582"/>
      <c r="G1698" s="61" t="s">
        <v>61</v>
      </c>
      <c r="H1698" s="61"/>
      <c r="I1698" s="197"/>
      <c r="J1698" s="442"/>
      <c r="K1698" s="442"/>
      <c r="L1698" s="442"/>
      <c r="M1698" s="442"/>
      <c r="N1698" s="442"/>
      <c r="O1698" s="442"/>
      <c r="P1698" s="442"/>
      <c r="Q1698" s="442"/>
      <c r="R1698" s="442"/>
      <c r="S1698" s="442"/>
      <c r="T1698" s="442"/>
      <c r="U1698" s="442"/>
      <c r="V1698" s="193"/>
      <c r="W1698" s="2"/>
      <c r="X1698" s="441"/>
      <c r="Y1698" s="2"/>
    </row>
    <row r="1699" spans="1:26" s="5" customFormat="1" ht="15" hidden="1" customHeight="1" x14ac:dyDescent="0.25">
      <c r="A1699" s="4"/>
      <c r="B1699" s="4"/>
      <c r="C1699" s="582"/>
      <c r="D1699" s="575"/>
      <c r="E1699" s="575"/>
      <c r="F1699" s="582"/>
      <c r="G1699" s="61" t="s">
        <v>62</v>
      </c>
      <c r="H1699" s="61"/>
      <c r="I1699" s="197"/>
      <c r="J1699" s="430"/>
      <c r="K1699" s="430"/>
      <c r="L1699" s="430"/>
      <c r="M1699" s="430"/>
      <c r="N1699" s="430"/>
      <c r="O1699" s="430"/>
      <c r="P1699" s="430"/>
      <c r="Q1699" s="430"/>
      <c r="R1699" s="430"/>
      <c r="S1699" s="430"/>
      <c r="T1699" s="442"/>
      <c r="U1699" s="442"/>
      <c r="V1699" s="193"/>
      <c r="W1699" s="2"/>
      <c r="X1699" s="441"/>
      <c r="Y1699" s="2"/>
    </row>
    <row r="1700" spans="1:26" s="5" customFormat="1" ht="15" hidden="1" customHeight="1" x14ac:dyDescent="0.25">
      <c r="A1700" s="4"/>
      <c r="B1700" s="4"/>
      <c r="C1700" s="582"/>
      <c r="D1700" s="575"/>
      <c r="E1700" s="575"/>
      <c r="F1700" s="582"/>
      <c r="G1700" s="61" t="s">
        <v>63</v>
      </c>
      <c r="H1700" s="61"/>
      <c r="I1700" s="197"/>
      <c r="J1700" s="149"/>
      <c r="K1700" s="149"/>
      <c r="L1700" s="149"/>
      <c r="M1700" s="149"/>
      <c r="N1700" s="149"/>
      <c r="O1700" s="149"/>
      <c r="P1700" s="149"/>
      <c r="Q1700" s="149"/>
      <c r="R1700" s="149"/>
      <c r="S1700" s="149"/>
      <c r="T1700" s="442"/>
      <c r="U1700" s="442"/>
      <c r="V1700" s="193"/>
      <c r="W1700" s="2"/>
      <c r="X1700" s="441"/>
      <c r="Y1700" s="2"/>
    </row>
    <row r="1701" spans="1:26" s="5" customFormat="1" ht="15" hidden="1" customHeight="1" x14ac:dyDescent="0.25">
      <c r="A1701" s="4"/>
      <c r="B1701" s="4"/>
      <c r="C1701" s="582"/>
      <c r="D1701" s="575"/>
      <c r="E1701" s="575"/>
      <c r="F1701" s="582"/>
      <c r="G1701" s="61" t="s">
        <v>68</v>
      </c>
      <c r="H1701" s="61"/>
      <c r="I1701" s="197"/>
      <c r="J1701" s="428"/>
      <c r="K1701" s="428"/>
      <c r="L1701" s="428"/>
      <c r="M1701" s="428"/>
      <c r="N1701" s="428"/>
      <c r="O1701" s="428"/>
      <c r="P1701" s="442"/>
      <c r="Q1701" s="442"/>
      <c r="R1701" s="442"/>
      <c r="S1701" s="442"/>
      <c r="T1701" s="442"/>
      <c r="U1701" s="442"/>
      <c r="V1701" s="193"/>
      <c r="W1701" s="2"/>
      <c r="X1701" s="441"/>
      <c r="Y1701" s="2"/>
    </row>
    <row r="1702" spans="1:26" s="5" customFormat="1" ht="15" hidden="1" customHeight="1" x14ac:dyDescent="0.25">
      <c r="A1702" s="4"/>
      <c r="B1702" s="4"/>
      <c r="C1702" s="582"/>
      <c r="D1702" s="575"/>
      <c r="E1702" s="576" t="s">
        <v>75</v>
      </c>
      <c r="F1702" s="570" t="s">
        <v>74</v>
      </c>
      <c r="G1702" s="61" t="s">
        <v>59</v>
      </c>
      <c r="H1702" s="61"/>
      <c r="I1702" s="197"/>
      <c r="J1702" s="428"/>
      <c r="K1702" s="428"/>
      <c r="L1702" s="428"/>
      <c r="M1702" s="428"/>
      <c r="N1702" s="428"/>
      <c r="O1702" s="428"/>
      <c r="P1702" s="428"/>
      <c r="Q1702" s="428"/>
      <c r="R1702" s="428"/>
      <c r="S1702" s="428"/>
      <c r="T1702" s="442"/>
      <c r="U1702" s="442"/>
      <c r="V1702" s="193"/>
      <c r="W1702" s="2"/>
      <c r="X1702" s="441"/>
      <c r="Y1702" s="2"/>
    </row>
    <row r="1703" spans="1:26" s="5" customFormat="1" ht="15" hidden="1" customHeight="1" x14ac:dyDescent="0.25">
      <c r="A1703" s="4"/>
      <c r="B1703" s="4"/>
      <c r="C1703" s="582"/>
      <c r="D1703" s="575"/>
      <c r="E1703" s="576"/>
      <c r="F1703" s="570"/>
      <c r="G1703" s="6" t="s">
        <v>60</v>
      </c>
      <c r="H1703" s="6"/>
      <c r="I1703" s="197"/>
      <c r="J1703" s="428"/>
      <c r="K1703" s="428"/>
      <c r="L1703" s="428"/>
      <c r="M1703" s="428"/>
      <c r="N1703" s="428"/>
      <c r="O1703" s="428"/>
      <c r="P1703" s="442"/>
      <c r="Q1703" s="442"/>
      <c r="R1703" s="442"/>
      <c r="S1703" s="442"/>
      <c r="T1703" s="442"/>
      <c r="U1703" s="442"/>
      <c r="V1703" s="193"/>
      <c r="W1703" s="2"/>
      <c r="X1703" s="441"/>
      <c r="Y1703" s="2"/>
    </row>
    <row r="1704" spans="1:26" s="5" customFormat="1" ht="15" hidden="1" customHeight="1" x14ac:dyDescent="0.25">
      <c r="A1704" s="4"/>
      <c r="B1704" s="4"/>
      <c r="C1704" s="582"/>
      <c r="D1704" s="575"/>
      <c r="E1704" s="576"/>
      <c r="F1704" s="570"/>
      <c r="G1704" s="6" t="s">
        <v>61</v>
      </c>
      <c r="H1704" s="6"/>
      <c r="I1704" s="197"/>
      <c r="J1704" s="428"/>
      <c r="K1704" s="428"/>
      <c r="L1704" s="428"/>
      <c r="M1704" s="428"/>
      <c r="N1704" s="428"/>
      <c r="O1704" s="428"/>
      <c r="P1704" s="442"/>
      <c r="Q1704" s="442"/>
      <c r="R1704" s="442"/>
      <c r="S1704" s="442"/>
      <c r="T1704" s="442"/>
      <c r="U1704" s="442"/>
      <c r="V1704" s="193"/>
      <c r="W1704" s="2"/>
      <c r="X1704" s="441"/>
      <c r="Y1704" s="2"/>
    </row>
    <row r="1705" spans="1:26" s="5" customFormat="1" ht="15" hidden="1" customHeight="1" x14ac:dyDescent="0.25">
      <c r="A1705" s="4"/>
      <c r="B1705" s="4"/>
      <c r="C1705" s="582"/>
      <c r="D1705" s="575"/>
      <c r="E1705" s="576"/>
      <c r="F1705" s="570"/>
      <c r="G1705" s="6" t="s">
        <v>62</v>
      </c>
      <c r="H1705" s="6"/>
      <c r="I1705" s="197"/>
      <c r="J1705" s="428"/>
      <c r="K1705" s="428"/>
      <c r="L1705" s="428"/>
      <c r="M1705" s="428"/>
      <c r="N1705" s="428"/>
      <c r="O1705" s="428"/>
      <c r="P1705" s="442"/>
      <c r="Q1705" s="442"/>
      <c r="R1705" s="442"/>
      <c r="S1705" s="442"/>
      <c r="T1705" s="442"/>
      <c r="U1705" s="442"/>
      <c r="V1705" s="193"/>
      <c r="W1705" s="2"/>
      <c r="X1705" s="441"/>
      <c r="Y1705" s="2"/>
    </row>
    <row r="1706" spans="1:26" s="5" customFormat="1" ht="15" hidden="1" customHeight="1" x14ac:dyDescent="0.25">
      <c r="A1706" s="4"/>
      <c r="B1706" s="4"/>
      <c r="C1706" s="582"/>
      <c r="D1706" s="575"/>
      <c r="E1706" s="576"/>
      <c r="F1706" s="570"/>
      <c r="G1706" s="61" t="s">
        <v>63</v>
      </c>
      <c r="H1706" s="61"/>
      <c r="I1706" s="197"/>
      <c r="J1706" s="428"/>
      <c r="K1706" s="428"/>
      <c r="L1706" s="428"/>
      <c r="M1706" s="428"/>
      <c r="N1706" s="428"/>
      <c r="O1706" s="428"/>
      <c r="P1706" s="442"/>
      <c r="Q1706" s="442"/>
      <c r="R1706" s="442"/>
      <c r="S1706" s="442"/>
      <c r="T1706" s="442"/>
      <c r="U1706" s="442"/>
      <c r="V1706" s="193"/>
      <c r="W1706" s="2"/>
      <c r="X1706" s="441"/>
      <c r="Y1706" s="2"/>
    </row>
    <row r="1707" spans="1:26" s="5" customFormat="1" ht="15" hidden="1" customHeight="1" x14ac:dyDescent="0.25">
      <c r="A1707" s="4"/>
      <c r="B1707" s="4"/>
      <c r="C1707" s="582"/>
      <c r="D1707" s="575"/>
      <c r="E1707" s="576"/>
      <c r="F1707" s="570"/>
      <c r="G1707" s="61" t="s">
        <v>68</v>
      </c>
      <c r="H1707" s="61"/>
      <c r="I1707" s="197"/>
      <c r="J1707" s="428"/>
      <c r="K1707" s="428"/>
      <c r="L1707" s="428"/>
      <c r="M1707" s="428"/>
      <c r="N1707" s="428"/>
      <c r="O1707" s="428"/>
      <c r="P1707" s="442"/>
      <c r="Q1707" s="442"/>
      <c r="R1707" s="442"/>
      <c r="S1707" s="442"/>
      <c r="T1707" s="442"/>
      <c r="U1707" s="442"/>
      <c r="V1707" s="193"/>
      <c r="W1707" s="2"/>
      <c r="X1707" s="441"/>
      <c r="Y1707" s="2"/>
    </row>
    <row r="1708" spans="1:26" s="5" customFormat="1" ht="44.25" hidden="1" customHeight="1" x14ac:dyDescent="0.25">
      <c r="A1708" s="4"/>
      <c r="B1708" s="4" t="s">
        <v>1667</v>
      </c>
      <c r="C1708" s="582"/>
      <c r="D1708" s="682" t="s">
        <v>118</v>
      </c>
      <c r="E1708" s="575" t="s">
        <v>72</v>
      </c>
      <c r="F1708" s="582" t="s">
        <v>73</v>
      </c>
      <c r="G1708" s="679" t="s">
        <v>59</v>
      </c>
      <c r="H1708" s="426"/>
      <c r="I1708" s="284"/>
      <c r="J1708" s="246">
        <v>0</v>
      </c>
      <c r="K1708" s="246">
        <v>0</v>
      </c>
      <c r="L1708" s="246">
        <f>L1709</f>
        <v>90</v>
      </c>
      <c r="M1708" s="444"/>
      <c r="N1708" s="246">
        <v>0</v>
      </c>
      <c r="O1708" s="246">
        <v>0</v>
      </c>
      <c r="P1708" s="296">
        <f>P1709</f>
        <v>7.5</v>
      </c>
      <c r="Q1708" s="270"/>
      <c r="R1708" s="246">
        <v>0</v>
      </c>
      <c r="S1708" s="246">
        <v>0</v>
      </c>
      <c r="T1708" s="296">
        <v>1168.5129999999999</v>
      </c>
      <c r="U1708" s="270"/>
      <c r="V1708" s="272" t="e">
        <f>'Приложение 1'!#REF!</f>
        <v>#REF!</v>
      </c>
      <c r="W1708" s="272" t="e">
        <f>V1708*((J1708+K1708+L1708)/1000)/(N1708+O1708+P1708)</f>
        <v>#REF!</v>
      </c>
      <c r="X1708" s="298">
        <v>159.82112000000001</v>
      </c>
      <c r="Y1708" s="344" t="e">
        <f>X1708*'Приложение 1'!#REF!/100</f>
        <v>#REF!</v>
      </c>
      <c r="Z1708" s="349" t="e">
        <f>W1708/Y1708</f>
        <v>#REF!</v>
      </c>
    </row>
    <row r="1709" spans="1:26" s="5" customFormat="1" ht="44.25" hidden="1" customHeight="1" x14ac:dyDescent="0.25">
      <c r="A1709" s="4"/>
      <c r="B1709" s="4"/>
      <c r="C1709" s="582"/>
      <c r="D1709" s="682"/>
      <c r="E1709" s="575"/>
      <c r="F1709" s="582"/>
      <c r="G1709" s="680"/>
      <c r="H1709" s="426" t="s">
        <v>1773</v>
      </c>
      <c r="I1709" s="284" t="s">
        <v>1236</v>
      </c>
      <c r="J1709" s="246"/>
      <c r="K1709" s="246"/>
      <c r="L1709" s="246">
        <v>90</v>
      </c>
      <c r="M1709" s="444"/>
      <c r="N1709" s="246"/>
      <c r="O1709" s="246"/>
      <c r="P1709" s="296">
        <v>7.5</v>
      </c>
      <c r="Q1709" s="270"/>
      <c r="R1709" s="246"/>
      <c r="S1709" s="246"/>
      <c r="T1709" s="296"/>
      <c r="U1709" s="270"/>
      <c r="V1709" s="272"/>
      <c r="W1709" s="272"/>
      <c r="X1709" s="298"/>
      <c r="Y1709" s="344"/>
      <c r="Z1709" s="349"/>
    </row>
    <row r="1710" spans="1:26" s="5" customFormat="1" ht="30" hidden="1" customHeight="1" x14ac:dyDescent="0.25">
      <c r="A1710" s="4"/>
      <c r="B1710" s="4" t="s">
        <v>1650</v>
      </c>
      <c r="C1710" s="582"/>
      <c r="D1710" s="682"/>
      <c r="E1710" s="575"/>
      <c r="F1710" s="582"/>
      <c r="G1710" s="744" t="s">
        <v>60</v>
      </c>
      <c r="H1710" s="426"/>
      <c r="I1710" s="377"/>
      <c r="J1710" s="426"/>
      <c r="K1710" s="378" t="s">
        <v>170</v>
      </c>
      <c r="L1710" s="426">
        <f>L1711</f>
        <v>7188</v>
      </c>
      <c r="M1710" s="426"/>
      <c r="N1710" s="379" t="s">
        <v>170</v>
      </c>
      <c r="O1710" s="379" t="s">
        <v>170</v>
      </c>
      <c r="P1710" s="379">
        <f>P1711</f>
        <v>1196</v>
      </c>
      <c r="Q1710" s="270"/>
      <c r="R1710" s="442"/>
      <c r="S1710" s="442"/>
      <c r="T1710" s="442"/>
      <c r="U1710" s="442"/>
      <c r="V1710" s="272" t="e">
        <f>'Приложение 1'!#REF!</f>
        <v>#REF!</v>
      </c>
      <c r="W1710" s="272" t="e">
        <f>V1710*((L1710)/1000)/(P1710)</f>
        <v>#REF!</v>
      </c>
      <c r="X1710" s="298">
        <f>X1708</f>
        <v>159.82112000000001</v>
      </c>
      <c r="Y1710" s="344" t="e">
        <f>X1710*'Приложение 1'!#REF!/100</f>
        <v>#REF!</v>
      </c>
      <c r="Z1710" s="349" t="e">
        <f>W1710/Y1710</f>
        <v>#REF!</v>
      </c>
    </row>
    <row r="1711" spans="1:26" s="5" customFormat="1" ht="63.75" hidden="1" customHeight="1" x14ac:dyDescent="0.25">
      <c r="A1711" s="4"/>
      <c r="B1711" s="4"/>
      <c r="C1711" s="582"/>
      <c r="D1711" s="682"/>
      <c r="E1711" s="575"/>
      <c r="F1711" s="582"/>
      <c r="G1711" s="745"/>
      <c r="H1711" s="426" t="s">
        <v>1773</v>
      </c>
      <c r="I1711" s="377" t="s">
        <v>1158</v>
      </c>
      <c r="J1711" s="426"/>
      <c r="K1711" s="378"/>
      <c r="L1711" s="426">
        <v>7188</v>
      </c>
      <c r="M1711" s="426"/>
      <c r="N1711" s="379"/>
      <c r="O1711" s="379"/>
      <c r="P1711" s="379">
        <v>1196</v>
      </c>
      <c r="Q1711" s="270"/>
      <c r="R1711" s="442"/>
      <c r="S1711" s="442"/>
      <c r="T1711" s="442"/>
      <c r="U1711" s="442"/>
      <c r="V1711" s="301"/>
      <c r="W1711" s="272"/>
      <c r="X1711" s="298"/>
      <c r="Y1711" s="344"/>
      <c r="Z1711" s="384"/>
    </row>
    <row r="1712" spans="1:26" s="5" customFormat="1" ht="15" hidden="1" customHeight="1" x14ac:dyDescent="0.25">
      <c r="A1712" s="4"/>
      <c r="B1712" s="4"/>
      <c r="C1712" s="582"/>
      <c r="D1712" s="682"/>
      <c r="E1712" s="575"/>
      <c r="F1712" s="582"/>
      <c r="G1712" s="61" t="s">
        <v>61</v>
      </c>
      <c r="H1712" s="61"/>
      <c r="I1712" s="197"/>
      <c r="J1712" s="428"/>
      <c r="K1712" s="428"/>
      <c r="L1712" s="428"/>
      <c r="M1712" s="428"/>
      <c r="N1712" s="428"/>
      <c r="O1712" s="428"/>
      <c r="P1712" s="442"/>
      <c r="Q1712" s="442"/>
      <c r="R1712" s="442"/>
      <c r="S1712" s="442"/>
      <c r="T1712" s="442"/>
      <c r="U1712" s="442"/>
      <c r="V1712" s="193"/>
      <c r="W1712" s="2"/>
      <c r="X1712" s="441"/>
      <c r="Y1712" s="2"/>
    </row>
    <row r="1713" spans="1:27" s="5" customFormat="1" ht="15" hidden="1" customHeight="1" x14ac:dyDescent="0.25">
      <c r="A1713" s="4"/>
      <c r="B1713" s="4"/>
      <c r="C1713" s="582"/>
      <c r="D1713" s="682"/>
      <c r="E1713" s="575"/>
      <c r="F1713" s="582"/>
      <c r="G1713" s="61" t="s">
        <v>62</v>
      </c>
      <c r="H1713" s="61"/>
      <c r="I1713" s="197"/>
      <c r="J1713" s="428"/>
      <c r="K1713" s="428"/>
      <c r="L1713" s="428"/>
      <c r="M1713" s="428"/>
      <c r="N1713" s="428"/>
      <c r="O1713" s="428"/>
      <c r="P1713" s="442"/>
      <c r="Q1713" s="442"/>
      <c r="R1713" s="442"/>
      <c r="S1713" s="442"/>
      <c r="T1713" s="442"/>
      <c r="U1713" s="442"/>
      <c r="V1713" s="193"/>
      <c r="W1713" s="2"/>
      <c r="X1713" s="441"/>
      <c r="Y1713" s="2"/>
    </row>
    <row r="1714" spans="1:27" s="5" customFormat="1" ht="15" hidden="1" customHeight="1" x14ac:dyDescent="0.25">
      <c r="A1714" s="4"/>
      <c r="B1714" s="4"/>
      <c r="C1714" s="582"/>
      <c r="D1714" s="682"/>
      <c r="E1714" s="575"/>
      <c r="F1714" s="582"/>
      <c r="G1714" s="61" t="s">
        <v>63</v>
      </c>
      <c r="H1714" s="61"/>
      <c r="I1714" s="197"/>
      <c r="J1714" s="428"/>
      <c r="K1714" s="428"/>
      <c r="L1714" s="428"/>
      <c r="M1714" s="428"/>
      <c r="N1714" s="428"/>
      <c r="O1714" s="428"/>
      <c r="P1714" s="442"/>
      <c r="Q1714" s="442"/>
      <c r="R1714" s="442"/>
      <c r="S1714" s="442"/>
      <c r="T1714" s="442"/>
      <c r="U1714" s="442"/>
      <c r="V1714" s="193"/>
      <c r="W1714" s="2"/>
      <c r="X1714" s="441"/>
      <c r="Y1714" s="2"/>
    </row>
    <row r="1715" spans="1:27" s="5" customFormat="1" ht="15" hidden="1" customHeight="1" x14ac:dyDescent="0.25">
      <c r="A1715" s="4"/>
      <c r="B1715" s="4"/>
      <c r="C1715" s="582"/>
      <c r="D1715" s="682"/>
      <c r="E1715" s="575"/>
      <c r="F1715" s="582"/>
      <c r="G1715" s="61" t="s">
        <v>68</v>
      </c>
      <c r="H1715" s="61"/>
      <c r="I1715" s="197"/>
      <c r="J1715" s="145"/>
      <c r="K1715" s="145"/>
      <c r="L1715" s="145"/>
      <c r="M1715" s="145"/>
      <c r="N1715" s="145"/>
      <c r="O1715" s="442"/>
      <c r="P1715" s="442"/>
      <c r="Q1715" s="442"/>
      <c r="R1715" s="442"/>
      <c r="S1715" s="442"/>
      <c r="T1715" s="442"/>
      <c r="U1715" s="442"/>
      <c r="V1715" s="193"/>
      <c r="W1715" s="2"/>
      <c r="X1715" s="441"/>
      <c r="Y1715" s="2"/>
    </row>
    <row r="1716" spans="1:27" s="5" customFormat="1" ht="15" hidden="1" customHeight="1" x14ac:dyDescent="0.25">
      <c r="A1716" s="4"/>
      <c r="B1716" s="4"/>
      <c r="C1716" s="582"/>
      <c r="D1716" s="682"/>
      <c r="E1716" s="575" t="s">
        <v>75</v>
      </c>
      <c r="F1716" s="656" t="s">
        <v>73</v>
      </c>
      <c r="G1716" s="6" t="s">
        <v>59</v>
      </c>
      <c r="H1716" s="6"/>
      <c r="I1716" s="197"/>
      <c r="J1716" s="145"/>
      <c r="K1716" s="145"/>
      <c r="L1716" s="145"/>
      <c r="M1716" s="145"/>
      <c r="N1716" s="145"/>
      <c r="O1716" s="442"/>
      <c r="P1716" s="442"/>
      <c r="Q1716" s="442"/>
      <c r="R1716" s="442"/>
      <c r="S1716" s="442"/>
      <c r="T1716" s="442"/>
      <c r="U1716" s="442"/>
      <c r="V1716" s="193"/>
      <c r="W1716" s="2"/>
      <c r="X1716" s="441"/>
      <c r="Y1716" s="2"/>
    </row>
    <row r="1717" spans="1:27" s="123" customFormat="1" ht="25.9" hidden="1" customHeight="1" x14ac:dyDescent="0.2">
      <c r="A1717" s="122"/>
      <c r="B1717" s="122"/>
      <c r="C1717" s="582"/>
      <c r="D1717" s="682"/>
      <c r="E1717" s="575"/>
      <c r="F1717" s="656"/>
      <c r="G1717" s="681" t="s">
        <v>60</v>
      </c>
      <c r="H1717" s="285"/>
      <c r="I1717" s="286"/>
      <c r="J1717" s="251">
        <f>J1718+J1719</f>
        <v>0</v>
      </c>
      <c r="K1717" s="251">
        <v>0</v>
      </c>
      <c r="L1717" s="251">
        <f t="shared" ref="L1717:U1717" si="52">L1718+L1719</f>
        <v>184</v>
      </c>
      <c r="M1717" s="251">
        <f t="shared" si="52"/>
        <v>0</v>
      </c>
      <c r="N1717" s="251">
        <v>0</v>
      </c>
      <c r="O1717" s="251">
        <v>0</v>
      </c>
      <c r="P1717" s="251">
        <f t="shared" si="52"/>
        <v>254.1</v>
      </c>
      <c r="Q1717" s="251">
        <f t="shared" si="52"/>
        <v>0</v>
      </c>
      <c r="R1717" s="251">
        <v>0</v>
      </c>
      <c r="S1717" s="251">
        <v>0</v>
      </c>
      <c r="T1717" s="251">
        <f t="shared" si="52"/>
        <v>134084.66840999998</v>
      </c>
      <c r="U1717" s="251">
        <f t="shared" si="52"/>
        <v>0</v>
      </c>
      <c r="V1717" s="272" t="e">
        <f>'Приложение 1'!#REF!</f>
        <v>#REF!</v>
      </c>
      <c r="W1717" s="118" t="e">
        <f>V1717*((J1717+K1717+L1717)/1000)/(N1717+O1717+P1717)</f>
        <v>#REF!</v>
      </c>
      <c r="X1717" s="272">
        <f>X1708</f>
        <v>159.82112000000001</v>
      </c>
      <c r="Y1717" s="344" t="e">
        <f>X1717*'Приложение 1'!#REF!/100</f>
        <v>#REF!</v>
      </c>
      <c r="Z1717" s="349" t="e">
        <f>W1717/Y1717</f>
        <v>#REF!</v>
      </c>
    </row>
    <row r="1718" spans="1:27" s="5" customFormat="1" hidden="1" x14ac:dyDescent="0.25">
      <c r="A1718" s="430"/>
      <c r="B1718" s="66"/>
      <c r="C1718" s="582"/>
      <c r="D1718" s="682"/>
      <c r="E1718" s="575"/>
      <c r="F1718" s="656"/>
      <c r="G1718" s="681"/>
      <c r="H1718" s="421"/>
      <c r="I1718" s="304"/>
      <c r="J1718" s="421"/>
      <c r="K1718" s="194"/>
      <c r="L1718" s="421"/>
      <c r="M1718" s="421"/>
      <c r="N1718" s="66"/>
      <c r="O1718" s="66"/>
      <c r="P1718" s="66"/>
      <c r="Q1718" s="66"/>
      <c r="R1718" s="66" t="s">
        <v>170</v>
      </c>
      <c r="S1718" s="66" t="s">
        <v>170</v>
      </c>
      <c r="T1718" s="95">
        <v>130783.66841</v>
      </c>
      <c r="U1718" s="66"/>
      <c r="V1718" s="187"/>
      <c r="W1718" s="188"/>
      <c r="X1718" s="188"/>
      <c r="Y1718" s="188"/>
      <c r="Z1718" s="188"/>
      <c r="AA1718" s="187"/>
    </row>
    <row r="1719" spans="1:27" s="5" customFormat="1" ht="45" hidden="1" x14ac:dyDescent="0.25">
      <c r="A1719" s="430"/>
      <c r="B1719" s="66" t="s">
        <v>1636</v>
      </c>
      <c r="C1719" s="582"/>
      <c r="D1719" s="682"/>
      <c r="E1719" s="575"/>
      <c r="F1719" s="656"/>
      <c r="G1719" s="681"/>
      <c r="H1719" s="421" t="s">
        <v>1772</v>
      </c>
      <c r="I1719" s="385" t="s">
        <v>1159</v>
      </c>
      <c r="J1719" s="421"/>
      <c r="K1719" s="194"/>
      <c r="L1719" s="421">
        <v>184</v>
      </c>
      <c r="M1719" s="421"/>
      <c r="N1719" s="66"/>
      <c r="O1719" s="66"/>
      <c r="P1719" s="66">
        <v>254.1</v>
      </c>
      <c r="Q1719" s="66"/>
      <c r="R1719" s="66"/>
      <c r="S1719" s="66"/>
      <c r="T1719" s="95">
        <v>3301</v>
      </c>
      <c r="U1719" s="66"/>
      <c r="V1719" s="187"/>
      <c r="W1719" s="188"/>
      <c r="X1719" s="188"/>
      <c r="Y1719" s="188"/>
      <c r="Z1719" s="188"/>
      <c r="AA1719" s="187"/>
    </row>
    <row r="1720" spans="1:27" s="5" customFormat="1" ht="15" hidden="1" customHeight="1" x14ac:dyDescent="0.25">
      <c r="A1720" s="4"/>
      <c r="B1720" s="4"/>
      <c r="C1720" s="582"/>
      <c r="D1720" s="682"/>
      <c r="E1720" s="575"/>
      <c r="F1720" s="656"/>
      <c r="G1720" s="6" t="s">
        <v>61</v>
      </c>
      <c r="H1720" s="6"/>
      <c r="I1720" s="197"/>
      <c r="J1720" s="145"/>
      <c r="K1720" s="145"/>
      <c r="L1720" s="145"/>
      <c r="M1720" s="145"/>
      <c r="N1720" s="145"/>
      <c r="O1720" s="442"/>
      <c r="P1720" s="442"/>
      <c r="Q1720" s="442"/>
      <c r="R1720" s="442"/>
      <c r="S1720" s="442"/>
      <c r="T1720" s="442"/>
      <c r="U1720" s="442"/>
      <c r="V1720" s="193"/>
      <c r="W1720" s="2"/>
      <c r="X1720" s="441"/>
      <c r="Y1720" s="2"/>
    </row>
    <row r="1721" spans="1:27" s="5" customFormat="1" ht="15" hidden="1" customHeight="1" x14ac:dyDescent="0.25">
      <c r="A1721" s="4"/>
      <c r="B1721" s="4"/>
      <c r="C1721" s="582"/>
      <c r="D1721" s="682"/>
      <c r="E1721" s="575"/>
      <c r="F1721" s="656"/>
      <c r="G1721" s="6" t="s">
        <v>62</v>
      </c>
      <c r="H1721" s="6"/>
      <c r="I1721" s="197"/>
      <c r="J1721" s="145"/>
      <c r="K1721" s="145"/>
      <c r="L1721" s="145"/>
      <c r="M1721" s="145"/>
      <c r="N1721" s="145"/>
      <c r="O1721" s="442"/>
      <c r="P1721" s="442"/>
      <c r="Q1721" s="442"/>
      <c r="R1721" s="442"/>
      <c r="S1721" s="442"/>
      <c r="T1721" s="442"/>
      <c r="U1721" s="442"/>
      <c r="V1721" s="193"/>
      <c r="W1721" s="2"/>
      <c r="X1721" s="441"/>
      <c r="Y1721" s="2"/>
    </row>
    <row r="1722" spans="1:27" s="5" customFormat="1" ht="15" hidden="1" customHeight="1" x14ac:dyDescent="0.25">
      <c r="A1722" s="4"/>
      <c r="B1722" s="4"/>
      <c r="C1722" s="582"/>
      <c r="D1722" s="682"/>
      <c r="E1722" s="575"/>
      <c r="F1722" s="656"/>
      <c r="G1722" s="61" t="s">
        <v>63</v>
      </c>
      <c r="H1722" s="61"/>
      <c r="I1722" s="197"/>
      <c r="J1722" s="145"/>
      <c r="K1722" s="145"/>
      <c r="L1722" s="145"/>
      <c r="M1722" s="145"/>
      <c r="N1722" s="145"/>
      <c r="O1722" s="442"/>
      <c r="P1722" s="442"/>
      <c r="Q1722" s="442"/>
      <c r="R1722" s="442"/>
      <c r="S1722" s="442"/>
      <c r="T1722" s="442"/>
      <c r="U1722" s="442"/>
      <c r="V1722" s="193"/>
      <c r="W1722" s="2"/>
      <c r="X1722" s="441"/>
      <c r="Y1722" s="2"/>
    </row>
    <row r="1723" spans="1:27" s="5" customFormat="1" ht="15" hidden="1" customHeight="1" x14ac:dyDescent="0.25">
      <c r="A1723" s="4"/>
      <c r="B1723" s="4"/>
      <c r="C1723" s="582"/>
      <c r="D1723" s="682"/>
      <c r="E1723" s="575"/>
      <c r="F1723" s="656"/>
      <c r="G1723" s="61" t="s">
        <v>68</v>
      </c>
      <c r="H1723" s="61"/>
      <c r="I1723" s="197"/>
      <c r="J1723" s="145"/>
      <c r="K1723" s="145"/>
      <c r="L1723" s="145"/>
      <c r="M1723" s="145"/>
      <c r="N1723" s="145"/>
      <c r="O1723" s="442"/>
      <c r="P1723" s="442"/>
      <c r="Q1723" s="442"/>
      <c r="R1723" s="442"/>
      <c r="S1723" s="442"/>
      <c r="T1723" s="442"/>
      <c r="U1723" s="442"/>
      <c r="V1723" s="193"/>
      <c r="W1723" s="2"/>
      <c r="X1723" s="441"/>
      <c r="Y1723" s="2"/>
    </row>
    <row r="1724" spans="1:27" s="5" customFormat="1" ht="15" hidden="1" customHeight="1" x14ac:dyDescent="0.25">
      <c r="A1724" s="4"/>
      <c r="B1724" s="4"/>
      <c r="C1724" s="582"/>
      <c r="D1724" s="682"/>
      <c r="E1724" s="575"/>
      <c r="F1724" s="582" t="s">
        <v>74</v>
      </c>
      <c r="G1724" s="61" t="s">
        <v>59</v>
      </c>
      <c r="H1724" s="61"/>
      <c r="I1724" s="197"/>
      <c r="J1724" s="146"/>
      <c r="K1724" s="146"/>
      <c r="L1724" s="146"/>
      <c r="M1724" s="146"/>
      <c r="N1724" s="146"/>
      <c r="O1724" s="442"/>
      <c r="P1724" s="442"/>
      <c r="Q1724" s="442"/>
      <c r="R1724" s="442"/>
      <c r="S1724" s="442"/>
      <c r="T1724" s="442"/>
      <c r="U1724" s="442"/>
      <c r="V1724" s="193"/>
      <c r="W1724" s="2"/>
      <c r="X1724" s="441"/>
      <c r="Y1724" s="2"/>
    </row>
    <row r="1725" spans="1:27" s="5" customFormat="1" ht="15" hidden="1" customHeight="1" x14ac:dyDescent="0.25">
      <c r="A1725" s="4"/>
      <c r="B1725" s="4"/>
      <c r="C1725" s="582"/>
      <c r="D1725" s="682"/>
      <c r="E1725" s="575"/>
      <c r="F1725" s="582"/>
      <c r="G1725" s="61" t="s">
        <v>60</v>
      </c>
      <c r="H1725" s="61"/>
      <c r="I1725" s="197"/>
      <c r="J1725" s="442"/>
      <c r="K1725" s="442"/>
      <c r="L1725" s="442"/>
      <c r="M1725" s="442"/>
      <c r="N1725" s="442"/>
      <c r="O1725" s="442"/>
      <c r="P1725" s="442"/>
      <c r="Q1725" s="442"/>
      <c r="R1725" s="442"/>
      <c r="S1725" s="442"/>
      <c r="T1725" s="442"/>
      <c r="U1725" s="442"/>
      <c r="V1725" s="193"/>
      <c r="W1725" s="2"/>
      <c r="X1725" s="441"/>
      <c r="Y1725" s="2"/>
    </row>
    <row r="1726" spans="1:27" s="5" customFormat="1" ht="15" hidden="1" customHeight="1" x14ac:dyDescent="0.25">
      <c r="A1726" s="4"/>
      <c r="B1726" s="4"/>
      <c r="C1726" s="582"/>
      <c r="D1726" s="682"/>
      <c r="E1726" s="575"/>
      <c r="F1726" s="582"/>
      <c r="G1726" s="61" t="s">
        <v>61</v>
      </c>
      <c r="H1726" s="61"/>
      <c r="I1726" s="197"/>
      <c r="J1726" s="442"/>
      <c r="K1726" s="442"/>
      <c r="L1726" s="442"/>
      <c r="M1726" s="442"/>
      <c r="N1726" s="442"/>
      <c r="O1726" s="442"/>
      <c r="P1726" s="442"/>
      <c r="Q1726" s="442"/>
      <c r="R1726" s="442"/>
      <c r="S1726" s="442"/>
      <c r="T1726" s="442"/>
      <c r="U1726" s="442"/>
      <c r="V1726" s="193"/>
      <c r="W1726" s="2"/>
      <c r="X1726" s="441"/>
      <c r="Y1726" s="2"/>
    </row>
    <row r="1727" spans="1:27" s="5" customFormat="1" ht="15" hidden="1" customHeight="1" x14ac:dyDescent="0.25">
      <c r="A1727" s="4"/>
      <c r="B1727" s="4"/>
      <c r="C1727" s="582"/>
      <c r="D1727" s="682"/>
      <c r="E1727" s="575"/>
      <c r="F1727" s="582"/>
      <c r="G1727" s="61" t="s">
        <v>62</v>
      </c>
      <c r="H1727" s="61"/>
      <c r="I1727" s="197"/>
      <c r="J1727" s="442"/>
      <c r="K1727" s="442"/>
      <c r="L1727" s="442"/>
      <c r="M1727" s="442"/>
      <c r="N1727" s="442"/>
      <c r="O1727" s="442"/>
      <c r="P1727" s="442"/>
      <c r="Q1727" s="442"/>
      <c r="R1727" s="442"/>
      <c r="S1727" s="442"/>
      <c r="T1727" s="442"/>
      <c r="U1727" s="442"/>
      <c r="V1727" s="193"/>
      <c r="W1727" s="2"/>
      <c r="X1727" s="441"/>
      <c r="Y1727" s="2"/>
    </row>
    <row r="1728" spans="1:27" s="5" customFormat="1" ht="15" hidden="1" customHeight="1" x14ac:dyDescent="0.25">
      <c r="A1728" s="4"/>
      <c r="B1728" s="4"/>
      <c r="C1728" s="582"/>
      <c r="D1728" s="682"/>
      <c r="E1728" s="575"/>
      <c r="F1728" s="582"/>
      <c r="G1728" s="61" t="s">
        <v>63</v>
      </c>
      <c r="H1728" s="61"/>
      <c r="I1728" s="197"/>
      <c r="J1728" s="442"/>
      <c r="K1728" s="442"/>
      <c r="L1728" s="442"/>
      <c r="M1728" s="442"/>
      <c r="N1728" s="442"/>
      <c r="O1728" s="442"/>
      <c r="P1728" s="442"/>
      <c r="Q1728" s="442"/>
      <c r="R1728" s="442"/>
      <c r="S1728" s="442"/>
      <c r="T1728" s="442"/>
      <c r="U1728" s="442"/>
      <c r="V1728" s="193"/>
      <c r="W1728" s="2"/>
      <c r="X1728" s="441"/>
      <c r="Y1728" s="2"/>
    </row>
    <row r="1729" spans="1:27" s="5" customFormat="1" ht="15" hidden="1" customHeight="1" x14ac:dyDescent="0.25">
      <c r="A1729" s="4"/>
      <c r="B1729" s="4"/>
      <c r="C1729" s="582"/>
      <c r="D1729" s="682"/>
      <c r="E1729" s="575"/>
      <c r="F1729" s="582"/>
      <c r="G1729" s="61" t="s">
        <v>68</v>
      </c>
      <c r="H1729" s="61"/>
      <c r="I1729" s="197"/>
      <c r="J1729" s="442"/>
      <c r="K1729" s="442"/>
      <c r="L1729" s="442"/>
      <c r="M1729" s="442"/>
      <c r="N1729" s="442"/>
      <c r="O1729" s="442"/>
      <c r="P1729" s="442"/>
      <c r="Q1729" s="442"/>
      <c r="R1729" s="442"/>
      <c r="S1729" s="442"/>
      <c r="T1729" s="442"/>
      <c r="U1729" s="442"/>
      <c r="V1729" s="193"/>
      <c r="W1729" s="2"/>
      <c r="X1729" s="441"/>
      <c r="Y1729" s="2"/>
    </row>
    <row r="1730" spans="1:27" s="5" customFormat="1" ht="19.5" hidden="1" customHeight="1" x14ac:dyDescent="0.25">
      <c r="A1730" s="4"/>
      <c r="B1730" s="4"/>
      <c r="C1730" s="582" t="s">
        <v>79</v>
      </c>
      <c r="D1730" s="575" t="s">
        <v>71</v>
      </c>
      <c r="E1730" s="575" t="s">
        <v>72</v>
      </c>
      <c r="F1730" s="570" t="s">
        <v>73</v>
      </c>
      <c r="G1730" s="6" t="s">
        <v>59</v>
      </c>
      <c r="H1730" s="6"/>
      <c r="I1730" s="197"/>
      <c r="J1730" s="442"/>
      <c r="K1730" s="442"/>
      <c r="L1730" s="442"/>
      <c r="M1730" s="442"/>
      <c r="N1730" s="442"/>
      <c r="O1730" s="442"/>
      <c r="P1730" s="442"/>
      <c r="Q1730" s="442"/>
      <c r="R1730" s="442"/>
      <c r="S1730" s="442"/>
      <c r="T1730" s="442"/>
      <c r="U1730" s="442"/>
      <c r="V1730" s="193"/>
      <c r="W1730" s="2"/>
      <c r="X1730" s="441"/>
      <c r="Y1730" s="2"/>
    </row>
    <row r="1731" spans="1:27" s="5" customFormat="1" ht="15" hidden="1" customHeight="1" x14ac:dyDescent="0.25">
      <c r="A1731" s="4"/>
      <c r="B1731" s="4"/>
      <c r="C1731" s="582"/>
      <c r="D1731" s="575"/>
      <c r="E1731" s="575"/>
      <c r="F1731" s="570"/>
      <c r="G1731" s="61" t="s">
        <v>60</v>
      </c>
      <c r="H1731" s="61"/>
      <c r="I1731" s="197"/>
      <c r="J1731" s="442"/>
      <c r="K1731" s="442"/>
      <c r="L1731" s="442"/>
      <c r="M1731" s="442"/>
      <c r="N1731" s="442"/>
      <c r="O1731" s="442"/>
      <c r="P1731" s="442"/>
      <c r="Q1731" s="442"/>
      <c r="R1731" s="442"/>
      <c r="S1731" s="442"/>
      <c r="T1731" s="442"/>
      <c r="U1731" s="442"/>
      <c r="V1731" s="193"/>
      <c r="W1731" s="2"/>
      <c r="X1731" s="441"/>
      <c r="Y1731" s="2"/>
    </row>
    <row r="1732" spans="1:27" s="5" customFormat="1" ht="15" hidden="1" customHeight="1" x14ac:dyDescent="0.25">
      <c r="A1732" s="4"/>
      <c r="B1732" s="4"/>
      <c r="C1732" s="582"/>
      <c r="D1732" s="575"/>
      <c r="E1732" s="575"/>
      <c r="F1732" s="570"/>
      <c r="G1732" s="61" t="s">
        <v>61</v>
      </c>
      <c r="H1732" s="61"/>
      <c r="I1732" s="197"/>
      <c r="J1732" s="442"/>
      <c r="K1732" s="442"/>
      <c r="L1732" s="442"/>
      <c r="M1732" s="442"/>
      <c r="N1732" s="442"/>
      <c r="O1732" s="442"/>
      <c r="P1732" s="442"/>
      <c r="Q1732" s="442"/>
      <c r="R1732" s="442"/>
      <c r="S1732" s="442"/>
      <c r="T1732" s="442"/>
      <c r="U1732" s="442"/>
      <c r="V1732" s="193"/>
      <c r="W1732" s="2"/>
      <c r="X1732" s="441"/>
      <c r="Y1732" s="2"/>
    </row>
    <row r="1733" spans="1:27" s="5" customFormat="1" ht="15" hidden="1" customHeight="1" x14ac:dyDescent="0.25">
      <c r="A1733" s="4"/>
      <c r="B1733" s="4"/>
      <c r="C1733" s="582"/>
      <c r="D1733" s="575"/>
      <c r="E1733" s="575"/>
      <c r="F1733" s="570"/>
      <c r="G1733" s="61" t="s">
        <v>62</v>
      </c>
      <c r="H1733" s="61"/>
      <c r="I1733" s="197"/>
      <c r="J1733" s="442"/>
      <c r="K1733" s="442"/>
      <c r="L1733" s="442"/>
      <c r="M1733" s="442"/>
      <c r="N1733" s="442"/>
      <c r="O1733" s="442"/>
      <c r="P1733" s="442"/>
      <c r="Q1733" s="442"/>
      <c r="R1733" s="442"/>
      <c r="S1733" s="442"/>
      <c r="T1733" s="442"/>
      <c r="U1733" s="442"/>
      <c r="V1733" s="193"/>
      <c r="W1733" s="2"/>
      <c r="X1733" s="441"/>
      <c r="Y1733" s="2"/>
    </row>
    <row r="1734" spans="1:27" s="5" customFormat="1" ht="15" hidden="1" customHeight="1" x14ac:dyDescent="0.25">
      <c r="A1734" s="4"/>
      <c r="B1734" s="4"/>
      <c r="C1734" s="582"/>
      <c r="D1734" s="575"/>
      <c r="E1734" s="575"/>
      <c r="F1734" s="570"/>
      <c r="G1734" s="61" t="s">
        <v>63</v>
      </c>
      <c r="H1734" s="61"/>
      <c r="I1734" s="197"/>
      <c r="J1734" s="442"/>
      <c r="K1734" s="442"/>
      <c r="L1734" s="442"/>
      <c r="M1734" s="442"/>
      <c r="N1734" s="442"/>
      <c r="O1734" s="442"/>
      <c r="P1734" s="442"/>
      <c r="Q1734" s="442"/>
      <c r="R1734" s="442"/>
      <c r="S1734" s="442"/>
      <c r="T1734" s="442"/>
      <c r="U1734" s="442"/>
      <c r="V1734" s="193"/>
      <c r="W1734" s="2"/>
      <c r="X1734" s="441"/>
      <c r="Y1734" s="2"/>
    </row>
    <row r="1735" spans="1:27" s="5" customFormat="1" ht="15" hidden="1" customHeight="1" x14ac:dyDescent="0.25">
      <c r="A1735" s="4"/>
      <c r="B1735" s="4"/>
      <c r="C1735" s="582"/>
      <c r="D1735" s="575"/>
      <c r="E1735" s="575"/>
      <c r="F1735" s="570"/>
      <c r="G1735" s="61" t="s">
        <v>68</v>
      </c>
      <c r="H1735" s="61"/>
      <c r="I1735" s="197"/>
      <c r="J1735" s="7"/>
      <c r="K1735" s="7"/>
      <c r="L1735" s="7"/>
      <c r="M1735" s="7"/>
      <c r="N1735" s="7"/>
      <c r="O1735" s="7"/>
      <c r="P1735" s="7"/>
      <c r="Q1735" s="7"/>
      <c r="R1735" s="7"/>
      <c r="S1735" s="7"/>
      <c r="T1735" s="442"/>
      <c r="U1735" s="442"/>
      <c r="V1735" s="193"/>
      <c r="W1735" s="2"/>
      <c r="X1735" s="441"/>
      <c r="Y1735" s="2"/>
    </row>
    <row r="1736" spans="1:27" s="5" customFormat="1" ht="15" hidden="1" customHeight="1" x14ac:dyDescent="0.25">
      <c r="A1736" s="430" t="s">
        <v>170</v>
      </c>
      <c r="B1736" s="430"/>
      <c r="C1736" s="582"/>
      <c r="D1736" s="575"/>
      <c r="E1736" s="575"/>
      <c r="F1736" s="570"/>
      <c r="G1736" s="656" t="s">
        <v>60</v>
      </c>
      <c r="H1736" s="426"/>
      <c r="I1736" s="250"/>
      <c r="J1736" s="296">
        <f t="shared" ref="J1736:U1736" si="53">SUM(J1738:J1738)</f>
        <v>0</v>
      </c>
      <c r="K1736" s="296">
        <f t="shared" si="53"/>
        <v>0</v>
      </c>
      <c r="L1736" s="296">
        <f>SUM(L1737:L1738)</f>
        <v>1244</v>
      </c>
      <c r="M1736" s="296">
        <f t="shared" si="53"/>
        <v>0</v>
      </c>
      <c r="N1736" s="296">
        <f t="shared" si="53"/>
        <v>0</v>
      </c>
      <c r="O1736" s="296">
        <f t="shared" si="53"/>
        <v>0</v>
      </c>
      <c r="P1736" s="296">
        <f>SUM(P1737:P1738)</f>
        <v>314.10000000000002</v>
      </c>
      <c r="Q1736" s="296">
        <f t="shared" si="53"/>
        <v>0</v>
      </c>
      <c r="R1736" s="296">
        <f t="shared" si="53"/>
        <v>0</v>
      </c>
      <c r="S1736" s="296">
        <f t="shared" si="53"/>
        <v>0</v>
      </c>
      <c r="T1736" s="296">
        <f t="shared" si="53"/>
        <v>760.62400000000002</v>
      </c>
      <c r="U1736" s="296">
        <f t="shared" si="53"/>
        <v>0</v>
      </c>
      <c r="V1736" s="272" t="e">
        <f>'Приложение 1'!#REF!</f>
        <v>#REF!</v>
      </c>
      <c r="W1736" s="118" t="e">
        <f>V1736*((J1736+K1736+L1736)/1000)/(N1736+O1736+P1736)</f>
        <v>#REF!</v>
      </c>
      <c r="X1736" s="380">
        <v>22.560420000000001</v>
      </c>
      <c r="Y1736" s="344" t="e">
        <f>X1736*'Приложение 1'!#REF!/100</f>
        <v>#REF!</v>
      </c>
      <c r="Z1736" s="349" t="e">
        <f t="shared" ref="Z1736:Z1742" si="54">W1736/Y1736</f>
        <v>#REF!</v>
      </c>
      <c r="AA1736" s="187"/>
    </row>
    <row r="1737" spans="1:27" s="5" customFormat="1" ht="51" hidden="1" customHeight="1" x14ac:dyDescent="0.25">
      <c r="A1737" s="430"/>
      <c r="B1737" s="430"/>
      <c r="C1737" s="582"/>
      <c r="D1737" s="575"/>
      <c r="E1737" s="575"/>
      <c r="F1737" s="570"/>
      <c r="G1737" s="656"/>
      <c r="H1737" s="421"/>
      <c r="I1737" s="385" t="s">
        <v>1159</v>
      </c>
      <c r="J1737" s="111"/>
      <c r="K1737" s="111"/>
      <c r="L1737" s="430">
        <v>774</v>
      </c>
      <c r="M1737" s="111"/>
      <c r="N1737" s="111"/>
      <c r="O1737" s="111"/>
      <c r="P1737" s="430">
        <v>254.1</v>
      </c>
      <c r="Q1737" s="111"/>
      <c r="R1737" s="111"/>
      <c r="S1737" s="111"/>
      <c r="T1737" s="111"/>
      <c r="U1737" s="111"/>
      <c r="V1737" s="372"/>
      <c r="W1737" s="383"/>
      <c r="X1737" s="387"/>
      <c r="Y1737" s="344"/>
      <c r="Z1737" s="349"/>
      <c r="AA1737" s="187"/>
    </row>
    <row r="1738" spans="1:27" s="5" customFormat="1" ht="90" hidden="1" x14ac:dyDescent="0.25">
      <c r="A1738" s="430"/>
      <c r="B1738" s="189" t="s">
        <v>1585</v>
      </c>
      <c r="C1738" s="582"/>
      <c r="D1738" s="575"/>
      <c r="E1738" s="575"/>
      <c r="F1738" s="570"/>
      <c r="G1738" s="656"/>
      <c r="H1738" s="421"/>
      <c r="I1738" s="158" t="s">
        <v>1380</v>
      </c>
      <c r="J1738" s="430"/>
      <c r="K1738" s="430"/>
      <c r="L1738" s="430">
        <v>470</v>
      </c>
      <c r="M1738" s="430"/>
      <c r="N1738" s="66"/>
      <c r="O1738" s="66"/>
      <c r="P1738" s="66">
        <v>60</v>
      </c>
      <c r="Q1738" s="66"/>
      <c r="R1738" s="66"/>
      <c r="S1738" s="66"/>
      <c r="T1738" s="66">
        <v>760.62400000000002</v>
      </c>
      <c r="U1738" s="66"/>
      <c r="V1738" s="187"/>
      <c r="W1738" s="188"/>
      <c r="X1738" s="188"/>
      <c r="Y1738" s="344" t="e">
        <f>X1738*'Приложение 1'!#REF!/100</f>
        <v>#REF!</v>
      </c>
      <c r="Z1738" s="349" t="e">
        <f t="shared" si="54"/>
        <v>#REF!</v>
      </c>
      <c r="AA1738" s="187"/>
    </row>
    <row r="1739" spans="1:27" s="5" customFormat="1" ht="15" hidden="1" customHeight="1" x14ac:dyDescent="0.25">
      <c r="A1739" s="430" t="s">
        <v>170</v>
      </c>
      <c r="B1739" s="430"/>
      <c r="C1739" s="582"/>
      <c r="D1739" s="575"/>
      <c r="E1739" s="575"/>
      <c r="F1739" s="570"/>
      <c r="G1739" s="656" t="s">
        <v>61</v>
      </c>
      <c r="H1739" s="426"/>
      <c r="I1739" s="328"/>
      <c r="J1739" s="296">
        <f>SUM(J1741:J1741)</f>
        <v>0</v>
      </c>
      <c r="K1739" s="296">
        <f>K1740</f>
        <v>2230</v>
      </c>
      <c r="L1739" s="296">
        <f>SUM(L1741:L1741)</f>
        <v>488</v>
      </c>
      <c r="M1739" s="296">
        <f>SUM(M1741:M1741)</f>
        <v>0</v>
      </c>
      <c r="N1739" s="296">
        <f>SUM(N1741:N1741)</f>
        <v>0</v>
      </c>
      <c r="O1739" s="296">
        <f>O1740</f>
        <v>400</v>
      </c>
      <c r="P1739" s="296">
        <f>SUM(P1741:P1741)</f>
        <v>499.48</v>
      </c>
      <c r="Q1739" s="296">
        <f>SUM(Q1741:Q1741)</f>
        <v>0</v>
      </c>
      <c r="R1739" s="296">
        <f>SUM(R1741:R1741)</f>
        <v>0</v>
      </c>
      <c r="S1739" s="296">
        <f>S1740</f>
        <v>31462.87</v>
      </c>
      <c r="T1739" s="296">
        <f>SUM(T1741:T1741)</f>
        <v>2188.2399999999998</v>
      </c>
      <c r="U1739" s="296">
        <f>SUM(U1741:U1741)</f>
        <v>0</v>
      </c>
      <c r="V1739" s="272" t="e">
        <f>'Приложение 1'!#REF!</f>
        <v>#REF!</v>
      </c>
      <c r="W1739" s="118" t="e">
        <f>V1739*((J1739+K1739+L1739)/1000)/(N1739+O1739+P1739)</f>
        <v>#REF!</v>
      </c>
      <c r="X1739" s="380">
        <v>22.560420000000001</v>
      </c>
      <c r="Y1739" s="344" t="e">
        <f>X1739*'Приложение 1'!#REF!/100</f>
        <v>#REF!</v>
      </c>
      <c r="Z1739" s="349" t="e">
        <f t="shared" si="54"/>
        <v>#REF!</v>
      </c>
      <c r="AA1739" s="187"/>
    </row>
    <row r="1740" spans="1:27" s="5" customFormat="1" ht="64.5" hidden="1" customHeight="1" x14ac:dyDescent="0.25">
      <c r="A1740" s="430"/>
      <c r="B1740" s="430"/>
      <c r="C1740" s="582"/>
      <c r="D1740" s="575"/>
      <c r="E1740" s="575"/>
      <c r="F1740" s="570"/>
      <c r="G1740" s="656"/>
      <c r="H1740" s="421"/>
      <c r="I1740" s="332" t="s">
        <v>867</v>
      </c>
      <c r="J1740" s="111"/>
      <c r="K1740" s="430">
        <v>2230</v>
      </c>
      <c r="L1740" s="430"/>
      <c r="M1740" s="430"/>
      <c r="N1740" s="430"/>
      <c r="O1740" s="430">
        <v>400</v>
      </c>
      <c r="P1740" s="430"/>
      <c r="Q1740" s="430"/>
      <c r="R1740" s="430"/>
      <c r="S1740" s="430">
        <v>31462.87</v>
      </c>
      <c r="T1740" s="111"/>
      <c r="U1740" s="111"/>
      <c r="V1740" s="457"/>
      <c r="W1740" s="187"/>
      <c r="X1740" s="187"/>
      <c r="Y1740" s="344" t="e">
        <f>X1740*'Приложение 1'!#REF!/100</f>
        <v>#REF!</v>
      </c>
      <c r="Z1740" s="349" t="e">
        <f t="shared" si="54"/>
        <v>#REF!</v>
      </c>
      <c r="AA1740" s="187"/>
    </row>
    <row r="1741" spans="1:27" s="5" customFormat="1" ht="30" hidden="1" x14ac:dyDescent="0.25">
      <c r="A1741" s="430"/>
      <c r="B1741" s="66" t="s">
        <v>1597</v>
      </c>
      <c r="C1741" s="582"/>
      <c r="D1741" s="575"/>
      <c r="E1741" s="575"/>
      <c r="F1741" s="570"/>
      <c r="G1741" s="656"/>
      <c r="H1741" s="421"/>
      <c r="I1741" s="158" t="s">
        <v>1381</v>
      </c>
      <c r="J1741" s="430">
        <f t="shared" ref="J1741:S1741" si="55">SUM(J1745:J1750)</f>
        <v>0</v>
      </c>
      <c r="K1741" s="430">
        <f t="shared" si="55"/>
        <v>0</v>
      </c>
      <c r="L1741" s="430">
        <v>488</v>
      </c>
      <c r="M1741" s="430"/>
      <c r="N1741" s="66">
        <v>0</v>
      </c>
      <c r="O1741" s="66">
        <v>0</v>
      </c>
      <c r="P1741" s="66">
        <v>499.48</v>
      </c>
      <c r="Q1741" s="66"/>
      <c r="R1741" s="430">
        <f t="shared" si="55"/>
        <v>0</v>
      </c>
      <c r="S1741" s="430">
        <f t="shared" si="55"/>
        <v>0</v>
      </c>
      <c r="T1741" s="430">
        <v>2188.2399999999998</v>
      </c>
      <c r="U1741" s="430"/>
      <c r="V1741" s="187"/>
      <c r="W1741" s="188"/>
      <c r="X1741" s="188"/>
      <c r="Y1741" s="344" t="e">
        <f>X1741*'Приложение 1'!#REF!/100</f>
        <v>#REF!</v>
      </c>
      <c r="Z1741" s="349" t="e">
        <f t="shared" si="54"/>
        <v>#REF!</v>
      </c>
      <c r="AA1741" s="187"/>
    </row>
    <row r="1742" spans="1:27" s="5" customFormat="1" ht="15" hidden="1" customHeight="1" x14ac:dyDescent="0.25">
      <c r="A1742" s="430" t="s">
        <v>170</v>
      </c>
      <c r="B1742" s="430"/>
      <c r="C1742" s="582"/>
      <c r="D1742" s="575"/>
      <c r="E1742" s="575"/>
      <c r="F1742" s="570"/>
      <c r="G1742" s="656" t="s">
        <v>62</v>
      </c>
      <c r="H1742" s="426"/>
      <c r="I1742" s="250"/>
      <c r="J1742" s="296">
        <f t="shared" ref="J1742:U1742" si="56">SUM(J1743:J1744)</f>
        <v>0</v>
      </c>
      <c r="K1742" s="296">
        <f t="shared" si="56"/>
        <v>0</v>
      </c>
      <c r="L1742" s="296">
        <f t="shared" si="56"/>
        <v>2663</v>
      </c>
      <c r="M1742" s="296">
        <f t="shared" si="56"/>
        <v>0</v>
      </c>
      <c r="N1742" s="296">
        <f t="shared" si="56"/>
        <v>0</v>
      </c>
      <c r="O1742" s="296">
        <f t="shared" si="56"/>
        <v>0</v>
      </c>
      <c r="P1742" s="296">
        <f t="shared" si="56"/>
        <v>4629.55</v>
      </c>
      <c r="Q1742" s="296">
        <f t="shared" si="56"/>
        <v>0</v>
      </c>
      <c r="R1742" s="296">
        <f t="shared" si="56"/>
        <v>0</v>
      </c>
      <c r="S1742" s="296">
        <f t="shared" si="56"/>
        <v>0</v>
      </c>
      <c r="T1742" s="296">
        <f t="shared" si="56"/>
        <v>3628.5259999999998</v>
      </c>
      <c r="U1742" s="296">
        <f t="shared" si="56"/>
        <v>0</v>
      </c>
      <c r="V1742" s="272" t="e">
        <f>'Приложение 1'!#REF!</f>
        <v>#REF!</v>
      </c>
      <c r="W1742" s="118" t="e">
        <f>V1742*((J1742+K1742+L1742)/1000)/(N1742+O1742+P1742)</f>
        <v>#REF!</v>
      </c>
      <c r="X1742" s="380">
        <v>22.560420000000001</v>
      </c>
      <c r="Y1742" s="344" t="e">
        <f>X1742*'Приложение 1'!#REF!/100</f>
        <v>#REF!</v>
      </c>
      <c r="Z1742" s="349" t="e">
        <f t="shared" si="54"/>
        <v>#REF!</v>
      </c>
      <c r="AA1742" s="187"/>
    </row>
    <row r="1743" spans="1:27" s="5" customFormat="1" ht="60" hidden="1" x14ac:dyDescent="0.25">
      <c r="A1743" s="430"/>
      <c r="B1743" s="430">
        <v>5714</v>
      </c>
      <c r="C1743" s="582"/>
      <c r="D1743" s="575"/>
      <c r="E1743" s="575"/>
      <c r="F1743" s="570"/>
      <c r="G1743" s="656"/>
      <c r="H1743" s="421"/>
      <c r="I1743" s="158" t="s">
        <v>1382</v>
      </c>
      <c r="J1743" s="430"/>
      <c r="K1743" s="430"/>
      <c r="L1743" s="430">
        <v>1703</v>
      </c>
      <c r="M1743" s="430"/>
      <c r="N1743" s="66"/>
      <c r="O1743" s="66"/>
      <c r="P1743" s="66">
        <v>4622.1000000000004</v>
      </c>
      <c r="Q1743" s="66"/>
      <c r="R1743" s="66"/>
      <c r="S1743" s="66"/>
      <c r="T1743" s="66">
        <v>3370.4960000000001</v>
      </c>
      <c r="U1743" s="66"/>
      <c r="V1743" s="188"/>
      <c r="W1743" s="188"/>
      <c r="X1743" s="188"/>
      <c r="Y1743" s="188"/>
      <c r="Z1743" s="363"/>
      <c r="AA1743" s="187"/>
    </row>
    <row r="1744" spans="1:27" s="5" customFormat="1" ht="30" hidden="1" x14ac:dyDescent="0.25">
      <c r="A1744" s="430"/>
      <c r="B1744" s="66" t="s">
        <v>1586</v>
      </c>
      <c r="C1744" s="582"/>
      <c r="D1744" s="575"/>
      <c r="E1744" s="575"/>
      <c r="F1744" s="570"/>
      <c r="G1744" s="656"/>
      <c r="H1744" s="421"/>
      <c r="I1744" s="158" t="s">
        <v>1383</v>
      </c>
      <c r="J1744" s="430"/>
      <c r="K1744" s="430"/>
      <c r="L1744" s="430">
        <v>960</v>
      </c>
      <c r="M1744" s="430"/>
      <c r="N1744" s="66"/>
      <c r="O1744" s="66"/>
      <c r="P1744" s="66">
        <v>7.45</v>
      </c>
      <c r="Q1744" s="66"/>
      <c r="R1744" s="66"/>
      <c r="S1744" s="66"/>
      <c r="T1744" s="66">
        <v>258.02999999999997</v>
      </c>
      <c r="U1744" s="66"/>
      <c r="V1744" s="187"/>
      <c r="W1744" s="188"/>
      <c r="X1744" s="188"/>
      <c r="Y1744" s="188"/>
      <c r="Z1744" s="363"/>
      <c r="AA1744" s="187"/>
    </row>
    <row r="1745" spans="1:31" s="5" customFormat="1" ht="15" hidden="1" customHeight="1" x14ac:dyDescent="0.25">
      <c r="A1745" s="4"/>
      <c r="B1745" s="4"/>
      <c r="C1745" s="582"/>
      <c r="D1745" s="575"/>
      <c r="E1745" s="575"/>
      <c r="F1745" s="582" t="s">
        <v>74</v>
      </c>
      <c r="G1745" s="61" t="s">
        <v>59</v>
      </c>
      <c r="H1745" s="61"/>
      <c r="I1745" s="197"/>
      <c r="J1745" s="428"/>
      <c r="K1745" s="428"/>
      <c r="L1745" s="428"/>
      <c r="M1745" s="428"/>
      <c r="N1745" s="428"/>
      <c r="O1745" s="428"/>
      <c r="P1745" s="442"/>
      <c r="Q1745" s="442"/>
      <c r="R1745" s="442"/>
      <c r="S1745" s="442"/>
      <c r="T1745" s="442"/>
      <c r="U1745" s="442"/>
      <c r="V1745" s="193"/>
      <c r="W1745" s="2"/>
      <c r="X1745" s="441"/>
      <c r="Y1745" s="2"/>
      <c r="Z1745" s="362"/>
    </row>
    <row r="1746" spans="1:31" s="5" customFormat="1" ht="15" hidden="1" customHeight="1" x14ac:dyDescent="0.25">
      <c r="A1746" s="4"/>
      <c r="B1746" s="4"/>
      <c r="C1746" s="582"/>
      <c r="D1746" s="575"/>
      <c r="E1746" s="575"/>
      <c r="F1746" s="582"/>
      <c r="G1746" s="61" t="s">
        <v>60</v>
      </c>
      <c r="H1746" s="61"/>
      <c r="I1746" s="197"/>
      <c r="J1746" s="428"/>
      <c r="K1746" s="428"/>
      <c r="L1746" s="428"/>
      <c r="M1746" s="428"/>
      <c r="N1746" s="428"/>
      <c r="O1746" s="428"/>
      <c r="P1746" s="428"/>
      <c r="Q1746" s="428"/>
      <c r="R1746" s="428"/>
      <c r="S1746" s="428"/>
      <c r="T1746" s="442"/>
      <c r="U1746" s="442"/>
      <c r="V1746" s="193"/>
      <c r="W1746" s="2"/>
      <c r="X1746" s="441"/>
      <c r="Y1746" s="2"/>
      <c r="Z1746" s="362"/>
    </row>
    <row r="1747" spans="1:31" s="5" customFormat="1" ht="15" hidden="1" customHeight="1" x14ac:dyDescent="0.25">
      <c r="A1747" s="4"/>
      <c r="B1747" s="4"/>
      <c r="C1747" s="582"/>
      <c r="D1747" s="575"/>
      <c r="E1747" s="575"/>
      <c r="F1747" s="582"/>
      <c r="G1747" s="61" t="s">
        <v>61</v>
      </c>
      <c r="H1747" s="61"/>
      <c r="I1747" s="197"/>
      <c r="J1747" s="442"/>
      <c r="K1747" s="442"/>
      <c r="L1747" s="442"/>
      <c r="M1747" s="442"/>
      <c r="N1747" s="442"/>
      <c r="O1747" s="442"/>
      <c r="P1747" s="442"/>
      <c r="Q1747" s="442"/>
      <c r="R1747" s="442"/>
      <c r="S1747" s="442"/>
      <c r="T1747" s="442"/>
      <c r="U1747" s="442"/>
      <c r="V1747" s="193"/>
      <c r="W1747" s="2"/>
      <c r="X1747" s="441"/>
      <c r="Y1747" s="2"/>
      <c r="Z1747" s="362"/>
    </row>
    <row r="1748" spans="1:31" s="5" customFormat="1" ht="15" hidden="1" customHeight="1" x14ac:dyDescent="0.25">
      <c r="A1748" s="4"/>
      <c r="B1748" s="4"/>
      <c r="C1748" s="582"/>
      <c r="D1748" s="575"/>
      <c r="E1748" s="575"/>
      <c r="F1748" s="582"/>
      <c r="G1748" s="61" t="s">
        <v>62</v>
      </c>
      <c r="H1748" s="61"/>
      <c r="I1748" s="197"/>
      <c r="J1748" s="442"/>
      <c r="K1748" s="442"/>
      <c r="L1748" s="442"/>
      <c r="M1748" s="442"/>
      <c r="N1748" s="442"/>
      <c r="O1748" s="442"/>
      <c r="P1748" s="442"/>
      <c r="Q1748" s="442"/>
      <c r="R1748" s="442"/>
      <c r="S1748" s="442"/>
      <c r="T1748" s="442"/>
      <c r="U1748" s="442"/>
      <c r="V1748" s="193"/>
      <c r="W1748" s="2"/>
      <c r="X1748" s="441"/>
      <c r="Y1748" s="2"/>
      <c r="Z1748" s="362"/>
    </row>
    <row r="1749" spans="1:31" s="5" customFormat="1" ht="15" hidden="1" customHeight="1" x14ac:dyDescent="0.25">
      <c r="A1749" s="4"/>
      <c r="B1749" s="4"/>
      <c r="C1749" s="582"/>
      <c r="D1749" s="575"/>
      <c r="E1749" s="575"/>
      <c r="F1749" s="582"/>
      <c r="G1749" s="61" t="s">
        <v>63</v>
      </c>
      <c r="H1749" s="61"/>
      <c r="I1749" s="197"/>
      <c r="J1749" s="442"/>
      <c r="K1749" s="442"/>
      <c r="L1749" s="442"/>
      <c r="M1749" s="442"/>
      <c r="N1749" s="442"/>
      <c r="O1749" s="442"/>
      <c r="P1749" s="442"/>
      <c r="Q1749" s="442"/>
      <c r="R1749" s="442"/>
      <c r="S1749" s="442"/>
      <c r="T1749" s="442"/>
      <c r="U1749" s="442"/>
      <c r="V1749" s="193"/>
      <c r="W1749" s="2"/>
      <c r="X1749" s="441"/>
      <c r="Y1749" s="2"/>
      <c r="Z1749" s="362"/>
    </row>
    <row r="1750" spans="1:31" s="5" customFormat="1" ht="15" hidden="1" customHeight="1" x14ac:dyDescent="0.25">
      <c r="A1750" s="4"/>
      <c r="B1750" s="4"/>
      <c r="C1750" s="582"/>
      <c r="D1750" s="575"/>
      <c r="E1750" s="575"/>
      <c r="F1750" s="582"/>
      <c r="G1750" s="61" t="s">
        <v>68</v>
      </c>
      <c r="H1750" s="61"/>
      <c r="I1750" s="197"/>
      <c r="J1750" s="442"/>
      <c r="K1750" s="442"/>
      <c r="L1750" s="442"/>
      <c r="M1750" s="442"/>
      <c r="N1750" s="442"/>
      <c r="O1750" s="442"/>
      <c r="P1750" s="442"/>
      <c r="Q1750" s="442"/>
      <c r="R1750" s="442"/>
      <c r="S1750" s="442"/>
      <c r="T1750" s="442"/>
      <c r="U1750" s="442"/>
      <c r="V1750" s="193"/>
      <c r="W1750" s="2"/>
      <c r="X1750" s="441"/>
      <c r="Y1750" s="2"/>
      <c r="Z1750" s="362"/>
    </row>
    <row r="1751" spans="1:31" s="5" customFormat="1" ht="15" hidden="1" customHeight="1" x14ac:dyDescent="0.25">
      <c r="A1751" s="4"/>
      <c r="B1751" s="4"/>
      <c r="C1751" s="582"/>
      <c r="D1751" s="575"/>
      <c r="E1751" s="575"/>
      <c r="F1751" s="582"/>
      <c r="G1751" s="61" t="s">
        <v>59</v>
      </c>
      <c r="H1751" s="61"/>
      <c r="I1751" s="197"/>
      <c r="J1751" s="442"/>
      <c r="K1751" s="442"/>
      <c r="L1751" s="442"/>
      <c r="M1751" s="442"/>
      <c r="N1751" s="442"/>
      <c r="O1751" s="442"/>
      <c r="P1751" s="442"/>
      <c r="Q1751" s="442"/>
      <c r="R1751" s="442"/>
      <c r="S1751" s="442"/>
      <c r="T1751" s="442"/>
      <c r="U1751" s="442"/>
      <c r="V1751" s="193"/>
      <c r="W1751" s="2"/>
      <c r="X1751" s="441"/>
      <c r="Y1751" s="2"/>
      <c r="Z1751" s="362"/>
    </row>
    <row r="1752" spans="1:31" s="5" customFormat="1" ht="15" hidden="1" customHeight="1" x14ac:dyDescent="0.25">
      <c r="A1752" s="4"/>
      <c r="B1752" s="4"/>
      <c r="C1752" s="582"/>
      <c r="D1752" s="575"/>
      <c r="E1752" s="575"/>
      <c r="F1752" s="582"/>
      <c r="G1752" s="61" t="s">
        <v>60</v>
      </c>
      <c r="H1752" s="61"/>
      <c r="I1752" s="197"/>
      <c r="J1752" s="442"/>
      <c r="K1752" s="442"/>
      <c r="L1752" s="442"/>
      <c r="M1752" s="442"/>
      <c r="N1752" s="442"/>
      <c r="O1752" s="442"/>
      <c r="P1752" s="442"/>
      <c r="Q1752" s="442"/>
      <c r="R1752" s="442"/>
      <c r="S1752" s="442"/>
      <c r="T1752" s="442"/>
      <c r="U1752" s="442"/>
      <c r="V1752" s="193"/>
      <c r="W1752" s="2"/>
      <c r="X1752" s="441"/>
      <c r="Y1752" s="344"/>
      <c r="Z1752" s="349"/>
    </row>
    <row r="1753" spans="1:31" s="5" customFormat="1" ht="15" hidden="1" customHeight="1" x14ac:dyDescent="0.25">
      <c r="A1753" s="430" t="s">
        <v>170</v>
      </c>
      <c r="B1753" s="430"/>
      <c r="C1753" s="582"/>
      <c r="D1753" s="575"/>
      <c r="E1753" s="575"/>
      <c r="F1753" s="582"/>
      <c r="G1753" s="656" t="s">
        <v>61</v>
      </c>
      <c r="H1753" s="426"/>
      <c r="I1753" s="250"/>
      <c r="J1753" s="296">
        <v>0</v>
      </c>
      <c r="K1753" s="296">
        <v>0</v>
      </c>
      <c r="L1753" s="296">
        <f>L1754</f>
        <v>340</v>
      </c>
      <c r="M1753" s="296">
        <f t="shared" ref="M1753:U1753" si="57">M1754</f>
        <v>0</v>
      </c>
      <c r="N1753" s="296">
        <v>0</v>
      </c>
      <c r="O1753" s="296">
        <v>0</v>
      </c>
      <c r="P1753" s="296">
        <f t="shared" si="57"/>
        <v>7</v>
      </c>
      <c r="Q1753" s="296">
        <f t="shared" si="57"/>
        <v>0</v>
      </c>
      <c r="R1753" s="296">
        <v>0</v>
      </c>
      <c r="S1753" s="296">
        <v>0</v>
      </c>
      <c r="T1753" s="296">
        <f t="shared" si="57"/>
        <v>761.64</v>
      </c>
      <c r="U1753" s="296">
        <f t="shared" si="57"/>
        <v>0</v>
      </c>
      <c r="V1753" s="272" t="e">
        <f>'Приложение 1'!#REF!</f>
        <v>#REF!</v>
      </c>
      <c r="W1753" s="118" t="e">
        <f>V1753*((J1753+K1753+L1753)/1000)/(N1753+O1753+P1753)</f>
        <v>#REF!</v>
      </c>
      <c r="X1753" s="380">
        <v>22.560420000000001</v>
      </c>
      <c r="Y1753" s="344" t="e">
        <f>X1753*'Приложение 1'!#REF!/100</f>
        <v>#REF!</v>
      </c>
      <c r="Z1753" s="349" t="e">
        <f t="shared" ref="Z1753" si="58">W1753/Y1753</f>
        <v>#REF!</v>
      </c>
      <c r="AA1753" s="187"/>
    </row>
    <row r="1754" spans="1:31" s="5" customFormat="1" ht="45" hidden="1" x14ac:dyDescent="0.25">
      <c r="A1754" s="430"/>
      <c r="B1754" s="66" t="s">
        <v>1598</v>
      </c>
      <c r="C1754" s="582"/>
      <c r="D1754" s="575"/>
      <c r="E1754" s="575"/>
      <c r="F1754" s="582"/>
      <c r="G1754" s="656"/>
      <c r="H1754" s="421"/>
      <c r="I1754" s="158" t="s">
        <v>1440</v>
      </c>
      <c r="J1754" s="430" t="s">
        <v>170</v>
      </c>
      <c r="K1754" s="430" t="s">
        <v>170</v>
      </c>
      <c r="L1754" s="430">
        <v>340</v>
      </c>
      <c r="M1754" s="430"/>
      <c r="N1754" s="98" t="s">
        <v>170</v>
      </c>
      <c r="O1754" s="98" t="s">
        <v>170</v>
      </c>
      <c r="P1754" s="98">
        <v>7</v>
      </c>
      <c r="Q1754" s="98"/>
      <c r="R1754" s="66" t="s">
        <v>170</v>
      </c>
      <c r="S1754" s="66" t="s">
        <v>170</v>
      </c>
      <c r="T1754" s="66">
        <v>761.64</v>
      </c>
      <c r="U1754" s="66"/>
      <c r="V1754" s="187"/>
      <c r="W1754" s="188"/>
      <c r="X1754" s="188"/>
      <c r="Y1754" s="188"/>
      <c r="Z1754" s="363"/>
      <c r="AA1754" s="187"/>
    </row>
    <row r="1755" spans="1:31" s="112" customFormat="1" ht="15" hidden="1" customHeight="1" x14ac:dyDescent="0.25">
      <c r="A1755" s="430" t="s">
        <v>170</v>
      </c>
      <c r="B1755" s="430"/>
      <c r="C1755" s="582"/>
      <c r="D1755" s="575"/>
      <c r="E1755" s="575" t="s">
        <v>75</v>
      </c>
      <c r="F1755" s="656" t="s">
        <v>73</v>
      </c>
      <c r="G1755" s="656" t="s">
        <v>60</v>
      </c>
      <c r="H1755" s="440"/>
      <c r="I1755" s="327"/>
      <c r="J1755" s="296">
        <f t="shared" ref="J1755:T1755" si="59">SUM(J1756:J1758)</f>
        <v>0</v>
      </c>
      <c r="K1755" s="296">
        <f t="shared" si="59"/>
        <v>0</v>
      </c>
      <c r="L1755" s="296">
        <f t="shared" si="59"/>
        <v>680</v>
      </c>
      <c r="M1755" s="296">
        <f t="shared" si="59"/>
        <v>0</v>
      </c>
      <c r="N1755" s="296">
        <f t="shared" si="59"/>
        <v>0</v>
      </c>
      <c r="O1755" s="296">
        <f t="shared" si="59"/>
        <v>0</v>
      </c>
      <c r="P1755" s="296">
        <f t="shared" si="59"/>
        <v>337.7</v>
      </c>
      <c r="Q1755" s="296">
        <f t="shared" si="59"/>
        <v>0</v>
      </c>
      <c r="R1755" s="296">
        <f t="shared" si="59"/>
        <v>0</v>
      </c>
      <c r="S1755" s="296">
        <f t="shared" si="59"/>
        <v>0</v>
      </c>
      <c r="T1755" s="296">
        <f t="shared" si="59"/>
        <v>1109.57133</v>
      </c>
      <c r="U1755" s="297"/>
      <c r="V1755" s="272" t="e">
        <f>'Приложение 1'!#REF!</f>
        <v>#REF!</v>
      </c>
      <c r="W1755" s="118" t="e">
        <f>V1755*((J1755+K1755+L1755)/1000)/(N1755+O1755+P1755)</f>
        <v>#REF!</v>
      </c>
      <c r="X1755" s="380">
        <v>22.560420000000001</v>
      </c>
      <c r="Y1755" s="344" t="e">
        <f>X1755*'Приложение 1'!#REF!/100</f>
        <v>#REF!</v>
      </c>
      <c r="Z1755" s="349" t="e">
        <f t="shared" ref="Z1755" si="60">W1755/Y1755</f>
        <v>#REF!</v>
      </c>
      <c r="AA1755" s="187"/>
      <c r="AB1755" s="5"/>
      <c r="AC1755" s="5"/>
      <c r="AD1755" s="5"/>
      <c r="AE1755" s="5"/>
    </row>
    <row r="1756" spans="1:31" s="5" customFormat="1" ht="45" hidden="1" x14ac:dyDescent="0.25">
      <c r="A1756" s="430"/>
      <c r="B1756" s="66" t="s">
        <v>1632</v>
      </c>
      <c r="C1756" s="582"/>
      <c r="D1756" s="575"/>
      <c r="E1756" s="575"/>
      <c r="F1756" s="656"/>
      <c r="G1756" s="656"/>
      <c r="H1756" s="107"/>
      <c r="I1756" s="304" t="s">
        <v>1160</v>
      </c>
      <c r="J1756" s="430"/>
      <c r="K1756" s="95"/>
      <c r="L1756" s="430">
        <v>580</v>
      </c>
      <c r="M1756" s="430"/>
      <c r="N1756" s="66"/>
      <c r="O1756" s="66"/>
      <c r="P1756" s="66">
        <v>200</v>
      </c>
      <c r="Q1756" s="66"/>
      <c r="R1756" s="66"/>
      <c r="S1756" s="66"/>
      <c r="T1756" s="95">
        <v>954.82875000000001</v>
      </c>
      <c r="U1756" s="66"/>
      <c r="V1756" s="187"/>
      <c r="W1756" s="188"/>
      <c r="X1756" s="188"/>
      <c r="Y1756" s="188"/>
      <c r="Z1756" s="363"/>
      <c r="AA1756" s="187"/>
    </row>
    <row r="1757" spans="1:31" s="5" customFormat="1" ht="90" hidden="1" x14ac:dyDescent="0.25">
      <c r="A1757" s="430"/>
      <c r="B1757" s="430">
        <v>5763</v>
      </c>
      <c r="C1757" s="582"/>
      <c r="D1757" s="575"/>
      <c r="E1757" s="575"/>
      <c r="F1757" s="656"/>
      <c r="G1757" s="656"/>
      <c r="H1757" s="107"/>
      <c r="I1757" s="304" t="s">
        <v>1161</v>
      </c>
      <c r="J1757" s="430"/>
      <c r="K1757" s="95"/>
      <c r="L1757" s="430">
        <v>30</v>
      </c>
      <c r="M1757" s="430"/>
      <c r="N1757" s="66"/>
      <c r="O1757" s="66"/>
      <c r="P1757" s="66">
        <v>82.7</v>
      </c>
      <c r="Q1757" s="66"/>
      <c r="R1757" s="66"/>
      <c r="S1757" s="66"/>
      <c r="T1757" s="95">
        <v>45.9651</v>
      </c>
      <c r="U1757" s="66"/>
      <c r="V1757" s="188"/>
      <c r="W1757" s="188"/>
      <c r="X1757" s="188"/>
      <c r="Y1757" s="188"/>
      <c r="Z1757" s="363"/>
      <c r="AA1757" s="187"/>
    </row>
    <row r="1758" spans="1:31" s="5" customFormat="1" ht="90" hidden="1" x14ac:dyDescent="0.25">
      <c r="A1758" s="430"/>
      <c r="B1758" s="430">
        <v>879</v>
      </c>
      <c r="C1758" s="582"/>
      <c r="D1758" s="575"/>
      <c r="E1758" s="575"/>
      <c r="F1758" s="656"/>
      <c r="G1758" s="656"/>
      <c r="H1758" s="107"/>
      <c r="I1758" s="304" t="s">
        <v>1162</v>
      </c>
      <c r="J1758" s="430"/>
      <c r="K1758" s="95"/>
      <c r="L1758" s="430">
        <v>70</v>
      </c>
      <c r="M1758" s="430"/>
      <c r="N1758" s="66"/>
      <c r="O1758" s="66"/>
      <c r="P1758" s="66">
        <v>55</v>
      </c>
      <c r="Q1758" s="66"/>
      <c r="R1758" s="66"/>
      <c r="S1758" s="66"/>
      <c r="T1758" s="95">
        <v>108.77748</v>
      </c>
      <c r="U1758" s="66"/>
      <c r="V1758" s="188"/>
      <c r="W1758" s="188"/>
      <c r="X1758" s="188"/>
      <c r="Y1758" s="188"/>
      <c r="Z1758" s="363"/>
      <c r="AA1758" s="187"/>
    </row>
    <row r="1759" spans="1:31" s="5" customFormat="1" ht="16.5" hidden="1" customHeight="1" x14ac:dyDescent="0.25">
      <c r="A1759" s="4"/>
      <c r="B1759" s="4"/>
      <c r="C1759" s="582"/>
      <c r="D1759" s="575"/>
      <c r="E1759" s="575"/>
      <c r="F1759" s="656"/>
      <c r="G1759" s="656" t="s">
        <v>61</v>
      </c>
      <c r="H1759" s="287"/>
      <c r="I1759" s="315"/>
      <c r="J1759" s="252">
        <v>0</v>
      </c>
      <c r="K1759" s="252">
        <v>0</v>
      </c>
      <c r="L1759" s="252">
        <f>L1760</f>
        <v>1820</v>
      </c>
      <c r="M1759" s="252">
        <f t="shared" ref="M1759:U1759" si="61">M1760</f>
        <v>0</v>
      </c>
      <c r="N1759" s="252">
        <f t="shared" si="61"/>
        <v>0</v>
      </c>
      <c r="O1759" s="252">
        <f t="shared" si="61"/>
        <v>0</v>
      </c>
      <c r="P1759" s="252">
        <f t="shared" si="61"/>
        <v>4000</v>
      </c>
      <c r="Q1759" s="252">
        <f t="shared" si="61"/>
        <v>0</v>
      </c>
      <c r="R1759" s="252">
        <f t="shared" si="61"/>
        <v>0</v>
      </c>
      <c r="S1759" s="252">
        <f t="shared" si="61"/>
        <v>0</v>
      </c>
      <c r="T1759" s="252">
        <f t="shared" si="61"/>
        <v>2887.04</v>
      </c>
      <c r="U1759" s="252">
        <f t="shared" si="61"/>
        <v>0</v>
      </c>
      <c r="V1759" s="272" t="e">
        <f>'Приложение 1'!#REF!</f>
        <v>#REF!</v>
      </c>
      <c r="W1759" s="118" t="e">
        <f>V1759*((J1759+K1759+L1759)/1000)/(N1759+O1759+P1759)</f>
        <v>#REF!</v>
      </c>
      <c r="X1759" s="380">
        <v>22.560420000000001</v>
      </c>
      <c r="Y1759" s="344" t="e">
        <f>X1759*'Приложение 1'!#REF!/100</f>
        <v>#REF!</v>
      </c>
      <c r="Z1759" s="349" t="e">
        <f t="shared" ref="Z1759" si="62">W1759/Y1759</f>
        <v>#REF!</v>
      </c>
    </row>
    <row r="1760" spans="1:31" s="5" customFormat="1" ht="75" hidden="1" x14ac:dyDescent="0.25">
      <c r="A1760" s="430"/>
      <c r="B1760" s="430">
        <v>5709</v>
      </c>
      <c r="C1760" s="582"/>
      <c r="D1760" s="575"/>
      <c r="E1760" s="575"/>
      <c r="F1760" s="656"/>
      <c r="G1760" s="656"/>
      <c r="H1760" s="421"/>
      <c r="I1760" s="158" t="s">
        <v>1384</v>
      </c>
      <c r="J1760" s="430"/>
      <c r="K1760" s="430"/>
      <c r="L1760" s="430">
        <v>1820</v>
      </c>
      <c r="M1760" s="430"/>
      <c r="N1760" s="66"/>
      <c r="O1760" s="66"/>
      <c r="P1760" s="66">
        <v>4000</v>
      </c>
      <c r="Q1760" s="66"/>
      <c r="R1760" s="66"/>
      <c r="S1760" s="66"/>
      <c r="T1760" s="66">
        <v>2887.04</v>
      </c>
      <c r="U1760" s="66"/>
      <c r="V1760" s="188"/>
      <c r="W1760" s="188"/>
      <c r="X1760" s="188"/>
      <c r="Y1760" s="188"/>
      <c r="Z1760" s="363"/>
      <c r="AA1760" s="187"/>
    </row>
    <row r="1761" spans="1:27" s="5" customFormat="1" ht="15" hidden="1" customHeight="1" x14ac:dyDescent="0.25">
      <c r="A1761" s="4"/>
      <c r="B1761" s="4"/>
      <c r="C1761" s="582"/>
      <c r="D1761" s="575"/>
      <c r="E1761" s="575"/>
      <c r="F1761" s="582" t="s">
        <v>74</v>
      </c>
      <c r="G1761" s="6" t="s">
        <v>59</v>
      </c>
      <c r="H1761" s="6"/>
      <c r="I1761" s="334"/>
      <c r="J1761" s="442"/>
      <c r="K1761" s="442"/>
      <c r="L1761" s="442"/>
      <c r="M1761" s="442"/>
      <c r="N1761" s="442"/>
      <c r="O1761" s="442"/>
      <c r="P1761" s="442"/>
      <c r="Q1761" s="442"/>
      <c r="R1761" s="442"/>
      <c r="S1761" s="442"/>
      <c r="T1761" s="442"/>
      <c r="U1761" s="442"/>
      <c r="V1761" s="202"/>
      <c r="W1761" s="4"/>
      <c r="X1761" s="442"/>
      <c r="Y1761" s="4"/>
      <c r="Z1761" s="362"/>
    </row>
    <row r="1762" spans="1:27" s="5" customFormat="1" ht="15" hidden="1" customHeight="1" x14ac:dyDescent="0.25">
      <c r="A1762" s="4"/>
      <c r="B1762" s="4"/>
      <c r="C1762" s="582"/>
      <c r="D1762" s="575"/>
      <c r="E1762" s="575"/>
      <c r="F1762" s="582"/>
      <c r="G1762" s="6" t="s">
        <v>60</v>
      </c>
      <c r="H1762" s="6"/>
      <c r="I1762" s="334"/>
      <c r="J1762" s="442"/>
      <c r="K1762" s="442"/>
      <c r="L1762" s="442"/>
      <c r="M1762" s="442"/>
      <c r="N1762" s="442"/>
      <c r="O1762" s="442"/>
      <c r="P1762" s="442"/>
      <c r="Q1762" s="442"/>
      <c r="R1762" s="442"/>
      <c r="S1762" s="442"/>
      <c r="T1762" s="442"/>
      <c r="U1762" s="442"/>
      <c r="V1762" s="202"/>
      <c r="W1762" s="4"/>
      <c r="X1762" s="442"/>
      <c r="Y1762" s="4"/>
      <c r="Z1762" s="362"/>
    </row>
    <row r="1763" spans="1:27" s="5" customFormat="1" ht="15" hidden="1" customHeight="1" x14ac:dyDescent="0.25">
      <c r="A1763" s="4"/>
      <c r="B1763" s="4"/>
      <c r="C1763" s="582"/>
      <c r="D1763" s="575"/>
      <c r="E1763" s="575"/>
      <c r="F1763" s="582"/>
      <c r="G1763" s="656" t="s">
        <v>61</v>
      </c>
      <c r="H1763" s="287"/>
      <c r="I1763" s="315"/>
      <c r="J1763" s="252">
        <v>0</v>
      </c>
      <c r="K1763" s="252">
        <f>K1764</f>
        <v>1361</v>
      </c>
      <c r="L1763" s="252">
        <f t="shared" ref="L1763:U1763" si="63">L1764</f>
        <v>0</v>
      </c>
      <c r="M1763" s="252">
        <f t="shared" si="63"/>
        <v>0</v>
      </c>
      <c r="N1763" s="252">
        <f t="shared" si="63"/>
        <v>0</v>
      </c>
      <c r="O1763" s="291">
        <f>O1764</f>
        <v>150</v>
      </c>
      <c r="P1763" s="252">
        <f t="shared" si="63"/>
        <v>0</v>
      </c>
      <c r="Q1763" s="252">
        <f t="shared" si="63"/>
        <v>0</v>
      </c>
      <c r="R1763" s="252">
        <f t="shared" si="63"/>
        <v>0</v>
      </c>
      <c r="S1763" s="291" t="e">
        <f>S1764+#REF!</f>
        <v>#REF!</v>
      </c>
      <c r="T1763" s="252">
        <f t="shared" si="63"/>
        <v>0</v>
      </c>
      <c r="U1763" s="252">
        <f t="shared" si="63"/>
        <v>0</v>
      </c>
      <c r="V1763" s="272" t="e">
        <f>'Приложение 1'!#REF!</f>
        <v>#REF!</v>
      </c>
      <c r="W1763" s="118" t="e">
        <f>V1763*((J1763+K1763+L1763)/1000)/(N1763+O1763+P1763)</f>
        <v>#REF!</v>
      </c>
      <c r="X1763" s="380">
        <v>22.560420000000001</v>
      </c>
      <c r="Y1763" s="344" t="e">
        <f>X1763*'Приложение 1'!#REF!/100</f>
        <v>#REF!</v>
      </c>
      <c r="Z1763" s="349" t="e">
        <f t="shared" ref="Z1763:Z1765" si="64">W1763/Y1763</f>
        <v>#REF!</v>
      </c>
    </row>
    <row r="1764" spans="1:27" s="5" customFormat="1" ht="22.9" hidden="1" customHeight="1" x14ac:dyDescent="0.25">
      <c r="A1764" s="449">
        <v>1097</v>
      </c>
      <c r="B1764" s="449"/>
      <c r="C1764" s="439"/>
      <c r="D1764" s="438"/>
      <c r="E1764" s="575"/>
      <c r="F1764" s="582"/>
      <c r="G1764" s="656"/>
      <c r="H1764" s="423"/>
      <c r="I1764" s="175" t="s">
        <v>843</v>
      </c>
      <c r="J1764" s="449"/>
      <c r="K1764" s="449">
        <v>1361</v>
      </c>
      <c r="L1764" s="449"/>
      <c r="M1764" s="449"/>
      <c r="N1764" s="217"/>
      <c r="O1764" s="217">
        <v>150</v>
      </c>
      <c r="P1764" s="217"/>
      <c r="Q1764" s="217"/>
      <c r="R1764" s="217"/>
      <c r="S1764" s="217">
        <v>3126.9409999999998</v>
      </c>
      <c r="T1764" s="217"/>
      <c r="U1764" s="217"/>
      <c r="V1764" s="188"/>
      <c r="W1764" s="118">
        <f t="shared" ref="W1764:W1765" si="65">V1764*((J1764+K1764+L1764)/1000)/(N1764+O1764+P1764)</f>
        <v>0</v>
      </c>
      <c r="X1764" s="380">
        <v>22.560420000000001</v>
      </c>
      <c r="Y1764" s="344" t="e">
        <f>X1764*'Приложение 1'!#REF!/100</f>
        <v>#REF!</v>
      </c>
      <c r="Z1764" s="349" t="e">
        <f t="shared" si="64"/>
        <v>#REF!</v>
      </c>
      <c r="AA1764" s="187"/>
    </row>
    <row r="1765" spans="1:27" s="490" customFormat="1" ht="15" customHeight="1" x14ac:dyDescent="0.2">
      <c r="A1765" s="735" t="s">
        <v>1781</v>
      </c>
      <c r="B1765" s="736"/>
      <c r="E1765" s="497"/>
      <c r="F1765" s="498"/>
      <c r="G1765" s="491"/>
      <c r="H1765" s="491"/>
      <c r="I1765" s="492"/>
      <c r="J1765" s="493">
        <f>J1640+J1653+J1659+J1667+J1708+J1717+J1736+J1739+J1742+J1753+J1755+J1759+J1763</f>
        <v>5988</v>
      </c>
      <c r="K1765" s="537">
        <f>K1640+K1653+K1659+K1667+K1708+K1717+K1736+K1739+K1742+K1753+K1755+K1759+K1763</f>
        <v>4342</v>
      </c>
      <c r="L1765" s="493">
        <f t="shared" ref="L1765:U1765" si="66">L1637+L1639+L1640+L1642+L1653+L1659+L1667+L1717+L1736+L1739+L1742+L1755+L1753+L1759+L1763</f>
        <v>9862</v>
      </c>
      <c r="M1765" s="493">
        <f t="shared" si="66"/>
        <v>0</v>
      </c>
      <c r="N1765" s="493">
        <f t="shared" si="66"/>
        <v>1451.73</v>
      </c>
      <c r="O1765" s="493">
        <f t="shared" si="66"/>
        <v>2948</v>
      </c>
      <c r="P1765" s="493">
        <f t="shared" si="66"/>
        <v>10490.59</v>
      </c>
      <c r="Q1765" s="493">
        <f t="shared" si="66"/>
        <v>0</v>
      </c>
      <c r="R1765" s="493">
        <f t="shared" si="66"/>
        <v>39738.010771000001</v>
      </c>
      <c r="S1765" s="493" t="e">
        <f t="shared" si="66"/>
        <v>#REF!</v>
      </c>
      <c r="T1765" s="493">
        <f t="shared" si="66"/>
        <v>153811.66605000003</v>
      </c>
      <c r="U1765" s="493">
        <f t="shared" si="66"/>
        <v>0</v>
      </c>
      <c r="V1765" s="376" t="e">
        <f>'Приложение 1'!#REF!</f>
        <v>#REF!</v>
      </c>
      <c r="W1765" s="505" t="e">
        <f t="shared" si="65"/>
        <v>#REF!</v>
      </c>
      <c r="X1765" s="494">
        <v>22.560420000000001</v>
      </c>
      <c r="Y1765" s="506" t="e">
        <f>X1765*'Приложение 1'!#REF!/100</f>
        <v>#REF!</v>
      </c>
      <c r="Z1765" s="523" t="e">
        <f t="shared" si="64"/>
        <v>#REF!</v>
      </c>
    </row>
    <row r="1766" spans="1:27" s="5" customFormat="1" ht="15" hidden="1" customHeight="1" x14ac:dyDescent="0.25">
      <c r="E1766" s="8"/>
      <c r="G1766" s="10"/>
      <c r="H1766" s="10"/>
      <c r="I1766" s="137"/>
      <c r="J1766" s="461"/>
      <c r="K1766" s="461"/>
      <c r="L1766" s="461"/>
      <c r="M1766" s="461"/>
      <c r="N1766" s="461"/>
      <c r="O1766" s="461"/>
      <c r="P1766" s="461"/>
      <c r="Q1766" s="461"/>
      <c r="R1766" s="461"/>
      <c r="S1766" s="461"/>
      <c r="T1766" s="461"/>
      <c r="U1766" s="169"/>
      <c r="V1766" s="461"/>
      <c r="X1766" s="380">
        <v>22.560420000000001</v>
      </c>
      <c r="Y1766" s="344" t="e">
        <f>X1766*'Приложение 1'!#REF!/100</f>
        <v>#REF!</v>
      </c>
    </row>
    <row r="1767" spans="1:27" s="5" customFormat="1" ht="15" hidden="1" customHeight="1" x14ac:dyDescent="0.25">
      <c r="E1767" s="8"/>
      <c r="G1767" s="10"/>
      <c r="H1767" s="10"/>
      <c r="I1767" s="137"/>
      <c r="J1767" s="461"/>
      <c r="K1767" s="461"/>
      <c r="L1767" s="461"/>
      <c r="M1767" s="461"/>
      <c r="N1767" s="461"/>
      <c r="O1767" s="461"/>
      <c r="P1767" s="461"/>
      <c r="Q1767" s="461"/>
      <c r="R1767" s="461"/>
      <c r="S1767" s="461"/>
      <c r="T1767" s="461"/>
      <c r="U1767" s="169"/>
      <c r="V1767" s="461"/>
      <c r="X1767" s="380">
        <v>22.560420000000001</v>
      </c>
      <c r="Y1767" s="344" t="e">
        <f>X1767*'Приложение 1'!#REF!/100</f>
        <v>#REF!</v>
      </c>
    </row>
    <row r="1768" spans="1:27" s="5" customFormat="1" ht="15" hidden="1" customHeight="1" thickBot="1" x14ac:dyDescent="0.3">
      <c r="A1768" s="667" t="s">
        <v>162</v>
      </c>
      <c r="B1768" s="668"/>
      <c r="C1768" s="668"/>
      <c r="D1768" s="668"/>
      <c r="E1768" s="668"/>
      <c r="F1768" s="668"/>
      <c r="G1768" s="668"/>
      <c r="H1768" s="668"/>
      <c r="I1768" s="668"/>
      <c r="J1768" s="668"/>
      <c r="K1768" s="668"/>
      <c r="L1768" s="668"/>
      <c r="M1768" s="668"/>
      <c r="N1768" s="668"/>
      <c r="O1768" s="668"/>
      <c r="P1768" s="668"/>
      <c r="Q1768" s="668"/>
      <c r="R1768" s="668"/>
      <c r="S1768" s="668"/>
      <c r="T1768" s="668"/>
      <c r="U1768" s="669"/>
      <c r="X1768" s="380">
        <v>22.560420000000001</v>
      </c>
      <c r="Y1768" s="344" t="e">
        <f>X1768*'Приложение 1'!#REF!/100</f>
        <v>#REF!</v>
      </c>
    </row>
    <row r="1769" spans="1:27" s="5" customFormat="1" ht="49.5" hidden="1" customHeight="1" x14ac:dyDescent="0.25">
      <c r="A1769" s="670" t="s">
        <v>112</v>
      </c>
      <c r="B1769" s="185"/>
      <c r="C1769" s="671" t="s">
        <v>119</v>
      </c>
      <c r="D1769" s="672" t="s">
        <v>69</v>
      </c>
      <c r="E1769" s="672" t="s">
        <v>113</v>
      </c>
      <c r="F1769" s="672" t="s">
        <v>114</v>
      </c>
      <c r="G1769" s="672" t="s">
        <v>115</v>
      </c>
      <c r="H1769" s="427" t="s">
        <v>166</v>
      </c>
      <c r="I1769" s="673" t="s">
        <v>127</v>
      </c>
      <c r="J1769" s="675" t="s">
        <v>128</v>
      </c>
      <c r="K1769" s="676"/>
      <c r="L1769" s="676"/>
      <c r="M1769" s="677"/>
      <c r="N1769" s="659" t="s">
        <v>110</v>
      </c>
      <c r="O1769" s="660"/>
      <c r="P1769" s="660"/>
      <c r="Q1769" s="661"/>
      <c r="R1769" s="659" t="s">
        <v>46</v>
      </c>
      <c r="S1769" s="660"/>
      <c r="T1769" s="660"/>
      <c r="U1769" s="661"/>
      <c r="V1769" s="161" t="s">
        <v>141</v>
      </c>
      <c r="W1769" s="25" t="s">
        <v>146</v>
      </c>
      <c r="X1769" s="380">
        <v>22.560420000000001</v>
      </c>
      <c r="Y1769" s="344" t="e">
        <f>X1769*'Приложение 1'!#REF!/100</f>
        <v>#REF!</v>
      </c>
      <c r="Z1769" s="420" t="s">
        <v>132</v>
      </c>
    </row>
    <row r="1770" spans="1:27" s="5" customFormat="1" ht="60" hidden="1" customHeight="1" x14ac:dyDescent="0.25">
      <c r="A1770" s="575"/>
      <c r="B1770" s="430"/>
      <c r="C1770" s="573"/>
      <c r="D1770" s="573"/>
      <c r="E1770" s="573"/>
      <c r="F1770" s="573"/>
      <c r="G1770" s="573"/>
      <c r="H1770" s="428" t="s">
        <v>167</v>
      </c>
      <c r="I1770" s="674"/>
      <c r="J1770" s="435">
        <f>J1635</f>
        <v>2015</v>
      </c>
      <c r="K1770" s="435">
        <f>K1635</f>
        <v>2016</v>
      </c>
      <c r="L1770" s="435">
        <f>L1635</f>
        <v>2017</v>
      </c>
      <c r="M1770" s="435" t="str">
        <f>M1635</f>
        <v>План (в случае отсутствия фактических значений)</v>
      </c>
      <c r="N1770" s="435">
        <f>J1770</f>
        <v>2015</v>
      </c>
      <c r="O1770" s="435">
        <f>K1770</f>
        <v>2016</v>
      </c>
      <c r="P1770" s="435">
        <f>L1770</f>
        <v>2017</v>
      </c>
      <c r="Q1770" s="435" t="str">
        <f>M1770</f>
        <v>План (в случае отсутствия фактических значений)</v>
      </c>
      <c r="R1770" s="435">
        <f>J1770</f>
        <v>2015</v>
      </c>
      <c r="S1770" s="435">
        <f>K1770</f>
        <v>2016</v>
      </c>
      <c r="T1770" s="435">
        <f>L1770</f>
        <v>2017</v>
      </c>
      <c r="U1770" s="435" t="str">
        <f>M1770</f>
        <v>План (в случае отсутствия фактических значений)</v>
      </c>
      <c r="V1770" s="24" t="s">
        <v>137</v>
      </c>
      <c r="W1770" s="432">
        <v>2018</v>
      </c>
      <c r="X1770" s="380">
        <v>22.560420000000001</v>
      </c>
      <c r="Y1770" s="344" t="e">
        <f>X1770*'Приложение 1'!#REF!/100</f>
        <v>#REF!</v>
      </c>
    </row>
    <row r="1771" spans="1:27" s="5" customFormat="1" ht="15" hidden="1" customHeight="1" x14ac:dyDescent="0.25">
      <c r="A1771" s="131">
        <v>1</v>
      </c>
      <c r="B1771" s="186"/>
      <c r="C1771" s="132">
        <v>2</v>
      </c>
      <c r="D1771" s="694">
        <v>3</v>
      </c>
      <c r="E1771" s="695"/>
      <c r="F1771" s="695"/>
      <c r="G1771" s="695"/>
      <c r="H1771" s="696"/>
      <c r="I1771" s="333">
        <v>4</v>
      </c>
      <c r="J1771" s="579">
        <v>5</v>
      </c>
      <c r="K1771" s="580"/>
      <c r="L1771" s="580"/>
      <c r="M1771" s="666"/>
      <c r="N1771" s="579">
        <v>6</v>
      </c>
      <c r="O1771" s="580"/>
      <c r="P1771" s="580"/>
      <c r="Q1771" s="666"/>
      <c r="R1771" s="579">
        <v>7</v>
      </c>
      <c r="S1771" s="580"/>
      <c r="T1771" s="580"/>
      <c r="U1771" s="666"/>
      <c r="V1771" s="457">
        <v>8</v>
      </c>
      <c r="W1771" s="457">
        <v>10</v>
      </c>
      <c r="X1771" s="380">
        <v>22.560420000000001</v>
      </c>
      <c r="Y1771" s="344" t="e">
        <f>X1771*'Приложение 1'!#REF!/100</f>
        <v>#REF!</v>
      </c>
    </row>
    <row r="1772" spans="1:27" s="5" customFormat="1" ht="15" hidden="1" customHeight="1" x14ac:dyDescent="0.25">
      <c r="A1772" s="2"/>
      <c r="B1772" s="4"/>
      <c r="C1772" s="582" t="s">
        <v>70</v>
      </c>
      <c r="D1772" s="575" t="s">
        <v>71</v>
      </c>
      <c r="E1772" s="575" t="s">
        <v>72</v>
      </c>
      <c r="F1772" s="582" t="s">
        <v>73</v>
      </c>
      <c r="G1772" s="61" t="s">
        <v>59</v>
      </c>
      <c r="H1772" s="61"/>
      <c r="I1772" s="179"/>
      <c r="J1772" s="441"/>
      <c r="K1772" s="441"/>
      <c r="L1772" s="441"/>
      <c r="M1772" s="441"/>
      <c r="N1772" s="441"/>
      <c r="O1772" s="441"/>
      <c r="P1772" s="441"/>
      <c r="Q1772" s="441"/>
      <c r="R1772" s="441"/>
      <c r="S1772" s="441"/>
      <c r="T1772" s="441"/>
      <c r="U1772" s="441"/>
      <c r="V1772" s="441"/>
      <c r="W1772" s="2"/>
      <c r="X1772" s="380">
        <v>22.560420000000001</v>
      </c>
      <c r="Y1772" s="344" t="e">
        <f>X1772*'Приложение 1'!#REF!/100</f>
        <v>#REF!</v>
      </c>
    </row>
    <row r="1773" spans="1:27" s="5" customFormat="1" ht="15" hidden="1" customHeight="1" x14ac:dyDescent="0.25">
      <c r="A1773" s="4"/>
      <c r="B1773" s="4"/>
      <c r="C1773" s="582"/>
      <c r="D1773" s="575"/>
      <c r="E1773" s="575"/>
      <c r="F1773" s="582"/>
      <c r="G1773" s="61" t="s">
        <v>60</v>
      </c>
      <c r="H1773" s="61"/>
      <c r="I1773" s="179"/>
      <c r="J1773" s="441"/>
      <c r="K1773" s="441"/>
      <c r="L1773" s="441"/>
      <c r="M1773" s="441"/>
      <c r="N1773" s="441"/>
      <c r="O1773" s="441"/>
      <c r="P1773" s="441"/>
      <c r="Q1773" s="441"/>
      <c r="R1773" s="441"/>
      <c r="S1773" s="441"/>
      <c r="T1773" s="441"/>
      <c r="U1773" s="441"/>
      <c r="V1773" s="441"/>
      <c r="W1773" s="2"/>
      <c r="X1773" s="380">
        <v>22.560420000000001</v>
      </c>
      <c r="Y1773" s="344" t="e">
        <f>X1773*'Приложение 1'!#REF!/100</f>
        <v>#REF!</v>
      </c>
    </row>
    <row r="1774" spans="1:27" s="5" customFormat="1" ht="15" hidden="1" customHeight="1" x14ac:dyDescent="0.25">
      <c r="A1774" s="4"/>
      <c r="B1774" s="4"/>
      <c r="C1774" s="582"/>
      <c r="D1774" s="575"/>
      <c r="E1774" s="575"/>
      <c r="F1774" s="582"/>
      <c r="G1774" s="61" t="s">
        <v>61</v>
      </c>
      <c r="H1774" s="61"/>
      <c r="I1774" s="179"/>
      <c r="J1774" s="441"/>
      <c r="K1774" s="441"/>
      <c r="L1774" s="441"/>
      <c r="M1774" s="441"/>
      <c r="N1774" s="441"/>
      <c r="O1774" s="441"/>
      <c r="P1774" s="441"/>
      <c r="Q1774" s="441"/>
      <c r="R1774" s="441"/>
      <c r="S1774" s="441"/>
      <c r="T1774" s="441"/>
      <c r="U1774" s="441"/>
      <c r="V1774" s="441"/>
      <c r="W1774" s="2"/>
      <c r="X1774" s="380">
        <v>22.560420000000001</v>
      </c>
      <c r="Y1774" s="344" t="e">
        <f>X1774*'Приложение 1'!#REF!/100</f>
        <v>#REF!</v>
      </c>
    </row>
    <row r="1775" spans="1:27" s="5" customFormat="1" ht="15" hidden="1" customHeight="1" x14ac:dyDescent="0.25">
      <c r="A1775" s="4"/>
      <c r="B1775" s="4"/>
      <c r="C1775" s="582"/>
      <c r="D1775" s="575"/>
      <c r="E1775" s="575"/>
      <c r="F1775" s="582"/>
      <c r="G1775" s="61" t="s">
        <v>62</v>
      </c>
      <c r="H1775" s="61"/>
      <c r="I1775" s="179"/>
      <c r="J1775" s="441"/>
      <c r="K1775" s="441"/>
      <c r="L1775" s="441"/>
      <c r="M1775" s="441"/>
      <c r="N1775" s="441"/>
      <c r="O1775" s="441"/>
      <c r="P1775" s="441"/>
      <c r="Q1775" s="441"/>
      <c r="R1775" s="441"/>
      <c r="S1775" s="441"/>
      <c r="T1775" s="441"/>
      <c r="U1775" s="441"/>
      <c r="V1775" s="441"/>
      <c r="W1775" s="2"/>
      <c r="X1775" s="380">
        <v>22.560420000000001</v>
      </c>
      <c r="Y1775" s="344" t="e">
        <f>X1775*'Приложение 1'!#REF!/100</f>
        <v>#REF!</v>
      </c>
    </row>
    <row r="1776" spans="1:27" s="5" customFormat="1" ht="15" hidden="1" customHeight="1" x14ac:dyDescent="0.25">
      <c r="A1776" s="4"/>
      <c r="B1776" s="4"/>
      <c r="C1776" s="582"/>
      <c r="D1776" s="575"/>
      <c r="E1776" s="575"/>
      <c r="F1776" s="582"/>
      <c r="G1776" s="61" t="s">
        <v>63</v>
      </c>
      <c r="H1776" s="61"/>
      <c r="I1776" s="179"/>
      <c r="J1776" s="441"/>
      <c r="K1776" s="441"/>
      <c r="L1776" s="441"/>
      <c r="M1776" s="441"/>
      <c r="N1776" s="441"/>
      <c r="O1776" s="441"/>
      <c r="P1776" s="441"/>
      <c r="Q1776" s="441"/>
      <c r="R1776" s="441"/>
      <c r="S1776" s="441"/>
      <c r="T1776" s="441"/>
      <c r="U1776" s="441"/>
      <c r="V1776" s="441"/>
      <c r="W1776" s="2"/>
      <c r="X1776" s="380">
        <v>22.560420000000001</v>
      </c>
      <c r="Y1776" s="344" t="e">
        <f>X1776*'Приложение 1'!#REF!/100</f>
        <v>#REF!</v>
      </c>
    </row>
    <row r="1777" spans="1:25" s="5" customFormat="1" ht="15" hidden="1" customHeight="1" x14ac:dyDescent="0.25">
      <c r="A1777" s="4"/>
      <c r="B1777" s="4"/>
      <c r="C1777" s="582"/>
      <c r="D1777" s="575"/>
      <c r="E1777" s="575"/>
      <c r="F1777" s="582"/>
      <c r="G1777" s="61" t="s">
        <v>68</v>
      </c>
      <c r="H1777" s="61"/>
      <c r="I1777" s="179"/>
      <c r="J1777" s="441"/>
      <c r="K1777" s="441"/>
      <c r="L1777" s="441"/>
      <c r="M1777" s="441"/>
      <c r="N1777" s="441"/>
      <c r="O1777" s="441"/>
      <c r="P1777" s="441"/>
      <c r="Q1777" s="441"/>
      <c r="R1777" s="441"/>
      <c r="S1777" s="441"/>
      <c r="T1777" s="441"/>
      <c r="U1777" s="441"/>
      <c r="V1777" s="441"/>
      <c r="W1777" s="2"/>
      <c r="X1777" s="380">
        <v>22.560420000000001</v>
      </c>
      <c r="Y1777" s="344" t="e">
        <f>X1777*'Приложение 1'!#REF!/100</f>
        <v>#REF!</v>
      </c>
    </row>
    <row r="1778" spans="1:25" s="5" customFormat="1" ht="15" hidden="1" customHeight="1" x14ac:dyDescent="0.25">
      <c r="A1778" s="4"/>
      <c r="B1778" s="4"/>
      <c r="C1778" s="582"/>
      <c r="D1778" s="575"/>
      <c r="E1778" s="575"/>
      <c r="F1778" s="657" t="s">
        <v>74</v>
      </c>
      <c r="G1778" s="61" t="s">
        <v>59</v>
      </c>
      <c r="H1778" s="61"/>
      <c r="I1778" s="179"/>
      <c r="J1778" s="441"/>
      <c r="K1778" s="441"/>
      <c r="L1778" s="441"/>
      <c r="M1778" s="441"/>
      <c r="N1778" s="441"/>
      <c r="O1778" s="441"/>
      <c r="P1778" s="441"/>
      <c r="Q1778" s="441"/>
      <c r="R1778" s="441"/>
      <c r="S1778" s="441"/>
      <c r="T1778" s="441"/>
      <c r="U1778" s="441"/>
      <c r="V1778" s="441"/>
      <c r="W1778" s="2"/>
      <c r="X1778" s="380">
        <v>22.560420000000001</v>
      </c>
      <c r="Y1778" s="344" t="e">
        <f>X1778*'Приложение 1'!#REF!/100</f>
        <v>#REF!</v>
      </c>
    </row>
    <row r="1779" spans="1:25" s="5" customFormat="1" ht="15" hidden="1" customHeight="1" x14ac:dyDescent="0.25">
      <c r="A1779" s="4"/>
      <c r="B1779" s="4"/>
      <c r="C1779" s="582"/>
      <c r="D1779" s="575"/>
      <c r="E1779" s="575"/>
      <c r="F1779" s="657"/>
      <c r="G1779" s="12" t="s">
        <v>60</v>
      </c>
      <c r="H1779" s="12"/>
      <c r="I1779" s="138"/>
      <c r="J1779" s="148"/>
      <c r="K1779" s="148"/>
      <c r="L1779" s="148"/>
      <c r="M1779" s="148"/>
      <c r="N1779" s="148"/>
      <c r="O1779" s="148"/>
      <c r="P1779" s="148"/>
      <c r="Q1779" s="148"/>
      <c r="R1779" s="148"/>
      <c r="S1779" s="148"/>
      <c r="T1779" s="148"/>
      <c r="U1779" s="148"/>
      <c r="V1779" s="441"/>
      <c r="W1779" s="2"/>
      <c r="X1779" s="380">
        <v>22.560420000000001</v>
      </c>
      <c r="Y1779" s="344" t="e">
        <f>X1779*'Приложение 1'!#REF!/100</f>
        <v>#REF!</v>
      </c>
    </row>
    <row r="1780" spans="1:25" s="5" customFormat="1" ht="15" hidden="1" customHeight="1" x14ac:dyDescent="0.25">
      <c r="A1780" s="4"/>
      <c r="B1780" s="4"/>
      <c r="C1780" s="582"/>
      <c r="D1780" s="575"/>
      <c r="E1780" s="575"/>
      <c r="F1780" s="657"/>
      <c r="G1780" s="12" t="s">
        <v>61</v>
      </c>
      <c r="H1780" s="12"/>
      <c r="I1780" s="138"/>
      <c r="J1780" s="148"/>
      <c r="K1780" s="148"/>
      <c r="L1780" s="148"/>
      <c r="M1780" s="148"/>
      <c r="N1780" s="148"/>
      <c r="O1780" s="148"/>
      <c r="P1780" s="148"/>
      <c r="Q1780" s="148"/>
      <c r="R1780" s="148"/>
      <c r="S1780" s="148"/>
      <c r="T1780" s="148"/>
      <c r="U1780" s="148"/>
      <c r="V1780" s="441"/>
      <c r="W1780" s="2"/>
      <c r="X1780" s="380">
        <v>22.560420000000001</v>
      </c>
      <c r="Y1780" s="344" t="e">
        <f>X1780*'Приложение 1'!#REF!/100</f>
        <v>#REF!</v>
      </c>
    </row>
    <row r="1781" spans="1:25" s="5" customFormat="1" ht="15" hidden="1" customHeight="1" x14ac:dyDescent="0.25">
      <c r="A1781" s="4"/>
      <c r="B1781" s="4"/>
      <c r="C1781" s="582"/>
      <c r="D1781" s="575"/>
      <c r="E1781" s="575"/>
      <c r="F1781" s="657"/>
      <c r="G1781" s="12" t="s">
        <v>62</v>
      </c>
      <c r="H1781" s="12"/>
      <c r="I1781" s="138"/>
      <c r="J1781" s="148"/>
      <c r="K1781" s="148"/>
      <c r="L1781" s="148"/>
      <c r="M1781" s="148"/>
      <c r="N1781" s="148"/>
      <c r="O1781" s="148"/>
      <c r="P1781" s="148"/>
      <c r="Q1781" s="148"/>
      <c r="R1781" s="148"/>
      <c r="S1781" s="148"/>
      <c r="T1781" s="148"/>
      <c r="U1781" s="148"/>
      <c r="V1781" s="441"/>
      <c r="W1781" s="2"/>
      <c r="X1781" s="380">
        <v>22.560420000000001</v>
      </c>
      <c r="Y1781" s="344" t="e">
        <f>X1781*'Приложение 1'!#REF!/100</f>
        <v>#REF!</v>
      </c>
    </row>
    <row r="1782" spans="1:25" s="5" customFormat="1" ht="15" hidden="1" customHeight="1" x14ac:dyDescent="0.25">
      <c r="A1782" s="4"/>
      <c r="B1782" s="4"/>
      <c r="C1782" s="582"/>
      <c r="D1782" s="575"/>
      <c r="E1782" s="575"/>
      <c r="F1782" s="657"/>
      <c r="G1782" s="12" t="s">
        <v>63</v>
      </c>
      <c r="H1782" s="12"/>
      <c r="I1782" s="138"/>
      <c r="J1782" s="148"/>
      <c r="K1782" s="148"/>
      <c r="L1782" s="148"/>
      <c r="M1782" s="148"/>
      <c r="N1782" s="148"/>
      <c r="O1782" s="148"/>
      <c r="P1782" s="148"/>
      <c r="Q1782" s="148"/>
      <c r="R1782" s="148"/>
      <c r="S1782" s="148"/>
      <c r="T1782" s="148"/>
      <c r="U1782" s="148"/>
      <c r="V1782" s="441"/>
      <c r="W1782" s="2"/>
      <c r="X1782" s="380">
        <v>22.560420000000001</v>
      </c>
      <c r="Y1782" s="344" t="e">
        <f>X1782*'Приложение 1'!#REF!/100</f>
        <v>#REF!</v>
      </c>
    </row>
    <row r="1783" spans="1:25" s="5" customFormat="1" ht="15" hidden="1" customHeight="1" x14ac:dyDescent="0.25">
      <c r="A1783" s="4"/>
      <c r="B1783" s="4"/>
      <c r="C1783" s="582"/>
      <c r="D1783" s="575"/>
      <c r="E1783" s="575"/>
      <c r="F1783" s="657"/>
      <c r="G1783" s="61" t="s">
        <v>68</v>
      </c>
      <c r="H1783" s="61"/>
      <c r="I1783" s="179"/>
      <c r="J1783" s="441"/>
      <c r="K1783" s="441"/>
      <c r="L1783" s="441"/>
      <c r="M1783" s="441"/>
      <c r="N1783" s="441"/>
      <c r="O1783" s="441"/>
      <c r="P1783" s="441"/>
      <c r="Q1783" s="441"/>
      <c r="R1783" s="441"/>
      <c r="S1783" s="441"/>
      <c r="T1783" s="441"/>
      <c r="U1783" s="441"/>
      <c r="V1783" s="441"/>
      <c r="W1783" s="2"/>
      <c r="X1783" s="380">
        <v>22.560420000000001</v>
      </c>
      <c r="Y1783" s="344" t="e">
        <f>X1783*'Приложение 1'!#REF!/100</f>
        <v>#REF!</v>
      </c>
    </row>
    <row r="1784" spans="1:25" s="5" customFormat="1" ht="15" hidden="1" customHeight="1" x14ac:dyDescent="0.25">
      <c r="A1784" s="4"/>
      <c r="B1784" s="4"/>
      <c r="C1784" s="582"/>
      <c r="D1784" s="575"/>
      <c r="E1784" s="575" t="s">
        <v>75</v>
      </c>
      <c r="F1784" s="582" t="s">
        <v>73</v>
      </c>
      <c r="G1784" s="61" t="s">
        <v>59</v>
      </c>
      <c r="H1784" s="61"/>
      <c r="I1784" s="179"/>
      <c r="J1784" s="441"/>
      <c r="K1784" s="441"/>
      <c r="L1784" s="441"/>
      <c r="M1784" s="441"/>
      <c r="N1784" s="441"/>
      <c r="O1784" s="441"/>
      <c r="P1784" s="441"/>
      <c r="Q1784" s="441"/>
      <c r="R1784" s="441"/>
      <c r="S1784" s="441"/>
      <c r="T1784" s="441"/>
      <c r="U1784" s="441"/>
      <c r="V1784" s="441"/>
      <c r="W1784" s="2"/>
      <c r="X1784" s="380">
        <v>22.560420000000001</v>
      </c>
      <c r="Y1784" s="344" t="e">
        <f>X1784*'Приложение 1'!#REF!/100</f>
        <v>#REF!</v>
      </c>
    </row>
    <row r="1785" spans="1:25" s="5" customFormat="1" ht="15" hidden="1" customHeight="1" x14ac:dyDescent="0.25">
      <c r="A1785" s="4"/>
      <c r="B1785" s="4"/>
      <c r="C1785" s="582"/>
      <c r="D1785" s="575"/>
      <c r="E1785" s="575"/>
      <c r="F1785" s="582"/>
      <c r="G1785" s="61" t="s">
        <v>60</v>
      </c>
      <c r="H1785" s="61"/>
      <c r="I1785" s="179"/>
      <c r="J1785" s="441"/>
      <c r="K1785" s="441"/>
      <c r="L1785" s="441"/>
      <c r="M1785" s="441"/>
      <c r="N1785" s="441"/>
      <c r="O1785" s="441"/>
      <c r="P1785" s="441"/>
      <c r="Q1785" s="441"/>
      <c r="R1785" s="441"/>
      <c r="S1785" s="441"/>
      <c r="T1785" s="441"/>
      <c r="U1785" s="441"/>
      <c r="V1785" s="441"/>
      <c r="W1785" s="2"/>
      <c r="X1785" s="380">
        <v>22.560420000000001</v>
      </c>
      <c r="Y1785" s="344" t="e">
        <f>X1785*'Приложение 1'!#REF!/100</f>
        <v>#REF!</v>
      </c>
    </row>
    <row r="1786" spans="1:25" s="5" customFormat="1" ht="15" hidden="1" customHeight="1" x14ac:dyDescent="0.25">
      <c r="A1786" s="4"/>
      <c r="B1786" s="4"/>
      <c r="C1786" s="582"/>
      <c r="D1786" s="575"/>
      <c r="E1786" s="575"/>
      <c r="F1786" s="582"/>
      <c r="G1786" s="61" t="s">
        <v>61</v>
      </c>
      <c r="H1786" s="61"/>
      <c r="I1786" s="179"/>
      <c r="J1786" s="441"/>
      <c r="K1786" s="441"/>
      <c r="L1786" s="441"/>
      <c r="M1786" s="441"/>
      <c r="N1786" s="441"/>
      <c r="O1786" s="441"/>
      <c r="P1786" s="441"/>
      <c r="Q1786" s="441"/>
      <c r="R1786" s="441"/>
      <c r="S1786" s="441"/>
      <c r="T1786" s="441"/>
      <c r="U1786" s="441"/>
      <c r="V1786" s="441"/>
      <c r="W1786" s="2"/>
      <c r="X1786" s="380">
        <v>22.560420000000001</v>
      </c>
      <c r="Y1786" s="344" t="e">
        <f>X1786*'Приложение 1'!#REF!/100</f>
        <v>#REF!</v>
      </c>
    </row>
    <row r="1787" spans="1:25" s="5" customFormat="1" ht="15" hidden="1" customHeight="1" x14ac:dyDescent="0.25">
      <c r="A1787" s="4"/>
      <c r="B1787" s="4"/>
      <c r="C1787" s="582"/>
      <c r="D1787" s="575"/>
      <c r="E1787" s="575"/>
      <c r="F1787" s="582"/>
      <c r="G1787" s="61" t="s">
        <v>62</v>
      </c>
      <c r="H1787" s="61"/>
      <c r="I1787" s="179"/>
      <c r="J1787" s="441"/>
      <c r="K1787" s="441"/>
      <c r="L1787" s="441"/>
      <c r="M1787" s="441"/>
      <c r="N1787" s="441"/>
      <c r="O1787" s="441"/>
      <c r="P1787" s="441"/>
      <c r="Q1787" s="441"/>
      <c r="R1787" s="441"/>
      <c r="S1787" s="441"/>
      <c r="T1787" s="441"/>
      <c r="U1787" s="441"/>
      <c r="V1787" s="441"/>
      <c r="W1787" s="2"/>
      <c r="X1787" s="380">
        <v>22.560420000000001</v>
      </c>
      <c r="Y1787" s="344" t="e">
        <f>X1787*'Приложение 1'!#REF!/100</f>
        <v>#REF!</v>
      </c>
    </row>
    <row r="1788" spans="1:25" s="5" customFormat="1" ht="15" hidden="1" customHeight="1" x14ac:dyDescent="0.25">
      <c r="A1788" s="4"/>
      <c r="B1788" s="4"/>
      <c r="C1788" s="582"/>
      <c r="D1788" s="575"/>
      <c r="E1788" s="575"/>
      <c r="F1788" s="582"/>
      <c r="G1788" s="61" t="s">
        <v>63</v>
      </c>
      <c r="H1788" s="61"/>
      <c r="I1788" s="179"/>
      <c r="J1788" s="441"/>
      <c r="K1788" s="441"/>
      <c r="L1788" s="441"/>
      <c r="M1788" s="441"/>
      <c r="N1788" s="441"/>
      <c r="O1788" s="441"/>
      <c r="P1788" s="441"/>
      <c r="Q1788" s="441"/>
      <c r="R1788" s="441"/>
      <c r="S1788" s="441"/>
      <c r="T1788" s="441"/>
      <c r="U1788" s="441"/>
      <c r="V1788" s="441"/>
      <c r="W1788" s="2"/>
      <c r="X1788" s="380">
        <v>22.560420000000001</v>
      </c>
      <c r="Y1788" s="344" t="e">
        <f>X1788*'Приложение 1'!#REF!/100</f>
        <v>#REF!</v>
      </c>
    </row>
    <row r="1789" spans="1:25" s="5" customFormat="1" ht="15" hidden="1" customHeight="1" x14ac:dyDescent="0.25">
      <c r="A1789" s="4"/>
      <c r="B1789" s="4"/>
      <c r="C1789" s="582"/>
      <c r="D1789" s="575"/>
      <c r="E1789" s="575"/>
      <c r="F1789" s="582"/>
      <c r="G1789" s="61" t="s">
        <v>68</v>
      </c>
      <c r="H1789" s="61"/>
      <c r="I1789" s="179"/>
      <c r="J1789" s="441"/>
      <c r="K1789" s="441"/>
      <c r="L1789" s="441"/>
      <c r="M1789" s="441"/>
      <c r="N1789" s="441"/>
      <c r="O1789" s="441"/>
      <c r="P1789" s="441"/>
      <c r="Q1789" s="441"/>
      <c r="R1789" s="441"/>
      <c r="S1789" s="441"/>
      <c r="T1789" s="441"/>
      <c r="U1789" s="441"/>
      <c r="V1789" s="441"/>
      <c r="W1789" s="2"/>
      <c r="X1789" s="380">
        <v>22.560420000000001</v>
      </c>
      <c r="Y1789" s="344" t="e">
        <f>X1789*'Приложение 1'!#REF!/100</f>
        <v>#REF!</v>
      </c>
    </row>
    <row r="1790" spans="1:25" s="5" customFormat="1" ht="15" hidden="1" customHeight="1" x14ac:dyDescent="0.25">
      <c r="A1790" s="4"/>
      <c r="B1790" s="4"/>
      <c r="C1790" s="582"/>
      <c r="D1790" s="575"/>
      <c r="E1790" s="575"/>
      <c r="F1790" s="657" t="s">
        <v>74</v>
      </c>
      <c r="G1790" s="60" t="s">
        <v>59</v>
      </c>
      <c r="H1790" s="60"/>
      <c r="I1790" s="138"/>
      <c r="J1790" s="148"/>
      <c r="K1790" s="148"/>
      <c r="L1790" s="148"/>
      <c r="M1790" s="148"/>
      <c r="N1790" s="148"/>
      <c r="O1790" s="148"/>
      <c r="P1790" s="148"/>
      <c r="Q1790" s="148"/>
      <c r="R1790" s="148"/>
      <c r="S1790" s="148"/>
      <c r="T1790" s="148"/>
      <c r="U1790" s="148"/>
      <c r="V1790" s="441"/>
      <c r="W1790" s="2"/>
      <c r="X1790" s="380">
        <v>22.560420000000001</v>
      </c>
      <c r="Y1790" s="344" t="e">
        <f>X1790*'Приложение 1'!#REF!/100</f>
        <v>#REF!</v>
      </c>
    </row>
    <row r="1791" spans="1:25" s="5" customFormat="1" ht="15" hidden="1" customHeight="1" x14ac:dyDescent="0.25">
      <c r="A1791" s="4"/>
      <c r="B1791" s="4"/>
      <c r="C1791" s="582"/>
      <c r="D1791" s="575"/>
      <c r="E1791" s="575"/>
      <c r="F1791" s="657"/>
      <c r="G1791" s="60" t="s">
        <v>60</v>
      </c>
      <c r="H1791" s="60"/>
      <c r="I1791" s="138"/>
      <c r="J1791" s="148"/>
      <c r="K1791" s="148"/>
      <c r="L1791" s="148"/>
      <c r="M1791" s="148"/>
      <c r="N1791" s="148"/>
      <c r="O1791" s="148"/>
      <c r="P1791" s="148"/>
      <c r="Q1791" s="148"/>
      <c r="R1791" s="148"/>
      <c r="S1791" s="148"/>
      <c r="T1791" s="148"/>
      <c r="U1791" s="148"/>
      <c r="V1791" s="441"/>
      <c r="W1791" s="2"/>
      <c r="X1791" s="380">
        <v>22.560420000000001</v>
      </c>
      <c r="Y1791" s="344" t="e">
        <f>X1791*'Приложение 1'!#REF!/100</f>
        <v>#REF!</v>
      </c>
    </row>
    <row r="1792" spans="1:25" s="5" customFormat="1" ht="15" hidden="1" customHeight="1" x14ac:dyDescent="0.25">
      <c r="A1792" s="4"/>
      <c r="B1792" s="4"/>
      <c r="C1792" s="582"/>
      <c r="D1792" s="575"/>
      <c r="E1792" s="575"/>
      <c r="F1792" s="657"/>
      <c r="G1792" s="60" t="s">
        <v>61</v>
      </c>
      <c r="H1792" s="60"/>
      <c r="I1792" s="138"/>
      <c r="J1792" s="148"/>
      <c r="K1792" s="148"/>
      <c r="L1792" s="148"/>
      <c r="M1792" s="148"/>
      <c r="N1792" s="148"/>
      <c r="O1792" s="148"/>
      <c r="P1792" s="148"/>
      <c r="Q1792" s="148"/>
      <c r="R1792" s="148"/>
      <c r="S1792" s="148"/>
      <c r="T1792" s="148"/>
      <c r="U1792" s="148"/>
      <c r="V1792" s="441"/>
      <c r="W1792" s="2"/>
      <c r="X1792" s="380">
        <v>22.560420000000001</v>
      </c>
      <c r="Y1792" s="344" t="e">
        <f>X1792*'Приложение 1'!#REF!/100</f>
        <v>#REF!</v>
      </c>
    </row>
    <row r="1793" spans="1:25" s="5" customFormat="1" ht="15" hidden="1" customHeight="1" x14ac:dyDescent="0.25">
      <c r="A1793" s="4"/>
      <c r="B1793" s="4"/>
      <c r="C1793" s="582"/>
      <c r="D1793" s="575"/>
      <c r="E1793" s="575"/>
      <c r="F1793" s="657"/>
      <c r="G1793" s="60" t="s">
        <v>62</v>
      </c>
      <c r="H1793" s="60"/>
      <c r="I1793" s="138"/>
      <c r="J1793" s="148"/>
      <c r="K1793" s="148"/>
      <c r="L1793" s="148"/>
      <c r="M1793" s="148"/>
      <c r="N1793" s="148"/>
      <c r="O1793" s="148"/>
      <c r="P1793" s="148"/>
      <c r="Q1793" s="148"/>
      <c r="R1793" s="148"/>
      <c r="S1793" s="148"/>
      <c r="T1793" s="148"/>
      <c r="U1793" s="148"/>
      <c r="V1793" s="441"/>
      <c r="W1793" s="2"/>
      <c r="X1793" s="380">
        <v>22.560420000000001</v>
      </c>
      <c r="Y1793" s="344" t="e">
        <f>X1793*'Приложение 1'!#REF!/100</f>
        <v>#REF!</v>
      </c>
    </row>
    <row r="1794" spans="1:25" s="5" customFormat="1" ht="15" hidden="1" customHeight="1" x14ac:dyDescent="0.25">
      <c r="A1794" s="4"/>
      <c r="B1794" s="4"/>
      <c r="C1794" s="582"/>
      <c r="D1794" s="575"/>
      <c r="E1794" s="575"/>
      <c r="F1794" s="657"/>
      <c r="G1794" s="60" t="s">
        <v>63</v>
      </c>
      <c r="H1794" s="60"/>
      <c r="I1794" s="138"/>
      <c r="J1794" s="125"/>
      <c r="K1794" s="125"/>
      <c r="L1794" s="125"/>
      <c r="M1794" s="125"/>
      <c r="N1794" s="125"/>
      <c r="O1794" s="125"/>
      <c r="P1794" s="125"/>
      <c r="Q1794" s="125"/>
      <c r="R1794" s="125"/>
      <c r="S1794" s="125"/>
      <c r="T1794" s="125"/>
      <c r="U1794" s="125"/>
      <c r="V1794" s="441"/>
      <c r="W1794" s="2"/>
      <c r="X1794" s="380">
        <v>22.560420000000001</v>
      </c>
      <c r="Y1794" s="344" t="e">
        <f>X1794*'Приложение 1'!#REF!/100</f>
        <v>#REF!</v>
      </c>
    </row>
    <row r="1795" spans="1:25" s="5" customFormat="1" ht="15" hidden="1" customHeight="1" x14ac:dyDescent="0.25">
      <c r="A1795" s="4"/>
      <c r="B1795" s="4"/>
      <c r="C1795" s="582"/>
      <c r="D1795" s="575"/>
      <c r="E1795" s="575"/>
      <c r="F1795" s="657"/>
      <c r="G1795" s="61" t="s">
        <v>68</v>
      </c>
      <c r="H1795" s="61"/>
      <c r="I1795" s="179"/>
      <c r="J1795" s="441"/>
      <c r="K1795" s="441"/>
      <c r="L1795" s="441"/>
      <c r="M1795" s="441"/>
      <c r="N1795" s="441"/>
      <c r="O1795" s="441"/>
      <c r="P1795" s="441"/>
      <c r="Q1795" s="441"/>
      <c r="R1795" s="441"/>
      <c r="S1795" s="441"/>
      <c r="T1795" s="441"/>
      <c r="U1795" s="441"/>
      <c r="V1795" s="441"/>
      <c r="W1795" s="2"/>
      <c r="X1795" s="380">
        <v>22.560420000000001</v>
      </c>
      <c r="Y1795" s="344" t="e">
        <f>X1795*'Приложение 1'!#REF!/100</f>
        <v>#REF!</v>
      </c>
    </row>
    <row r="1796" spans="1:25" s="5" customFormat="1" ht="15" hidden="1" customHeight="1" x14ac:dyDescent="0.25">
      <c r="A1796" s="4"/>
      <c r="B1796" s="4"/>
      <c r="C1796" s="582"/>
      <c r="D1796" s="575" t="s">
        <v>76</v>
      </c>
      <c r="E1796" s="575" t="s">
        <v>72</v>
      </c>
      <c r="F1796" s="582" t="s">
        <v>73</v>
      </c>
      <c r="G1796" s="61" t="s">
        <v>59</v>
      </c>
      <c r="H1796" s="61"/>
      <c r="I1796" s="179"/>
      <c r="J1796" s="441"/>
      <c r="K1796" s="441"/>
      <c r="L1796" s="441"/>
      <c r="M1796" s="441"/>
      <c r="N1796" s="441"/>
      <c r="O1796" s="441"/>
      <c r="P1796" s="441"/>
      <c r="Q1796" s="441"/>
      <c r="R1796" s="441"/>
      <c r="S1796" s="441"/>
      <c r="T1796" s="441"/>
      <c r="U1796" s="441"/>
      <c r="V1796" s="441"/>
      <c r="W1796" s="2"/>
      <c r="X1796" s="380">
        <v>22.560420000000001</v>
      </c>
      <c r="Y1796" s="344" t="e">
        <f>X1796*'Приложение 1'!#REF!/100</f>
        <v>#REF!</v>
      </c>
    </row>
    <row r="1797" spans="1:25" s="5" customFormat="1" ht="15" hidden="1" customHeight="1" x14ac:dyDescent="0.25">
      <c r="A1797" s="4"/>
      <c r="B1797" s="4"/>
      <c r="C1797" s="582"/>
      <c r="D1797" s="575"/>
      <c r="E1797" s="575"/>
      <c r="F1797" s="582"/>
      <c r="G1797" s="61" t="s">
        <v>60</v>
      </c>
      <c r="H1797" s="61"/>
      <c r="I1797" s="179"/>
      <c r="J1797" s="441"/>
      <c r="K1797" s="441"/>
      <c r="L1797" s="441"/>
      <c r="M1797" s="441"/>
      <c r="N1797" s="441"/>
      <c r="O1797" s="441"/>
      <c r="P1797" s="441"/>
      <c r="Q1797" s="441"/>
      <c r="R1797" s="441"/>
      <c r="S1797" s="441"/>
      <c r="T1797" s="441"/>
      <c r="U1797" s="441"/>
      <c r="V1797" s="441"/>
      <c r="W1797" s="2"/>
      <c r="X1797" s="380">
        <v>22.560420000000001</v>
      </c>
      <c r="Y1797" s="344" t="e">
        <f>X1797*'Приложение 1'!#REF!/100</f>
        <v>#REF!</v>
      </c>
    </row>
    <row r="1798" spans="1:25" s="5" customFormat="1" ht="15" hidden="1" customHeight="1" x14ac:dyDescent="0.25">
      <c r="A1798" s="4"/>
      <c r="B1798" s="4"/>
      <c r="C1798" s="582"/>
      <c r="D1798" s="575"/>
      <c r="E1798" s="575"/>
      <c r="F1798" s="582"/>
      <c r="G1798" s="61" t="s">
        <v>61</v>
      </c>
      <c r="H1798" s="61"/>
      <c r="I1798" s="179"/>
      <c r="J1798" s="441"/>
      <c r="K1798" s="441"/>
      <c r="L1798" s="441"/>
      <c r="M1798" s="441"/>
      <c r="N1798" s="441"/>
      <c r="O1798" s="441"/>
      <c r="P1798" s="441"/>
      <c r="Q1798" s="441"/>
      <c r="R1798" s="441"/>
      <c r="S1798" s="441"/>
      <c r="T1798" s="441"/>
      <c r="U1798" s="441"/>
      <c r="V1798" s="441"/>
      <c r="W1798" s="2"/>
      <c r="X1798" s="380">
        <v>22.560420000000001</v>
      </c>
      <c r="Y1798" s="344" t="e">
        <f>X1798*'Приложение 1'!#REF!/100</f>
        <v>#REF!</v>
      </c>
    </row>
    <row r="1799" spans="1:25" s="5" customFormat="1" ht="15" hidden="1" customHeight="1" x14ac:dyDescent="0.25">
      <c r="A1799" s="4"/>
      <c r="B1799" s="4"/>
      <c r="C1799" s="582"/>
      <c r="D1799" s="575"/>
      <c r="E1799" s="575"/>
      <c r="F1799" s="582"/>
      <c r="G1799" s="61" t="s">
        <v>62</v>
      </c>
      <c r="H1799" s="61"/>
      <c r="I1799" s="179"/>
      <c r="J1799" s="441"/>
      <c r="K1799" s="441"/>
      <c r="L1799" s="441"/>
      <c r="M1799" s="441"/>
      <c r="N1799" s="441"/>
      <c r="O1799" s="441"/>
      <c r="P1799" s="441"/>
      <c r="Q1799" s="441"/>
      <c r="R1799" s="441"/>
      <c r="S1799" s="441"/>
      <c r="T1799" s="441"/>
      <c r="U1799" s="441"/>
      <c r="V1799" s="441"/>
      <c r="W1799" s="2"/>
      <c r="X1799" s="380">
        <v>22.560420000000001</v>
      </c>
      <c r="Y1799" s="344" t="e">
        <f>X1799*'Приложение 1'!#REF!/100</f>
        <v>#REF!</v>
      </c>
    </row>
    <row r="1800" spans="1:25" s="5" customFormat="1" ht="15" hidden="1" customHeight="1" x14ac:dyDescent="0.25">
      <c r="A1800" s="4"/>
      <c r="B1800" s="4"/>
      <c r="C1800" s="582"/>
      <c r="D1800" s="575"/>
      <c r="E1800" s="575"/>
      <c r="F1800" s="582"/>
      <c r="G1800" s="61" t="s">
        <v>63</v>
      </c>
      <c r="H1800" s="61"/>
      <c r="I1800" s="179"/>
      <c r="J1800" s="441"/>
      <c r="K1800" s="441"/>
      <c r="L1800" s="441"/>
      <c r="M1800" s="441"/>
      <c r="N1800" s="441"/>
      <c r="O1800" s="441"/>
      <c r="P1800" s="441"/>
      <c r="Q1800" s="441"/>
      <c r="R1800" s="441"/>
      <c r="S1800" s="441"/>
      <c r="T1800" s="441"/>
      <c r="U1800" s="441"/>
      <c r="V1800" s="441"/>
      <c r="W1800" s="2"/>
      <c r="X1800" s="380">
        <v>22.560420000000001</v>
      </c>
      <c r="Y1800" s="344" t="e">
        <f>X1800*'Приложение 1'!#REF!/100</f>
        <v>#REF!</v>
      </c>
    </row>
    <row r="1801" spans="1:25" s="5" customFormat="1" ht="15" hidden="1" customHeight="1" x14ac:dyDescent="0.25">
      <c r="A1801" s="4"/>
      <c r="B1801" s="4"/>
      <c r="C1801" s="582"/>
      <c r="D1801" s="575"/>
      <c r="E1801" s="575"/>
      <c r="F1801" s="582"/>
      <c r="G1801" s="61" t="s">
        <v>68</v>
      </c>
      <c r="H1801" s="61"/>
      <c r="I1801" s="179"/>
      <c r="J1801" s="441"/>
      <c r="K1801" s="441"/>
      <c r="L1801" s="441"/>
      <c r="M1801" s="441"/>
      <c r="N1801" s="441"/>
      <c r="O1801" s="441"/>
      <c r="P1801" s="441"/>
      <c r="Q1801" s="441"/>
      <c r="R1801" s="441"/>
      <c r="S1801" s="441"/>
      <c r="T1801" s="441"/>
      <c r="U1801" s="441"/>
      <c r="V1801" s="441"/>
      <c r="W1801" s="2"/>
      <c r="X1801" s="380">
        <v>22.560420000000001</v>
      </c>
      <c r="Y1801" s="344" t="e">
        <f>X1801*'Приложение 1'!#REF!/100</f>
        <v>#REF!</v>
      </c>
    </row>
    <row r="1802" spans="1:25" s="5" customFormat="1" ht="15" hidden="1" customHeight="1" x14ac:dyDescent="0.25">
      <c r="A1802" s="4"/>
      <c r="B1802" s="4"/>
      <c r="C1802" s="582"/>
      <c r="D1802" s="575"/>
      <c r="E1802" s="575" t="s">
        <v>75</v>
      </c>
      <c r="F1802" s="657" t="s">
        <v>73</v>
      </c>
      <c r="G1802" s="60" t="s">
        <v>59</v>
      </c>
      <c r="H1802" s="60"/>
      <c r="I1802" s="138"/>
      <c r="J1802" s="148"/>
      <c r="K1802" s="148"/>
      <c r="L1802" s="148"/>
      <c r="M1802" s="148"/>
      <c r="N1802" s="148"/>
      <c r="O1802" s="148"/>
      <c r="P1802" s="148"/>
      <c r="Q1802" s="148"/>
      <c r="R1802" s="148"/>
      <c r="S1802" s="148"/>
      <c r="T1802" s="148"/>
      <c r="U1802" s="148"/>
      <c r="V1802" s="441"/>
      <c r="W1802" s="2"/>
      <c r="X1802" s="380">
        <v>22.560420000000001</v>
      </c>
      <c r="Y1802" s="344" t="e">
        <f>X1802*'Приложение 1'!#REF!/100</f>
        <v>#REF!</v>
      </c>
    </row>
    <row r="1803" spans="1:25" s="5" customFormat="1" ht="15" hidden="1" customHeight="1" x14ac:dyDescent="0.25">
      <c r="A1803" s="4"/>
      <c r="B1803" s="4"/>
      <c r="C1803" s="582"/>
      <c r="D1803" s="575"/>
      <c r="E1803" s="575"/>
      <c r="F1803" s="657"/>
      <c r="G1803" s="60" t="s">
        <v>60</v>
      </c>
      <c r="H1803" s="60"/>
      <c r="I1803" s="138"/>
      <c r="J1803" s="148"/>
      <c r="K1803" s="148"/>
      <c r="L1803" s="148"/>
      <c r="M1803" s="148"/>
      <c r="N1803" s="148"/>
      <c r="O1803" s="148"/>
      <c r="P1803" s="148"/>
      <c r="Q1803" s="148"/>
      <c r="R1803" s="148"/>
      <c r="S1803" s="148"/>
      <c r="T1803" s="148"/>
      <c r="U1803" s="148"/>
      <c r="V1803" s="441"/>
      <c r="W1803" s="2"/>
      <c r="X1803" s="380">
        <v>22.560420000000001</v>
      </c>
      <c r="Y1803" s="344" t="e">
        <f>X1803*'Приложение 1'!#REF!/100</f>
        <v>#REF!</v>
      </c>
    </row>
    <row r="1804" spans="1:25" s="5" customFormat="1" ht="15" hidden="1" customHeight="1" x14ac:dyDescent="0.25">
      <c r="A1804" s="4"/>
      <c r="B1804" s="4"/>
      <c r="C1804" s="582"/>
      <c r="D1804" s="575"/>
      <c r="E1804" s="575"/>
      <c r="F1804" s="657"/>
      <c r="G1804" s="60" t="s">
        <v>61</v>
      </c>
      <c r="H1804" s="60"/>
      <c r="I1804" s="138"/>
      <c r="J1804" s="148"/>
      <c r="K1804" s="148"/>
      <c r="L1804" s="148"/>
      <c r="M1804" s="148"/>
      <c r="N1804" s="148"/>
      <c r="O1804" s="148"/>
      <c r="P1804" s="148"/>
      <c r="Q1804" s="148"/>
      <c r="R1804" s="148"/>
      <c r="S1804" s="148"/>
      <c r="T1804" s="148"/>
      <c r="U1804" s="148"/>
      <c r="V1804" s="441"/>
      <c r="W1804" s="2"/>
      <c r="X1804" s="380">
        <v>22.560420000000001</v>
      </c>
      <c r="Y1804" s="344" t="e">
        <f>X1804*'Приложение 1'!#REF!/100</f>
        <v>#REF!</v>
      </c>
    </row>
    <row r="1805" spans="1:25" s="5" customFormat="1" ht="15" hidden="1" customHeight="1" x14ac:dyDescent="0.25">
      <c r="A1805" s="4"/>
      <c r="B1805" s="4"/>
      <c r="C1805" s="582"/>
      <c r="D1805" s="575"/>
      <c r="E1805" s="575"/>
      <c r="F1805" s="657"/>
      <c r="G1805" s="60" t="s">
        <v>62</v>
      </c>
      <c r="H1805" s="60"/>
      <c r="I1805" s="138"/>
      <c r="J1805" s="148"/>
      <c r="K1805" s="148"/>
      <c r="L1805" s="148"/>
      <c r="M1805" s="148"/>
      <c r="N1805" s="148"/>
      <c r="O1805" s="148"/>
      <c r="P1805" s="148"/>
      <c r="Q1805" s="148"/>
      <c r="R1805" s="148"/>
      <c r="S1805" s="148"/>
      <c r="T1805" s="148"/>
      <c r="U1805" s="148"/>
      <c r="V1805" s="441"/>
      <c r="W1805" s="2"/>
      <c r="X1805" s="380">
        <v>22.560420000000001</v>
      </c>
      <c r="Y1805" s="344" t="e">
        <f>X1805*'Приложение 1'!#REF!/100</f>
        <v>#REF!</v>
      </c>
    </row>
    <row r="1806" spans="1:25" s="5" customFormat="1" ht="15" hidden="1" customHeight="1" x14ac:dyDescent="0.25">
      <c r="A1806" s="4"/>
      <c r="B1806" s="4"/>
      <c r="C1806" s="582"/>
      <c r="D1806" s="575"/>
      <c r="E1806" s="575"/>
      <c r="F1806" s="657"/>
      <c r="G1806" s="60" t="s">
        <v>63</v>
      </c>
      <c r="H1806" s="60"/>
      <c r="I1806" s="138"/>
      <c r="J1806" s="125"/>
      <c r="K1806" s="125"/>
      <c r="L1806" s="125"/>
      <c r="M1806" s="125"/>
      <c r="N1806" s="125"/>
      <c r="O1806" s="125"/>
      <c r="P1806" s="125"/>
      <c r="Q1806" s="125"/>
      <c r="R1806" s="125"/>
      <c r="S1806" s="125"/>
      <c r="T1806" s="125"/>
      <c r="U1806" s="125"/>
      <c r="V1806" s="441"/>
      <c r="W1806" s="2"/>
      <c r="X1806" s="380">
        <v>22.560420000000001</v>
      </c>
      <c r="Y1806" s="344" t="e">
        <f>X1806*'Приложение 1'!#REF!/100</f>
        <v>#REF!</v>
      </c>
    </row>
    <row r="1807" spans="1:25" s="5" customFormat="1" ht="15" hidden="1" customHeight="1" x14ac:dyDescent="0.25">
      <c r="A1807" s="4"/>
      <c r="B1807" s="4"/>
      <c r="C1807" s="582"/>
      <c r="D1807" s="575"/>
      <c r="E1807" s="575"/>
      <c r="F1807" s="657"/>
      <c r="G1807" s="61" t="s">
        <v>68</v>
      </c>
      <c r="H1807" s="61"/>
      <c r="I1807" s="179"/>
      <c r="J1807" s="441"/>
      <c r="K1807" s="441"/>
      <c r="L1807" s="441"/>
      <c r="M1807" s="441"/>
      <c r="N1807" s="441"/>
      <c r="O1807" s="441"/>
      <c r="P1807" s="441"/>
      <c r="Q1807" s="441"/>
      <c r="R1807" s="441"/>
      <c r="S1807" s="441"/>
      <c r="T1807" s="441"/>
      <c r="U1807" s="441"/>
      <c r="V1807" s="441"/>
      <c r="W1807" s="2"/>
      <c r="X1807" s="380">
        <v>22.560420000000001</v>
      </c>
      <c r="Y1807" s="344" t="e">
        <f>X1807*'Приложение 1'!#REF!/100</f>
        <v>#REF!</v>
      </c>
    </row>
    <row r="1808" spans="1:25" s="5" customFormat="1" ht="15" hidden="1" customHeight="1" x14ac:dyDescent="0.25">
      <c r="A1808" s="4"/>
      <c r="B1808" s="4"/>
      <c r="C1808" s="582"/>
      <c r="D1808" s="575"/>
      <c r="E1808" s="575"/>
      <c r="F1808" s="582" t="s">
        <v>74</v>
      </c>
      <c r="G1808" s="61" t="s">
        <v>59</v>
      </c>
      <c r="H1808" s="61"/>
      <c r="I1808" s="179"/>
      <c r="J1808" s="441"/>
      <c r="K1808" s="441"/>
      <c r="L1808" s="441"/>
      <c r="M1808" s="441"/>
      <c r="N1808" s="441"/>
      <c r="O1808" s="441"/>
      <c r="P1808" s="441"/>
      <c r="Q1808" s="441"/>
      <c r="R1808" s="441"/>
      <c r="S1808" s="441"/>
      <c r="T1808" s="441"/>
      <c r="U1808" s="441"/>
      <c r="V1808" s="441"/>
      <c r="W1808" s="2"/>
      <c r="X1808" s="380">
        <v>22.560420000000001</v>
      </c>
      <c r="Y1808" s="344" t="e">
        <f>X1808*'Приложение 1'!#REF!/100</f>
        <v>#REF!</v>
      </c>
    </row>
    <row r="1809" spans="1:25" s="5" customFormat="1" ht="15" hidden="1" customHeight="1" x14ac:dyDescent="0.25">
      <c r="A1809" s="4"/>
      <c r="B1809" s="4"/>
      <c r="C1809" s="582"/>
      <c r="D1809" s="575"/>
      <c r="E1809" s="575"/>
      <c r="F1809" s="582"/>
      <c r="G1809" s="61" t="s">
        <v>60</v>
      </c>
      <c r="H1809" s="61"/>
      <c r="I1809" s="179"/>
      <c r="J1809" s="441"/>
      <c r="K1809" s="441"/>
      <c r="L1809" s="441"/>
      <c r="M1809" s="441"/>
      <c r="N1809" s="441"/>
      <c r="O1809" s="441"/>
      <c r="P1809" s="441"/>
      <c r="Q1809" s="441"/>
      <c r="R1809" s="441"/>
      <c r="S1809" s="441"/>
      <c r="T1809" s="441"/>
      <c r="U1809" s="441"/>
      <c r="V1809" s="441"/>
      <c r="W1809" s="2"/>
      <c r="X1809" s="380">
        <v>22.560420000000001</v>
      </c>
      <c r="Y1809" s="344" t="e">
        <f>X1809*'Приложение 1'!#REF!/100</f>
        <v>#REF!</v>
      </c>
    </row>
    <row r="1810" spans="1:25" s="5" customFormat="1" ht="15" hidden="1" customHeight="1" x14ac:dyDescent="0.25">
      <c r="A1810" s="4"/>
      <c r="B1810" s="4"/>
      <c r="C1810" s="582"/>
      <c r="D1810" s="575"/>
      <c r="E1810" s="575"/>
      <c r="F1810" s="582"/>
      <c r="G1810" s="61" t="s">
        <v>61</v>
      </c>
      <c r="H1810" s="61"/>
      <c r="I1810" s="179"/>
      <c r="J1810" s="441"/>
      <c r="K1810" s="441"/>
      <c r="L1810" s="441"/>
      <c r="M1810" s="441"/>
      <c r="N1810" s="441"/>
      <c r="O1810" s="441"/>
      <c r="P1810" s="441"/>
      <c r="Q1810" s="441"/>
      <c r="R1810" s="441"/>
      <c r="S1810" s="441"/>
      <c r="T1810" s="441"/>
      <c r="U1810" s="441"/>
      <c r="V1810" s="441"/>
      <c r="W1810" s="2"/>
      <c r="X1810" s="380">
        <v>22.560420000000001</v>
      </c>
      <c r="Y1810" s="344" t="e">
        <f>X1810*'Приложение 1'!#REF!/100</f>
        <v>#REF!</v>
      </c>
    </row>
    <row r="1811" spans="1:25" s="5" customFormat="1" ht="15" hidden="1" customHeight="1" x14ac:dyDescent="0.25">
      <c r="A1811" s="4"/>
      <c r="B1811" s="4"/>
      <c r="C1811" s="582"/>
      <c r="D1811" s="575"/>
      <c r="E1811" s="575"/>
      <c r="F1811" s="582"/>
      <c r="G1811" s="61" t="s">
        <v>62</v>
      </c>
      <c r="H1811" s="61"/>
      <c r="I1811" s="179"/>
      <c r="J1811" s="441"/>
      <c r="K1811" s="441"/>
      <c r="L1811" s="441"/>
      <c r="M1811" s="441"/>
      <c r="N1811" s="441"/>
      <c r="O1811" s="441"/>
      <c r="P1811" s="441"/>
      <c r="Q1811" s="441"/>
      <c r="R1811" s="441"/>
      <c r="S1811" s="441"/>
      <c r="T1811" s="441"/>
      <c r="U1811" s="441"/>
      <c r="V1811" s="441"/>
      <c r="W1811" s="2"/>
      <c r="X1811" s="380">
        <v>22.560420000000001</v>
      </c>
      <c r="Y1811" s="344" t="e">
        <f>X1811*'Приложение 1'!#REF!/100</f>
        <v>#REF!</v>
      </c>
    </row>
    <row r="1812" spans="1:25" s="5" customFormat="1" ht="15" hidden="1" customHeight="1" x14ac:dyDescent="0.25">
      <c r="A1812" s="4"/>
      <c r="B1812" s="4"/>
      <c r="C1812" s="582"/>
      <c r="D1812" s="575"/>
      <c r="E1812" s="575"/>
      <c r="F1812" s="582"/>
      <c r="G1812" s="61" t="s">
        <v>63</v>
      </c>
      <c r="H1812" s="61"/>
      <c r="I1812" s="179"/>
      <c r="J1812" s="441"/>
      <c r="K1812" s="441"/>
      <c r="L1812" s="441"/>
      <c r="M1812" s="441"/>
      <c r="N1812" s="441"/>
      <c r="O1812" s="441"/>
      <c r="P1812" s="441"/>
      <c r="Q1812" s="441"/>
      <c r="R1812" s="441"/>
      <c r="S1812" s="441"/>
      <c r="T1812" s="441"/>
      <c r="U1812" s="441"/>
      <c r="V1812" s="441"/>
      <c r="W1812" s="2"/>
      <c r="X1812" s="380">
        <v>22.560420000000001</v>
      </c>
      <c r="Y1812" s="344" t="e">
        <f>X1812*'Приложение 1'!#REF!/100</f>
        <v>#REF!</v>
      </c>
    </row>
    <row r="1813" spans="1:25" s="5" customFormat="1" ht="15" hidden="1" customHeight="1" x14ac:dyDescent="0.25">
      <c r="A1813" s="4"/>
      <c r="B1813" s="4"/>
      <c r="C1813" s="582"/>
      <c r="D1813" s="575"/>
      <c r="E1813" s="575"/>
      <c r="F1813" s="582"/>
      <c r="G1813" s="61" t="s">
        <v>68</v>
      </c>
      <c r="H1813" s="61"/>
      <c r="I1813" s="179"/>
      <c r="J1813" s="441"/>
      <c r="K1813" s="441"/>
      <c r="L1813" s="441"/>
      <c r="M1813" s="441"/>
      <c r="N1813" s="441"/>
      <c r="O1813" s="441"/>
      <c r="P1813" s="441"/>
      <c r="Q1813" s="441"/>
      <c r="R1813" s="441"/>
      <c r="S1813" s="441"/>
      <c r="T1813" s="441"/>
      <c r="U1813" s="441"/>
      <c r="V1813" s="441"/>
      <c r="W1813" s="2"/>
      <c r="X1813" s="380">
        <v>22.560420000000001</v>
      </c>
      <c r="Y1813" s="344" t="e">
        <f>X1813*'Приложение 1'!#REF!/100</f>
        <v>#REF!</v>
      </c>
    </row>
    <row r="1814" spans="1:25" s="5" customFormat="1" ht="15" hidden="1" customHeight="1" x14ac:dyDescent="0.25">
      <c r="A1814" s="4"/>
      <c r="B1814" s="4"/>
      <c r="C1814" s="582"/>
      <c r="D1814" s="658" t="s">
        <v>77</v>
      </c>
      <c r="E1814" s="658" t="s">
        <v>75</v>
      </c>
      <c r="F1814" s="657" t="s">
        <v>74</v>
      </c>
      <c r="G1814" s="61" t="s">
        <v>59</v>
      </c>
      <c r="H1814" s="61"/>
      <c r="I1814" s="179"/>
      <c r="J1814" s="441"/>
      <c r="K1814" s="441"/>
      <c r="L1814" s="441"/>
      <c r="M1814" s="441"/>
      <c r="N1814" s="441"/>
      <c r="O1814" s="441"/>
      <c r="P1814" s="441"/>
      <c r="Q1814" s="441"/>
      <c r="R1814" s="441"/>
      <c r="S1814" s="441"/>
      <c r="T1814" s="441"/>
      <c r="U1814" s="441"/>
      <c r="V1814" s="441"/>
      <c r="W1814" s="2"/>
      <c r="X1814" s="380">
        <v>22.560420000000001</v>
      </c>
      <c r="Y1814" s="344" t="e">
        <f>X1814*'Приложение 1'!#REF!/100</f>
        <v>#REF!</v>
      </c>
    </row>
    <row r="1815" spans="1:25" s="5" customFormat="1" ht="15" hidden="1" customHeight="1" x14ac:dyDescent="0.25">
      <c r="A1815" s="4"/>
      <c r="B1815" s="4"/>
      <c r="C1815" s="582"/>
      <c r="D1815" s="658"/>
      <c r="E1815" s="658"/>
      <c r="F1815" s="657"/>
      <c r="G1815" s="12" t="s">
        <v>60</v>
      </c>
      <c r="H1815" s="12"/>
      <c r="I1815" s="138"/>
      <c r="J1815" s="148"/>
      <c r="K1815" s="148"/>
      <c r="L1815" s="148"/>
      <c r="M1815" s="148"/>
      <c r="N1815" s="148"/>
      <c r="O1815" s="148"/>
      <c r="P1815" s="148"/>
      <c r="Q1815" s="148"/>
      <c r="R1815" s="148"/>
      <c r="S1815" s="148"/>
      <c r="T1815" s="148"/>
      <c r="U1815" s="148"/>
      <c r="V1815" s="441"/>
      <c r="W1815" s="2"/>
      <c r="X1815" s="380">
        <v>22.560420000000001</v>
      </c>
      <c r="Y1815" s="344" t="e">
        <f>X1815*'Приложение 1'!#REF!/100</f>
        <v>#REF!</v>
      </c>
    </row>
    <row r="1816" spans="1:25" s="5" customFormat="1" ht="15" hidden="1" customHeight="1" x14ac:dyDescent="0.25">
      <c r="A1816" s="4"/>
      <c r="B1816" s="4"/>
      <c r="C1816" s="582"/>
      <c r="D1816" s="658"/>
      <c r="E1816" s="658"/>
      <c r="F1816" s="657"/>
      <c r="G1816" s="12" t="s">
        <v>61</v>
      </c>
      <c r="H1816" s="12"/>
      <c r="I1816" s="138"/>
      <c r="J1816" s="148"/>
      <c r="K1816" s="148"/>
      <c r="L1816" s="148"/>
      <c r="M1816" s="148"/>
      <c r="N1816" s="148"/>
      <c r="O1816" s="148"/>
      <c r="P1816" s="148"/>
      <c r="Q1816" s="148"/>
      <c r="R1816" s="148"/>
      <c r="S1816" s="148"/>
      <c r="T1816" s="148"/>
      <c r="U1816" s="148"/>
      <c r="V1816" s="441"/>
      <c r="W1816" s="2"/>
      <c r="X1816" s="380">
        <v>22.560420000000001</v>
      </c>
      <c r="Y1816" s="344" t="e">
        <f>X1816*'Приложение 1'!#REF!/100</f>
        <v>#REF!</v>
      </c>
    </row>
    <row r="1817" spans="1:25" s="5" customFormat="1" ht="15" hidden="1" customHeight="1" x14ac:dyDescent="0.25">
      <c r="A1817" s="4"/>
      <c r="B1817" s="4"/>
      <c r="C1817" s="582"/>
      <c r="D1817" s="658"/>
      <c r="E1817" s="658"/>
      <c r="F1817" s="657"/>
      <c r="G1817" s="12" t="s">
        <v>62</v>
      </c>
      <c r="H1817" s="12"/>
      <c r="I1817" s="138"/>
      <c r="J1817" s="148"/>
      <c r="K1817" s="148"/>
      <c r="L1817" s="148"/>
      <c r="M1817" s="148"/>
      <c r="N1817" s="148"/>
      <c r="O1817" s="148"/>
      <c r="P1817" s="148"/>
      <c r="Q1817" s="148"/>
      <c r="R1817" s="148"/>
      <c r="S1817" s="148"/>
      <c r="T1817" s="148"/>
      <c r="U1817" s="148"/>
      <c r="V1817" s="441"/>
      <c r="W1817" s="2"/>
      <c r="X1817" s="380">
        <v>22.560420000000001</v>
      </c>
      <c r="Y1817" s="344" t="e">
        <f>X1817*'Приложение 1'!#REF!/100</f>
        <v>#REF!</v>
      </c>
    </row>
    <row r="1818" spans="1:25" s="5" customFormat="1" ht="15" hidden="1" customHeight="1" x14ac:dyDescent="0.25">
      <c r="A1818" s="4"/>
      <c r="B1818" s="4"/>
      <c r="C1818" s="582"/>
      <c r="D1818" s="658"/>
      <c r="E1818" s="658"/>
      <c r="F1818" s="657"/>
      <c r="G1818" s="12" t="s">
        <v>63</v>
      </c>
      <c r="H1818" s="12"/>
      <c r="I1818" s="138"/>
      <c r="J1818" s="148"/>
      <c r="K1818" s="148"/>
      <c r="L1818" s="148"/>
      <c r="M1818" s="148"/>
      <c r="N1818" s="148"/>
      <c r="O1818" s="148"/>
      <c r="P1818" s="148"/>
      <c r="Q1818" s="148"/>
      <c r="R1818" s="148"/>
      <c r="S1818" s="148"/>
      <c r="T1818" s="148"/>
      <c r="U1818" s="148"/>
      <c r="V1818" s="441"/>
      <c r="W1818" s="2"/>
      <c r="X1818" s="380">
        <v>22.560420000000001</v>
      </c>
      <c r="Y1818" s="344" t="e">
        <f>X1818*'Приложение 1'!#REF!/100</f>
        <v>#REF!</v>
      </c>
    </row>
    <row r="1819" spans="1:25" s="5" customFormat="1" ht="15" hidden="1" customHeight="1" x14ac:dyDescent="0.25">
      <c r="A1819" s="4"/>
      <c r="B1819" s="4"/>
      <c r="C1819" s="582"/>
      <c r="D1819" s="658"/>
      <c r="E1819" s="658"/>
      <c r="F1819" s="657"/>
      <c r="G1819" s="61" t="s">
        <v>68</v>
      </c>
      <c r="H1819" s="61"/>
      <c r="I1819" s="179"/>
      <c r="J1819" s="441"/>
      <c r="K1819" s="441"/>
      <c r="L1819" s="441"/>
      <c r="M1819" s="441"/>
      <c r="N1819" s="441"/>
      <c r="O1819" s="441"/>
      <c r="P1819" s="441"/>
      <c r="Q1819" s="441"/>
      <c r="R1819" s="441"/>
      <c r="S1819" s="441"/>
      <c r="T1819" s="441"/>
      <c r="U1819" s="441"/>
      <c r="V1819" s="441"/>
      <c r="W1819" s="2"/>
      <c r="X1819" s="380">
        <v>22.560420000000001</v>
      </c>
      <c r="Y1819" s="344" t="e">
        <f>X1819*'Приложение 1'!#REF!/100</f>
        <v>#REF!</v>
      </c>
    </row>
    <row r="1820" spans="1:25" s="5" customFormat="1" ht="15" hidden="1" customHeight="1" x14ac:dyDescent="0.25">
      <c r="A1820" s="4"/>
      <c r="B1820" s="4"/>
      <c r="C1820" s="582"/>
      <c r="D1820" s="575" t="s">
        <v>78</v>
      </c>
      <c r="E1820" s="575" t="s">
        <v>72</v>
      </c>
      <c r="F1820" s="582" t="s">
        <v>73</v>
      </c>
      <c r="G1820" s="61" t="s">
        <v>59</v>
      </c>
      <c r="H1820" s="61"/>
      <c r="I1820" s="179"/>
      <c r="J1820" s="441"/>
      <c r="K1820" s="441"/>
      <c r="L1820" s="441"/>
      <c r="M1820" s="441"/>
      <c r="N1820" s="441"/>
      <c r="O1820" s="441"/>
      <c r="P1820" s="441"/>
      <c r="Q1820" s="441"/>
      <c r="R1820" s="441"/>
      <c r="S1820" s="441"/>
      <c r="T1820" s="441"/>
      <c r="U1820" s="441"/>
      <c r="V1820" s="441"/>
      <c r="W1820" s="2"/>
      <c r="X1820" s="380">
        <v>22.560420000000001</v>
      </c>
      <c r="Y1820" s="344" t="e">
        <f>X1820*'Приложение 1'!#REF!/100</f>
        <v>#REF!</v>
      </c>
    </row>
    <row r="1821" spans="1:25" s="5" customFormat="1" ht="15" hidden="1" customHeight="1" x14ac:dyDescent="0.25">
      <c r="A1821" s="4"/>
      <c r="B1821" s="4"/>
      <c r="C1821" s="582"/>
      <c r="D1821" s="575"/>
      <c r="E1821" s="575"/>
      <c r="F1821" s="582"/>
      <c r="G1821" s="61" t="s">
        <v>60</v>
      </c>
      <c r="H1821" s="61"/>
      <c r="I1821" s="179"/>
      <c r="J1821" s="441"/>
      <c r="K1821" s="441"/>
      <c r="L1821" s="441"/>
      <c r="M1821" s="441"/>
      <c r="N1821" s="441"/>
      <c r="O1821" s="441"/>
      <c r="P1821" s="441"/>
      <c r="Q1821" s="441"/>
      <c r="R1821" s="441"/>
      <c r="S1821" s="441"/>
      <c r="T1821" s="441"/>
      <c r="U1821" s="441"/>
      <c r="V1821" s="441"/>
      <c r="W1821" s="2"/>
      <c r="X1821" s="380">
        <v>22.560420000000001</v>
      </c>
      <c r="Y1821" s="344" t="e">
        <f>X1821*'Приложение 1'!#REF!/100</f>
        <v>#REF!</v>
      </c>
    </row>
    <row r="1822" spans="1:25" s="5" customFormat="1" ht="15" hidden="1" customHeight="1" x14ac:dyDescent="0.25">
      <c r="A1822" s="4"/>
      <c r="B1822" s="4"/>
      <c r="C1822" s="582"/>
      <c r="D1822" s="575"/>
      <c r="E1822" s="575"/>
      <c r="F1822" s="582"/>
      <c r="G1822" s="61" t="s">
        <v>61</v>
      </c>
      <c r="H1822" s="61"/>
      <c r="I1822" s="179"/>
      <c r="J1822" s="441"/>
      <c r="K1822" s="441"/>
      <c r="L1822" s="441"/>
      <c r="M1822" s="441"/>
      <c r="N1822" s="441"/>
      <c r="O1822" s="441"/>
      <c r="P1822" s="441"/>
      <c r="Q1822" s="441"/>
      <c r="R1822" s="441"/>
      <c r="S1822" s="441"/>
      <c r="T1822" s="441"/>
      <c r="U1822" s="441"/>
      <c r="V1822" s="441"/>
      <c r="W1822" s="2"/>
      <c r="X1822" s="380">
        <v>22.560420000000001</v>
      </c>
      <c r="Y1822" s="344" t="e">
        <f>X1822*'Приложение 1'!#REF!/100</f>
        <v>#REF!</v>
      </c>
    </row>
    <row r="1823" spans="1:25" s="5" customFormat="1" ht="15" hidden="1" customHeight="1" x14ac:dyDescent="0.25">
      <c r="A1823" s="4"/>
      <c r="B1823" s="4"/>
      <c r="C1823" s="582"/>
      <c r="D1823" s="575"/>
      <c r="E1823" s="575"/>
      <c r="F1823" s="582"/>
      <c r="G1823" s="61" t="s">
        <v>62</v>
      </c>
      <c r="H1823" s="61"/>
      <c r="I1823" s="179"/>
      <c r="J1823" s="430"/>
      <c r="K1823" s="430"/>
      <c r="L1823" s="430"/>
      <c r="M1823" s="430"/>
      <c r="N1823" s="430"/>
      <c r="O1823" s="430"/>
      <c r="P1823" s="430"/>
      <c r="Q1823" s="430"/>
      <c r="R1823" s="430"/>
      <c r="S1823" s="430"/>
      <c r="T1823" s="442"/>
      <c r="U1823" s="442"/>
      <c r="V1823" s="441"/>
      <c r="W1823" s="2"/>
      <c r="X1823" s="380">
        <v>22.560420000000001</v>
      </c>
      <c r="Y1823" s="344" t="e">
        <f>X1823*'Приложение 1'!#REF!/100</f>
        <v>#REF!</v>
      </c>
    </row>
    <row r="1824" spans="1:25" s="5" customFormat="1" ht="15" hidden="1" customHeight="1" x14ac:dyDescent="0.25">
      <c r="A1824" s="4"/>
      <c r="B1824" s="4"/>
      <c r="C1824" s="582"/>
      <c r="D1824" s="575"/>
      <c r="E1824" s="575"/>
      <c r="F1824" s="582"/>
      <c r="G1824" s="61" t="s">
        <v>63</v>
      </c>
      <c r="H1824" s="61"/>
      <c r="I1824" s="179"/>
      <c r="J1824" s="149"/>
      <c r="K1824" s="149"/>
      <c r="L1824" s="149"/>
      <c r="M1824" s="149"/>
      <c r="N1824" s="149"/>
      <c r="O1824" s="149"/>
      <c r="P1824" s="149"/>
      <c r="Q1824" s="149"/>
      <c r="R1824" s="149"/>
      <c r="S1824" s="149"/>
      <c r="T1824" s="442"/>
      <c r="U1824" s="442"/>
      <c r="V1824" s="441"/>
      <c r="W1824" s="2"/>
      <c r="X1824" s="380">
        <v>22.560420000000001</v>
      </c>
      <c r="Y1824" s="344" t="e">
        <f>X1824*'Приложение 1'!#REF!/100</f>
        <v>#REF!</v>
      </c>
    </row>
    <row r="1825" spans="1:25" s="5" customFormat="1" ht="15" hidden="1" customHeight="1" x14ac:dyDescent="0.25">
      <c r="A1825" s="4"/>
      <c r="B1825" s="4"/>
      <c r="C1825" s="582"/>
      <c r="D1825" s="575"/>
      <c r="E1825" s="575"/>
      <c r="F1825" s="582"/>
      <c r="G1825" s="61" t="s">
        <v>68</v>
      </c>
      <c r="H1825" s="61"/>
      <c r="I1825" s="179"/>
      <c r="J1825" s="428"/>
      <c r="K1825" s="428"/>
      <c r="L1825" s="428"/>
      <c r="M1825" s="428"/>
      <c r="N1825" s="428"/>
      <c r="O1825" s="428"/>
      <c r="P1825" s="442"/>
      <c r="Q1825" s="442"/>
      <c r="R1825" s="442"/>
      <c r="S1825" s="442"/>
      <c r="T1825" s="442"/>
      <c r="U1825" s="442"/>
      <c r="V1825" s="441"/>
      <c r="W1825" s="2"/>
      <c r="X1825" s="380">
        <v>22.560420000000001</v>
      </c>
      <c r="Y1825" s="344" t="e">
        <f>X1825*'Приложение 1'!#REF!/100</f>
        <v>#REF!</v>
      </c>
    </row>
    <row r="1826" spans="1:25" s="5" customFormat="1" ht="15" hidden="1" customHeight="1" x14ac:dyDescent="0.25">
      <c r="A1826" s="4"/>
      <c r="B1826" s="4"/>
      <c r="C1826" s="582"/>
      <c r="D1826" s="575"/>
      <c r="E1826" s="658" t="s">
        <v>75</v>
      </c>
      <c r="F1826" s="657" t="s">
        <v>74</v>
      </c>
      <c r="G1826" s="61" t="s">
        <v>59</v>
      </c>
      <c r="H1826" s="61"/>
      <c r="I1826" s="179"/>
      <c r="J1826" s="428"/>
      <c r="K1826" s="428"/>
      <c r="L1826" s="428"/>
      <c r="M1826" s="428"/>
      <c r="N1826" s="428"/>
      <c r="O1826" s="428"/>
      <c r="P1826" s="428"/>
      <c r="Q1826" s="428"/>
      <c r="R1826" s="428"/>
      <c r="S1826" s="428"/>
      <c r="T1826" s="442"/>
      <c r="U1826" s="442"/>
      <c r="V1826" s="441"/>
      <c r="W1826" s="2"/>
      <c r="X1826" s="380">
        <v>22.560420000000001</v>
      </c>
      <c r="Y1826" s="344" t="e">
        <f>X1826*'Приложение 1'!#REF!/100</f>
        <v>#REF!</v>
      </c>
    </row>
    <row r="1827" spans="1:25" s="5" customFormat="1" ht="15" hidden="1" customHeight="1" x14ac:dyDescent="0.25">
      <c r="A1827" s="4"/>
      <c r="B1827" s="4"/>
      <c r="C1827" s="582"/>
      <c r="D1827" s="575"/>
      <c r="E1827" s="658"/>
      <c r="F1827" s="657"/>
      <c r="G1827" s="60" t="s">
        <v>60</v>
      </c>
      <c r="H1827" s="60"/>
      <c r="I1827" s="138"/>
      <c r="J1827" s="15"/>
      <c r="K1827" s="15"/>
      <c r="L1827" s="15"/>
      <c r="M1827" s="15"/>
      <c r="N1827" s="15"/>
      <c r="O1827" s="15"/>
      <c r="P1827" s="148"/>
      <c r="Q1827" s="148"/>
      <c r="R1827" s="148"/>
      <c r="S1827" s="148"/>
      <c r="T1827" s="148"/>
      <c r="U1827" s="148"/>
      <c r="V1827" s="441"/>
      <c r="W1827" s="2"/>
      <c r="X1827" s="380">
        <v>22.560420000000001</v>
      </c>
      <c r="Y1827" s="344" t="e">
        <f>X1827*'Приложение 1'!#REF!/100</f>
        <v>#REF!</v>
      </c>
    </row>
    <row r="1828" spans="1:25" s="5" customFormat="1" ht="15" hidden="1" customHeight="1" x14ac:dyDescent="0.25">
      <c r="A1828" s="4"/>
      <c r="B1828" s="4"/>
      <c r="C1828" s="582"/>
      <c r="D1828" s="575"/>
      <c r="E1828" s="658"/>
      <c r="F1828" s="657"/>
      <c r="G1828" s="60" t="s">
        <v>61</v>
      </c>
      <c r="H1828" s="60"/>
      <c r="I1828" s="138"/>
      <c r="J1828" s="15"/>
      <c r="K1828" s="15"/>
      <c r="L1828" s="15"/>
      <c r="M1828" s="15"/>
      <c r="N1828" s="15"/>
      <c r="O1828" s="15"/>
      <c r="P1828" s="148"/>
      <c r="Q1828" s="148"/>
      <c r="R1828" s="148"/>
      <c r="S1828" s="148"/>
      <c r="T1828" s="148"/>
      <c r="U1828" s="148"/>
      <c r="V1828" s="441"/>
      <c r="W1828" s="2"/>
      <c r="X1828" s="380">
        <v>22.560420000000001</v>
      </c>
      <c r="Y1828" s="344" t="e">
        <f>X1828*'Приложение 1'!#REF!/100</f>
        <v>#REF!</v>
      </c>
    </row>
    <row r="1829" spans="1:25" s="5" customFormat="1" ht="15" hidden="1" customHeight="1" x14ac:dyDescent="0.25">
      <c r="A1829" s="4"/>
      <c r="B1829" s="4"/>
      <c r="C1829" s="582"/>
      <c r="D1829" s="575"/>
      <c r="E1829" s="658"/>
      <c r="F1829" s="657"/>
      <c r="G1829" s="60" t="s">
        <v>62</v>
      </c>
      <c r="H1829" s="60"/>
      <c r="I1829" s="138"/>
      <c r="J1829" s="15"/>
      <c r="K1829" s="15"/>
      <c r="L1829" s="15"/>
      <c r="M1829" s="15"/>
      <c r="N1829" s="15"/>
      <c r="O1829" s="15"/>
      <c r="P1829" s="148"/>
      <c r="Q1829" s="148"/>
      <c r="R1829" s="148"/>
      <c r="S1829" s="148"/>
      <c r="T1829" s="148"/>
      <c r="U1829" s="148"/>
      <c r="V1829" s="441"/>
      <c r="W1829" s="2"/>
      <c r="X1829" s="380">
        <v>22.560420000000001</v>
      </c>
      <c r="Y1829" s="344" t="e">
        <f>X1829*'Приложение 1'!#REF!/100</f>
        <v>#REF!</v>
      </c>
    </row>
    <row r="1830" spans="1:25" s="5" customFormat="1" ht="15" hidden="1" customHeight="1" x14ac:dyDescent="0.25">
      <c r="A1830" s="4"/>
      <c r="B1830" s="4"/>
      <c r="C1830" s="582"/>
      <c r="D1830" s="575"/>
      <c r="E1830" s="658"/>
      <c r="F1830" s="657"/>
      <c r="G1830" s="63" t="s">
        <v>63</v>
      </c>
      <c r="H1830" s="63"/>
      <c r="I1830" s="180"/>
      <c r="J1830" s="15"/>
      <c r="K1830" s="15"/>
      <c r="L1830" s="15"/>
      <c r="M1830" s="15"/>
      <c r="N1830" s="15"/>
      <c r="O1830" s="15"/>
      <c r="P1830" s="15"/>
      <c r="Q1830" s="15"/>
      <c r="R1830" s="15"/>
      <c r="S1830" s="15"/>
      <c r="T1830" s="15"/>
      <c r="U1830" s="15"/>
      <c r="V1830" s="441"/>
      <c r="W1830" s="2"/>
      <c r="X1830" s="380">
        <v>22.560420000000001</v>
      </c>
      <c r="Y1830" s="344" t="e">
        <f>X1830*'Приложение 1'!#REF!/100</f>
        <v>#REF!</v>
      </c>
    </row>
    <row r="1831" spans="1:25" s="5" customFormat="1" ht="15" hidden="1" customHeight="1" x14ac:dyDescent="0.25">
      <c r="A1831" s="4"/>
      <c r="B1831" s="4"/>
      <c r="C1831" s="582"/>
      <c r="D1831" s="575"/>
      <c r="E1831" s="658"/>
      <c r="F1831" s="657"/>
      <c r="G1831" s="61" t="s">
        <v>68</v>
      </c>
      <c r="H1831" s="61"/>
      <c r="I1831" s="179"/>
      <c r="J1831" s="428"/>
      <c r="K1831" s="428"/>
      <c r="L1831" s="428"/>
      <c r="M1831" s="428"/>
      <c r="N1831" s="428"/>
      <c r="O1831" s="428"/>
      <c r="P1831" s="442"/>
      <c r="Q1831" s="442"/>
      <c r="R1831" s="442"/>
      <c r="S1831" s="442"/>
      <c r="T1831" s="442"/>
      <c r="U1831" s="442"/>
      <c r="V1831" s="441"/>
      <c r="W1831" s="2"/>
      <c r="X1831" s="380">
        <v>22.560420000000001</v>
      </c>
      <c r="Y1831" s="344" t="e">
        <f>X1831*'Приложение 1'!#REF!/100</f>
        <v>#REF!</v>
      </c>
    </row>
    <row r="1832" spans="1:25" s="5" customFormat="1" ht="15" hidden="1" customHeight="1" x14ac:dyDescent="0.25">
      <c r="A1832" s="4"/>
      <c r="B1832" s="4"/>
      <c r="C1832" s="582"/>
      <c r="D1832" s="582" t="s">
        <v>118</v>
      </c>
      <c r="E1832" s="575" t="s">
        <v>72</v>
      </c>
      <c r="F1832" s="582" t="s">
        <v>73</v>
      </c>
      <c r="G1832" s="61" t="s">
        <v>59</v>
      </c>
      <c r="H1832" s="61"/>
      <c r="I1832" s="179"/>
      <c r="J1832" s="428"/>
      <c r="K1832" s="428"/>
      <c r="L1832" s="428"/>
      <c r="M1832" s="428"/>
      <c r="N1832" s="428"/>
      <c r="O1832" s="428"/>
      <c r="P1832" s="442"/>
      <c r="Q1832" s="442"/>
      <c r="R1832" s="442"/>
      <c r="S1832" s="442"/>
      <c r="T1832" s="442"/>
      <c r="U1832" s="442"/>
      <c r="V1832" s="441"/>
      <c r="W1832" s="2"/>
      <c r="X1832" s="380">
        <v>22.560420000000001</v>
      </c>
      <c r="Y1832" s="344" t="e">
        <f>X1832*'Приложение 1'!#REF!/100</f>
        <v>#REF!</v>
      </c>
    </row>
    <row r="1833" spans="1:25" s="5" customFormat="1" ht="15" hidden="1" customHeight="1" x14ac:dyDescent="0.25">
      <c r="A1833" s="4"/>
      <c r="B1833" s="4"/>
      <c r="C1833" s="582"/>
      <c r="D1833" s="582"/>
      <c r="E1833" s="575"/>
      <c r="F1833" s="582"/>
      <c r="G1833" s="61" t="s">
        <v>60</v>
      </c>
      <c r="H1833" s="61"/>
      <c r="I1833" s="179"/>
      <c r="J1833" s="428"/>
      <c r="K1833" s="428"/>
      <c r="L1833" s="428"/>
      <c r="M1833" s="428"/>
      <c r="N1833" s="428"/>
      <c r="O1833" s="7"/>
      <c r="P1833" s="442"/>
      <c r="Q1833" s="442"/>
      <c r="R1833" s="442"/>
      <c r="S1833" s="442"/>
      <c r="T1833" s="442"/>
      <c r="U1833" s="442"/>
      <c r="V1833" s="441"/>
      <c r="W1833" s="2"/>
      <c r="X1833" s="380">
        <v>22.560420000000001</v>
      </c>
      <c r="Y1833" s="344" t="e">
        <f>X1833*'Приложение 1'!#REF!/100</f>
        <v>#REF!</v>
      </c>
    </row>
    <row r="1834" spans="1:25" s="5" customFormat="1" ht="15" hidden="1" customHeight="1" x14ac:dyDescent="0.25">
      <c r="A1834" s="4"/>
      <c r="B1834" s="4"/>
      <c r="C1834" s="582"/>
      <c r="D1834" s="582"/>
      <c r="E1834" s="575"/>
      <c r="F1834" s="582"/>
      <c r="G1834" s="61" t="s">
        <v>61</v>
      </c>
      <c r="H1834" s="61"/>
      <c r="I1834" s="179"/>
      <c r="J1834" s="428"/>
      <c r="K1834" s="428"/>
      <c r="L1834" s="428"/>
      <c r="M1834" s="428"/>
      <c r="N1834" s="428"/>
      <c r="O1834" s="428"/>
      <c r="P1834" s="442"/>
      <c r="Q1834" s="442"/>
      <c r="R1834" s="442"/>
      <c r="S1834" s="442"/>
      <c r="T1834" s="442"/>
      <c r="U1834" s="442"/>
      <c r="V1834" s="441"/>
      <c r="W1834" s="2"/>
      <c r="X1834" s="380">
        <v>22.560420000000001</v>
      </c>
      <c r="Y1834" s="344" t="e">
        <f>X1834*'Приложение 1'!#REF!/100</f>
        <v>#REF!</v>
      </c>
    </row>
    <row r="1835" spans="1:25" s="5" customFormat="1" ht="15" hidden="1" customHeight="1" x14ac:dyDescent="0.25">
      <c r="A1835" s="4"/>
      <c r="B1835" s="4"/>
      <c r="C1835" s="582"/>
      <c r="D1835" s="582"/>
      <c r="E1835" s="575"/>
      <c r="F1835" s="582"/>
      <c r="G1835" s="61" t="s">
        <v>62</v>
      </c>
      <c r="H1835" s="61"/>
      <c r="I1835" s="179"/>
      <c r="J1835" s="428"/>
      <c r="K1835" s="428"/>
      <c r="L1835" s="428"/>
      <c r="M1835" s="428"/>
      <c r="N1835" s="428"/>
      <c r="O1835" s="428"/>
      <c r="P1835" s="442"/>
      <c r="Q1835" s="442"/>
      <c r="R1835" s="442"/>
      <c r="S1835" s="442"/>
      <c r="T1835" s="442"/>
      <c r="U1835" s="442"/>
      <c r="V1835" s="441"/>
      <c r="W1835" s="2"/>
      <c r="X1835" s="380">
        <v>22.560420000000001</v>
      </c>
      <c r="Y1835" s="344" t="e">
        <f>X1835*'Приложение 1'!#REF!/100</f>
        <v>#REF!</v>
      </c>
    </row>
    <row r="1836" spans="1:25" s="5" customFormat="1" ht="15" hidden="1" customHeight="1" x14ac:dyDescent="0.25">
      <c r="A1836" s="4"/>
      <c r="B1836" s="4"/>
      <c r="C1836" s="582"/>
      <c r="D1836" s="582"/>
      <c r="E1836" s="575"/>
      <c r="F1836" s="582"/>
      <c r="G1836" s="61" t="s">
        <v>63</v>
      </c>
      <c r="H1836" s="61"/>
      <c r="I1836" s="179"/>
      <c r="J1836" s="428"/>
      <c r="K1836" s="428"/>
      <c r="L1836" s="428"/>
      <c r="M1836" s="428"/>
      <c r="N1836" s="428"/>
      <c r="O1836" s="428"/>
      <c r="P1836" s="442"/>
      <c r="Q1836" s="442"/>
      <c r="R1836" s="442"/>
      <c r="S1836" s="442"/>
      <c r="T1836" s="442"/>
      <c r="U1836" s="442"/>
      <c r="V1836" s="441"/>
      <c r="W1836" s="2"/>
      <c r="X1836" s="380">
        <v>22.560420000000001</v>
      </c>
      <c r="Y1836" s="344" t="e">
        <f>X1836*'Приложение 1'!#REF!/100</f>
        <v>#REF!</v>
      </c>
    </row>
    <row r="1837" spans="1:25" s="5" customFormat="1" ht="15" hidden="1" customHeight="1" x14ac:dyDescent="0.25">
      <c r="A1837" s="4"/>
      <c r="B1837" s="4"/>
      <c r="C1837" s="582"/>
      <c r="D1837" s="582"/>
      <c r="E1837" s="575"/>
      <c r="F1837" s="582"/>
      <c r="G1837" s="61" t="s">
        <v>68</v>
      </c>
      <c r="H1837" s="61"/>
      <c r="I1837" s="179"/>
      <c r="J1837" s="145"/>
      <c r="K1837" s="145"/>
      <c r="L1837" s="145"/>
      <c r="M1837" s="145"/>
      <c r="N1837" s="145"/>
      <c r="O1837" s="442"/>
      <c r="P1837" s="442"/>
      <c r="Q1837" s="442"/>
      <c r="R1837" s="442"/>
      <c r="S1837" s="442"/>
      <c r="T1837" s="442"/>
      <c r="U1837" s="442"/>
      <c r="V1837" s="441"/>
      <c r="W1837" s="2"/>
      <c r="X1837" s="380">
        <v>22.560420000000001</v>
      </c>
      <c r="Y1837" s="344" t="e">
        <f>X1837*'Приложение 1'!#REF!/100</f>
        <v>#REF!</v>
      </c>
    </row>
    <row r="1838" spans="1:25" s="5" customFormat="1" ht="15" hidden="1" customHeight="1" x14ac:dyDescent="0.25">
      <c r="A1838" s="4"/>
      <c r="B1838" s="4"/>
      <c r="C1838" s="582"/>
      <c r="D1838" s="582"/>
      <c r="E1838" s="575" t="s">
        <v>75</v>
      </c>
      <c r="F1838" s="657" t="s">
        <v>73</v>
      </c>
      <c r="G1838" s="60" t="s">
        <v>59</v>
      </c>
      <c r="H1838" s="60"/>
      <c r="I1838" s="138"/>
      <c r="J1838" s="150"/>
      <c r="K1838" s="150"/>
      <c r="L1838" s="150"/>
      <c r="M1838" s="150"/>
      <c r="N1838" s="150"/>
      <c r="O1838" s="148"/>
      <c r="P1838" s="148"/>
      <c r="Q1838" s="148"/>
      <c r="R1838" s="148"/>
      <c r="S1838" s="148"/>
      <c r="T1838" s="148"/>
      <c r="U1838" s="148"/>
      <c r="V1838" s="441"/>
      <c r="W1838" s="2"/>
      <c r="X1838" s="380">
        <v>22.560420000000001</v>
      </c>
      <c r="Y1838" s="344" t="e">
        <f>X1838*'Приложение 1'!#REF!/100</f>
        <v>#REF!</v>
      </c>
    </row>
    <row r="1839" spans="1:25" s="5" customFormat="1" ht="15" hidden="1" customHeight="1" x14ac:dyDescent="0.25">
      <c r="A1839" s="4"/>
      <c r="B1839" s="4"/>
      <c r="C1839" s="582"/>
      <c r="D1839" s="582"/>
      <c r="E1839" s="575"/>
      <c r="F1839" s="657"/>
      <c r="G1839" s="60" t="s">
        <v>60</v>
      </c>
      <c r="H1839" s="60"/>
      <c r="I1839" s="138"/>
      <c r="J1839" s="150"/>
      <c r="K1839" s="150"/>
      <c r="L1839" s="150"/>
      <c r="M1839" s="150"/>
      <c r="N1839" s="150"/>
      <c r="O1839" s="148"/>
      <c r="P1839" s="148"/>
      <c r="Q1839" s="148"/>
      <c r="R1839" s="148"/>
      <c r="S1839" s="148"/>
      <c r="T1839" s="148"/>
      <c r="U1839" s="148"/>
      <c r="V1839" s="441"/>
      <c r="W1839" s="2"/>
      <c r="X1839" s="380">
        <v>22.560420000000001</v>
      </c>
      <c r="Y1839" s="344" t="e">
        <f>X1839*'Приложение 1'!#REF!/100</f>
        <v>#REF!</v>
      </c>
    </row>
    <row r="1840" spans="1:25" s="5" customFormat="1" ht="15" hidden="1" customHeight="1" x14ac:dyDescent="0.25">
      <c r="A1840" s="4"/>
      <c r="B1840" s="4"/>
      <c r="C1840" s="582"/>
      <c r="D1840" s="582"/>
      <c r="E1840" s="575"/>
      <c r="F1840" s="657"/>
      <c r="G1840" s="60" t="s">
        <v>61</v>
      </c>
      <c r="H1840" s="60"/>
      <c r="I1840" s="138"/>
      <c r="J1840" s="150"/>
      <c r="K1840" s="150"/>
      <c r="L1840" s="150"/>
      <c r="M1840" s="150"/>
      <c r="N1840" s="150"/>
      <c r="O1840" s="148"/>
      <c r="P1840" s="148"/>
      <c r="Q1840" s="148"/>
      <c r="R1840" s="148"/>
      <c r="S1840" s="148"/>
      <c r="T1840" s="148"/>
      <c r="U1840" s="148"/>
      <c r="V1840" s="441"/>
      <c r="W1840" s="2"/>
      <c r="X1840" s="380">
        <v>22.560420000000001</v>
      </c>
      <c r="Y1840" s="344" t="e">
        <f>X1840*'Приложение 1'!#REF!/100</f>
        <v>#REF!</v>
      </c>
    </row>
    <row r="1841" spans="1:25" s="5" customFormat="1" ht="15" hidden="1" customHeight="1" x14ac:dyDescent="0.25">
      <c r="A1841" s="4"/>
      <c r="B1841" s="4"/>
      <c r="C1841" s="582"/>
      <c r="D1841" s="582"/>
      <c r="E1841" s="575"/>
      <c r="F1841" s="657"/>
      <c r="G1841" s="60" t="s">
        <v>62</v>
      </c>
      <c r="H1841" s="60"/>
      <c r="I1841" s="138"/>
      <c r="J1841" s="150"/>
      <c r="K1841" s="150"/>
      <c r="L1841" s="150"/>
      <c r="M1841" s="150"/>
      <c r="N1841" s="150"/>
      <c r="O1841" s="148"/>
      <c r="P1841" s="148"/>
      <c r="Q1841" s="148"/>
      <c r="R1841" s="148"/>
      <c r="S1841" s="148"/>
      <c r="T1841" s="148"/>
      <c r="U1841" s="148"/>
      <c r="V1841" s="441"/>
      <c r="W1841" s="2"/>
      <c r="X1841" s="380">
        <v>22.560420000000001</v>
      </c>
      <c r="Y1841" s="344" t="e">
        <f>X1841*'Приложение 1'!#REF!/100</f>
        <v>#REF!</v>
      </c>
    </row>
    <row r="1842" spans="1:25" s="5" customFormat="1" ht="15" hidden="1" customHeight="1" x14ac:dyDescent="0.25">
      <c r="A1842" s="4"/>
      <c r="B1842" s="4"/>
      <c r="C1842" s="582"/>
      <c r="D1842" s="582"/>
      <c r="E1842" s="575"/>
      <c r="F1842" s="657"/>
      <c r="G1842" s="16" t="s">
        <v>63</v>
      </c>
      <c r="H1842" s="16"/>
      <c r="I1842" s="181"/>
      <c r="J1842" s="150"/>
      <c r="K1842" s="150"/>
      <c r="L1842" s="150"/>
      <c r="M1842" s="150"/>
      <c r="N1842" s="150"/>
      <c r="O1842" s="150"/>
      <c r="P1842" s="150"/>
      <c r="Q1842" s="150"/>
      <c r="R1842" s="150"/>
      <c r="S1842" s="150"/>
      <c r="T1842" s="150"/>
      <c r="U1842" s="150"/>
      <c r="V1842" s="441"/>
      <c r="W1842" s="2"/>
      <c r="X1842" s="380">
        <v>22.560420000000001</v>
      </c>
      <c r="Y1842" s="344" t="e">
        <f>X1842*'Приложение 1'!#REF!/100</f>
        <v>#REF!</v>
      </c>
    </row>
    <row r="1843" spans="1:25" s="5" customFormat="1" ht="15" hidden="1" customHeight="1" x14ac:dyDescent="0.25">
      <c r="A1843" s="4"/>
      <c r="B1843" s="4"/>
      <c r="C1843" s="582"/>
      <c r="D1843" s="582"/>
      <c r="E1843" s="575"/>
      <c r="F1843" s="657"/>
      <c r="G1843" s="61" t="s">
        <v>68</v>
      </c>
      <c r="H1843" s="61"/>
      <c r="I1843" s="179"/>
      <c r="J1843" s="145"/>
      <c r="K1843" s="145"/>
      <c r="L1843" s="145"/>
      <c r="M1843" s="145"/>
      <c r="N1843" s="145"/>
      <c r="O1843" s="442"/>
      <c r="P1843" s="442"/>
      <c r="Q1843" s="442"/>
      <c r="R1843" s="442"/>
      <c r="S1843" s="442"/>
      <c r="T1843" s="442"/>
      <c r="U1843" s="442"/>
      <c r="V1843" s="441"/>
      <c r="W1843" s="2"/>
      <c r="X1843" s="380">
        <v>22.560420000000001</v>
      </c>
      <c r="Y1843" s="344" t="e">
        <f>X1843*'Приложение 1'!#REF!/100</f>
        <v>#REF!</v>
      </c>
    </row>
    <row r="1844" spans="1:25" s="5" customFormat="1" ht="15" hidden="1" customHeight="1" x14ac:dyDescent="0.25">
      <c r="A1844" s="4"/>
      <c r="B1844" s="4"/>
      <c r="C1844" s="582"/>
      <c r="D1844" s="582"/>
      <c r="E1844" s="575"/>
      <c r="F1844" s="582" t="s">
        <v>74</v>
      </c>
      <c r="G1844" s="61" t="s">
        <v>59</v>
      </c>
      <c r="H1844" s="61"/>
      <c r="I1844" s="179"/>
      <c r="J1844" s="146"/>
      <c r="K1844" s="146"/>
      <c r="L1844" s="146"/>
      <c r="M1844" s="146"/>
      <c r="N1844" s="146"/>
      <c r="O1844" s="442"/>
      <c r="P1844" s="442"/>
      <c r="Q1844" s="442"/>
      <c r="R1844" s="442"/>
      <c r="S1844" s="442"/>
      <c r="T1844" s="442"/>
      <c r="U1844" s="442"/>
      <c r="V1844" s="441"/>
      <c r="W1844" s="2"/>
      <c r="X1844" s="380">
        <v>22.560420000000001</v>
      </c>
      <c r="Y1844" s="344" t="e">
        <f>X1844*'Приложение 1'!#REF!/100</f>
        <v>#REF!</v>
      </c>
    </row>
    <row r="1845" spans="1:25" s="5" customFormat="1" ht="15" hidden="1" customHeight="1" x14ac:dyDescent="0.25">
      <c r="A1845" s="4"/>
      <c r="B1845" s="4"/>
      <c r="C1845" s="582"/>
      <c r="D1845" s="582"/>
      <c r="E1845" s="575"/>
      <c r="F1845" s="582"/>
      <c r="G1845" s="61" t="s">
        <v>60</v>
      </c>
      <c r="H1845" s="61"/>
      <c r="I1845" s="179"/>
      <c r="J1845" s="442"/>
      <c r="K1845" s="442"/>
      <c r="L1845" s="442"/>
      <c r="M1845" s="442"/>
      <c r="N1845" s="442"/>
      <c r="O1845" s="442"/>
      <c r="P1845" s="442"/>
      <c r="Q1845" s="442"/>
      <c r="R1845" s="442"/>
      <c r="S1845" s="442"/>
      <c r="T1845" s="442"/>
      <c r="U1845" s="442"/>
      <c r="V1845" s="441"/>
      <c r="W1845" s="2"/>
      <c r="X1845" s="380">
        <v>22.560420000000001</v>
      </c>
      <c r="Y1845" s="344" t="e">
        <f>X1845*'Приложение 1'!#REF!/100</f>
        <v>#REF!</v>
      </c>
    </row>
    <row r="1846" spans="1:25" s="5" customFormat="1" ht="15" hidden="1" customHeight="1" x14ac:dyDescent="0.25">
      <c r="A1846" s="4"/>
      <c r="B1846" s="4"/>
      <c r="C1846" s="582"/>
      <c r="D1846" s="582"/>
      <c r="E1846" s="575"/>
      <c r="F1846" s="582"/>
      <c r="G1846" s="61" t="s">
        <v>61</v>
      </c>
      <c r="H1846" s="61"/>
      <c r="I1846" s="179"/>
      <c r="J1846" s="442"/>
      <c r="K1846" s="442"/>
      <c r="L1846" s="442"/>
      <c r="M1846" s="442"/>
      <c r="N1846" s="442"/>
      <c r="O1846" s="442"/>
      <c r="P1846" s="442"/>
      <c r="Q1846" s="442"/>
      <c r="R1846" s="442"/>
      <c r="S1846" s="442"/>
      <c r="T1846" s="442"/>
      <c r="U1846" s="442"/>
      <c r="V1846" s="441"/>
      <c r="W1846" s="2"/>
      <c r="X1846" s="380">
        <v>22.560420000000001</v>
      </c>
      <c r="Y1846" s="344" t="e">
        <f>X1846*'Приложение 1'!#REF!/100</f>
        <v>#REF!</v>
      </c>
    </row>
    <row r="1847" spans="1:25" s="5" customFormat="1" ht="15" hidden="1" customHeight="1" x14ac:dyDescent="0.25">
      <c r="A1847" s="4"/>
      <c r="B1847" s="4"/>
      <c r="C1847" s="582"/>
      <c r="D1847" s="582"/>
      <c r="E1847" s="575"/>
      <c r="F1847" s="582"/>
      <c r="G1847" s="61" t="s">
        <v>62</v>
      </c>
      <c r="H1847" s="61"/>
      <c r="I1847" s="179"/>
      <c r="J1847" s="442"/>
      <c r="K1847" s="442"/>
      <c r="L1847" s="442"/>
      <c r="M1847" s="442"/>
      <c r="N1847" s="442"/>
      <c r="O1847" s="442"/>
      <c r="P1847" s="442"/>
      <c r="Q1847" s="442"/>
      <c r="R1847" s="442"/>
      <c r="S1847" s="442"/>
      <c r="T1847" s="442"/>
      <c r="U1847" s="442"/>
      <c r="V1847" s="441"/>
      <c r="W1847" s="2"/>
      <c r="X1847" s="380">
        <v>22.560420000000001</v>
      </c>
      <c r="Y1847" s="344" t="e">
        <f>X1847*'Приложение 1'!#REF!/100</f>
        <v>#REF!</v>
      </c>
    </row>
    <row r="1848" spans="1:25" s="5" customFormat="1" ht="15" hidden="1" customHeight="1" x14ac:dyDescent="0.25">
      <c r="A1848" s="4"/>
      <c r="B1848" s="4"/>
      <c r="C1848" s="582"/>
      <c r="D1848" s="582"/>
      <c r="E1848" s="575"/>
      <c r="F1848" s="582"/>
      <c r="G1848" s="61" t="s">
        <v>63</v>
      </c>
      <c r="H1848" s="61"/>
      <c r="I1848" s="179"/>
      <c r="J1848" s="442"/>
      <c r="K1848" s="442"/>
      <c r="L1848" s="442"/>
      <c r="M1848" s="442"/>
      <c r="N1848" s="442"/>
      <c r="O1848" s="442"/>
      <c r="P1848" s="442"/>
      <c r="Q1848" s="442"/>
      <c r="R1848" s="442"/>
      <c r="S1848" s="442"/>
      <c r="T1848" s="442"/>
      <c r="U1848" s="442"/>
      <c r="V1848" s="441"/>
      <c r="W1848" s="2"/>
      <c r="X1848" s="380">
        <v>22.560420000000001</v>
      </c>
      <c r="Y1848" s="344" t="e">
        <f>X1848*'Приложение 1'!#REF!/100</f>
        <v>#REF!</v>
      </c>
    </row>
    <row r="1849" spans="1:25" s="5" customFormat="1" ht="15" hidden="1" customHeight="1" x14ac:dyDescent="0.25">
      <c r="A1849" s="4"/>
      <c r="B1849" s="4"/>
      <c r="C1849" s="582"/>
      <c r="D1849" s="582"/>
      <c r="E1849" s="575"/>
      <c r="F1849" s="582"/>
      <c r="G1849" s="61" t="s">
        <v>68</v>
      </c>
      <c r="H1849" s="61"/>
      <c r="I1849" s="179"/>
      <c r="J1849" s="442"/>
      <c r="K1849" s="442"/>
      <c r="L1849" s="442"/>
      <c r="M1849" s="442"/>
      <c r="N1849" s="442"/>
      <c r="O1849" s="442"/>
      <c r="P1849" s="442"/>
      <c r="Q1849" s="442"/>
      <c r="R1849" s="442"/>
      <c r="S1849" s="442"/>
      <c r="T1849" s="442"/>
      <c r="U1849" s="442"/>
      <c r="V1849" s="441"/>
      <c r="W1849" s="2"/>
      <c r="X1849" s="380">
        <v>22.560420000000001</v>
      </c>
      <c r="Y1849" s="344" t="e">
        <f>X1849*'Приложение 1'!#REF!/100</f>
        <v>#REF!</v>
      </c>
    </row>
    <row r="1850" spans="1:25" s="5" customFormat="1" ht="15" hidden="1" customHeight="1" x14ac:dyDescent="0.25">
      <c r="A1850" s="4"/>
      <c r="B1850" s="4"/>
      <c r="C1850" s="582" t="s">
        <v>79</v>
      </c>
      <c r="D1850" s="575" t="s">
        <v>71</v>
      </c>
      <c r="E1850" s="575" t="s">
        <v>72</v>
      </c>
      <c r="F1850" s="657" t="s">
        <v>73</v>
      </c>
      <c r="G1850" s="60" t="s">
        <v>59</v>
      </c>
      <c r="H1850" s="60"/>
      <c r="I1850" s="138"/>
      <c r="J1850" s="148"/>
      <c r="K1850" s="148"/>
      <c r="L1850" s="148"/>
      <c r="M1850" s="148"/>
      <c r="N1850" s="148"/>
      <c r="O1850" s="148"/>
      <c r="P1850" s="148"/>
      <c r="Q1850" s="148"/>
      <c r="R1850" s="148"/>
      <c r="S1850" s="148"/>
      <c r="T1850" s="148"/>
      <c r="U1850" s="148"/>
      <c r="V1850" s="441"/>
      <c r="W1850" s="2"/>
      <c r="X1850" s="380">
        <v>22.560420000000001</v>
      </c>
      <c r="Y1850" s="344" t="e">
        <f>X1850*'Приложение 1'!#REF!/100</f>
        <v>#REF!</v>
      </c>
    </row>
    <row r="1851" spans="1:25" s="5" customFormat="1" ht="15" hidden="1" customHeight="1" x14ac:dyDescent="0.25">
      <c r="A1851" s="4"/>
      <c r="B1851" s="4"/>
      <c r="C1851" s="582"/>
      <c r="D1851" s="575"/>
      <c r="E1851" s="575"/>
      <c r="F1851" s="657"/>
      <c r="G1851" s="62" t="s">
        <v>60</v>
      </c>
      <c r="H1851" s="62"/>
      <c r="I1851" s="182"/>
      <c r="J1851" s="433"/>
      <c r="K1851" s="433"/>
      <c r="L1851" s="433"/>
      <c r="M1851" s="433"/>
      <c r="N1851" s="433"/>
      <c r="O1851" s="433"/>
      <c r="P1851" s="433"/>
      <c r="Q1851" s="433"/>
      <c r="R1851" s="433"/>
      <c r="S1851" s="433"/>
      <c r="T1851" s="433"/>
      <c r="U1851" s="433"/>
      <c r="V1851" s="441"/>
      <c r="W1851" s="2"/>
      <c r="X1851" s="380">
        <v>22.560420000000001</v>
      </c>
      <c r="Y1851" s="344" t="e">
        <f>X1851*'Приложение 1'!#REF!/100</f>
        <v>#REF!</v>
      </c>
    </row>
    <row r="1852" spans="1:25" s="5" customFormat="1" ht="15" hidden="1" customHeight="1" x14ac:dyDescent="0.25">
      <c r="A1852" s="4"/>
      <c r="B1852" s="4"/>
      <c r="C1852" s="582"/>
      <c r="D1852" s="575"/>
      <c r="E1852" s="575"/>
      <c r="F1852" s="657"/>
      <c r="G1852" s="62" t="s">
        <v>61</v>
      </c>
      <c r="H1852" s="62"/>
      <c r="I1852" s="182"/>
      <c r="J1852" s="433"/>
      <c r="K1852" s="433"/>
      <c r="L1852" s="433"/>
      <c r="M1852" s="433"/>
      <c r="N1852" s="433"/>
      <c r="O1852" s="433"/>
      <c r="P1852" s="433"/>
      <c r="Q1852" s="433"/>
      <c r="R1852" s="433"/>
      <c r="S1852" s="433"/>
      <c r="T1852" s="433"/>
      <c r="U1852" s="433"/>
      <c r="V1852" s="441"/>
      <c r="W1852" s="2"/>
      <c r="X1852" s="380">
        <v>22.560420000000001</v>
      </c>
      <c r="Y1852" s="344" t="e">
        <f>X1852*'Приложение 1'!#REF!/100</f>
        <v>#REF!</v>
      </c>
    </row>
    <row r="1853" spans="1:25" s="5" customFormat="1" ht="15" hidden="1" customHeight="1" x14ac:dyDescent="0.25">
      <c r="A1853" s="4"/>
      <c r="B1853" s="4"/>
      <c r="C1853" s="582"/>
      <c r="D1853" s="575"/>
      <c r="E1853" s="575"/>
      <c r="F1853" s="657"/>
      <c r="G1853" s="62" t="s">
        <v>62</v>
      </c>
      <c r="H1853" s="62"/>
      <c r="I1853" s="182"/>
      <c r="J1853" s="433"/>
      <c r="K1853" s="433"/>
      <c r="L1853" s="433"/>
      <c r="M1853" s="433"/>
      <c r="N1853" s="433"/>
      <c r="O1853" s="433"/>
      <c r="P1853" s="433"/>
      <c r="Q1853" s="433"/>
      <c r="R1853" s="433"/>
      <c r="S1853" s="433"/>
      <c r="T1853" s="433"/>
      <c r="U1853" s="433"/>
      <c r="V1853" s="441"/>
      <c r="W1853" s="2"/>
      <c r="X1853" s="380">
        <v>22.560420000000001</v>
      </c>
      <c r="Y1853" s="344" t="e">
        <f>X1853*'Приложение 1'!#REF!/100</f>
        <v>#REF!</v>
      </c>
    </row>
    <row r="1854" spans="1:25" s="5" customFormat="1" ht="15" hidden="1" customHeight="1" x14ac:dyDescent="0.25">
      <c r="A1854" s="4"/>
      <c r="B1854" s="4"/>
      <c r="C1854" s="582"/>
      <c r="D1854" s="575"/>
      <c r="E1854" s="575"/>
      <c r="F1854" s="657"/>
      <c r="G1854" s="62" t="s">
        <v>63</v>
      </c>
      <c r="H1854" s="62"/>
      <c r="I1854" s="182"/>
      <c r="J1854" s="433"/>
      <c r="K1854" s="433"/>
      <c r="L1854" s="433"/>
      <c r="M1854" s="433"/>
      <c r="N1854" s="433"/>
      <c r="O1854" s="433"/>
      <c r="P1854" s="433"/>
      <c r="Q1854" s="433"/>
      <c r="R1854" s="433"/>
      <c r="S1854" s="433"/>
      <c r="T1854" s="433"/>
      <c r="U1854" s="433"/>
      <c r="V1854" s="441"/>
      <c r="W1854" s="2"/>
      <c r="X1854" s="380">
        <v>22.560420000000001</v>
      </c>
      <c r="Y1854" s="344" t="e">
        <f>X1854*'Приложение 1'!#REF!/100</f>
        <v>#REF!</v>
      </c>
    </row>
    <row r="1855" spans="1:25" s="5" customFormat="1" ht="15" hidden="1" customHeight="1" x14ac:dyDescent="0.25">
      <c r="A1855" s="4"/>
      <c r="B1855" s="4"/>
      <c r="C1855" s="582"/>
      <c r="D1855" s="575"/>
      <c r="E1855" s="575"/>
      <c r="F1855" s="657"/>
      <c r="G1855" s="61" t="s">
        <v>68</v>
      </c>
      <c r="H1855" s="61"/>
      <c r="I1855" s="179"/>
      <c r="J1855" s="7"/>
      <c r="K1855" s="7"/>
      <c r="L1855" s="7"/>
      <c r="M1855" s="7"/>
      <c r="N1855" s="7"/>
      <c r="O1855" s="7"/>
      <c r="P1855" s="7"/>
      <c r="Q1855" s="7"/>
      <c r="R1855" s="7"/>
      <c r="S1855" s="7"/>
      <c r="T1855" s="442"/>
      <c r="U1855" s="442"/>
      <c r="V1855" s="441"/>
      <c r="W1855" s="2"/>
      <c r="X1855" s="380">
        <v>22.560420000000001</v>
      </c>
      <c r="Y1855" s="344" t="e">
        <f>X1855*'Приложение 1'!#REF!/100</f>
        <v>#REF!</v>
      </c>
    </row>
    <row r="1856" spans="1:25" s="5" customFormat="1" ht="15" hidden="1" customHeight="1" x14ac:dyDescent="0.25">
      <c r="A1856" s="4"/>
      <c r="B1856" s="4"/>
      <c r="C1856" s="582"/>
      <c r="D1856" s="575"/>
      <c r="E1856" s="575"/>
      <c r="F1856" s="582" t="s">
        <v>74</v>
      </c>
      <c r="G1856" s="61" t="s">
        <v>59</v>
      </c>
      <c r="H1856" s="61"/>
      <c r="I1856" s="179"/>
      <c r="J1856" s="428"/>
      <c r="K1856" s="428"/>
      <c r="L1856" s="428"/>
      <c r="M1856" s="428"/>
      <c r="N1856" s="428"/>
      <c r="O1856" s="428"/>
      <c r="P1856" s="442"/>
      <c r="Q1856" s="442"/>
      <c r="R1856" s="442"/>
      <c r="S1856" s="442"/>
      <c r="T1856" s="442"/>
      <c r="U1856" s="442"/>
      <c r="V1856" s="441"/>
      <c r="W1856" s="2"/>
      <c r="X1856" s="380">
        <v>22.560420000000001</v>
      </c>
      <c r="Y1856" s="344" t="e">
        <f>X1856*'Приложение 1'!#REF!/100</f>
        <v>#REF!</v>
      </c>
    </row>
    <row r="1857" spans="1:25" s="5" customFormat="1" ht="15" hidden="1" customHeight="1" x14ac:dyDescent="0.25">
      <c r="A1857" s="4"/>
      <c r="B1857" s="4"/>
      <c r="C1857" s="582"/>
      <c r="D1857" s="575"/>
      <c r="E1857" s="575"/>
      <c r="F1857" s="582"/>
      <c r="G1857" s="61" t="s">
        <v>60</v>
      </c>
      <c r="H1857" s="61"/>
      <c r="I1857" s="179"/>
      <c r="J1857" s="428"/>
      <c r="K1857" s="428"/>
      <c r="L1857" s="428"/>
      <c r="M1857" s="428"/>
      <c r="N1857" s="428"/>
      <c r="O1857" s="428"/>
      <c r="P1857" s="428"/>
      <c r="Q1857" s="428"/>
      <c r="R1857" s="428"/>
      <c r="S1857" s="428"/>
      <c r="T1857" s="442"/>
      <c r="U1857" s="442"/>
      <c r="V1857" s="441"/>
      <c r="W1857" s="2"/>
      <c r="X1857" s="380">
        <v>22.560420000000001</v>
      </c>
      <c r="Y1857" s="344" t="e">
        <f>X1857*'Приложение 1'!#REF!/100</f>
        <v>#REF!</v>
      </c>
    </row>
    <row r="1858" spans="1:25" s="5" customFormat="1" ht="15" hidden="1" customHeight="1" x14ac:dyDescent="0.25">
      <c r="A1858" s="4"/>
      <c r="B1858" s="4"/>
      <c r="C1858" s="582"/>
      <c r="D1858" s="575"/>
      <c r="E1858" s="575"/>
      <c r="F1858" s="582"/>
      <c r="G1858" s="61" t="s">
        <v>61</v>
      </c>
      <c r="H1858" s="61"/>
      <c r="I1858" s="179"/>
      <c r="J1858" s="442"/>
      <c r="K1858" s="442"/>
      <c r="L1858" s="442"/>
      <c r="M1858" s="442"/>
      <c r="N1858" s="442"/>
      <c r="O1858" s="442"/>
      <c r="P1858" s="442"/>
      <c r="Q1858" s="442"/>
      <c r="R1858" s="442"/>
      <c r="S1858" s="442"/>
      <c r="T1858" s="442"/>
      <c r="U1858" s="442"/>
      <c r="V1858" s="441"/>
      <c r="W1858" s="2"/>
      <c r="X1858" s="380">
        <v>22.560420000000001</v>
      </c>
      <c r="Y1858" s="344" t="e">
        <f>X1858*'Приложение 1'!#REF!/100</f>
        <v>#REF!</v>
      </c>
    </row>
    <row r="1859" spans="1:25" s="5" customFormat="1" ht="15" hidden="1" customHeight="1" x14ac:dyDescent="0.25">
      <c r="A1859" s="4"/>
      <c r="B1859" s="4"/>
      <c r="C1859" s="582"/>
      <c r="D1859" s="575"/>
      <c r="E1859" s="575"/>
      <c r="F1859" s="582"/>
      <c r="G1859" s="61" t="s">
        <v>62</v>
      </c>
      <c r="H1859" s="61"/>
      <c r="I1859" s="179"/>
      <c r="J1859" s="442"/>
      <c r="K1859" s="442"/>
      <c r="L1859" s="442"/>
      <c r="M1859" s="442"/>
      <c r="N1859" s="442"/>
      <c r="O1859" s="442"/>
      <c r="P1859" s="442"/>
      <c r="Q1859" s="442"/>
      <c r="R1859" s="442"/>
      <c r="S1859" s="442"/>
      <c r="T1859" s="442"/>
      <c r="U1859" s="442"/>
      <c r="V1859" s="441"/>
      <c r="W1859" s="2"/>
      <c r="X1859" s="380">
        <v>22.560420000000001</v>
      </c>
      <c r="Y1859" s="344" t="e">
        <f>X1859*'Приложение 1'!#REF!/100</f>
        <v>#REF!</v>
      </c>
    </row>
    <row r="1860" spans="1:25" s="5" customFormat="1" ht="15" hidden="1" customHeight="1" x14ac:dyDescent="0.25">
      <c r="A1860" s="4"/>
      <c r="B1860" s="4"/>
      <c r="C1860" s="582"/>
      <c r="D1860" s="575"/>
      <c r="E1860" s="575"/>
      <c r="F1860" s="582"/>
      <c r="G1860" s="61" t="s">
        <v>63</v>
      </c>
      <c r="H1860" s="61"/>
      <c r="I1860" s="179"/>
      <c r="J1860" s="442"/>
      <c r="K1860" s="442"/>
      <c r="L1860" s="442"/>
      <c r="M1860" s="442"/>
      <c r="N1860" s="442"/>
      <c r="O1860" s="442"/>
      <c r="P1860" s="442"/>
      <c r="Q1860" s="442"/>
      <c r="R1860" s="442"/>
      <c r="S1860" s="442"/>
      <c r="T1860" s="442"/>
      <c r="U1860" s="442"/>
      <c r="V1860" s="441"/>
      <c r="W1860" s="2"/>
      <c r="X1860" s="380">
        <v>22.560420000000001</v>
      </c>
      <c r="Y1860" s="344" t="e">
        <f>X1860*'Приложение 1'!#REF!/100</f>
        <v>#REF!</v>
      </c>
    </row>
    <row r="1861" spans="1:25" s="5" customFormat="1" ht="15" hidden="1" customHeight="1" x14ac:dyDescent="0.25">
      <c r="A1861" s="4"/>
      <c r="B1861" s="4"/>
      <c r="C1861" s="582"/>
      <c r="D1861" s="575"/>
      <c r="E1861" s="575"/>
      <c r="F1861" s="582"/>
      <c r="G1861" s="61" t="s">
        <v>68</v>
      </c>
      <c r="H1861" s="61"/>
      <c r="I1861" s="179"/>
      <c r="J1861" s="442"/>
      <c r="K1861" s="442"/>
      <c r="L1861" s="442"/>
      <c r="M1861" s="442"/>
      <c r="N1861" s="442"/>
      <c r="O1861" s="442"/>
      <c r="P1861" s="442"/>
      <c r="Q1861" s="442"/>
      <c r="R1861" s="442"/>
      <c r="S1861" s="442"/>
      <c r="T1861" s="442"/>
      <c r="U1861" s="442"/>
      <c r="V1861" s="441"/>
      <c r="W1861" s="2"/>
      <c r="X1861" s="380">
        <v>22.560420000000001</v>
      </c>
      <c r="Y1861" s="344" t="e">
        <f>X1861*'Приложение 1'!#REF!/100</f>
        <v>#REF!</v>
      </c>
    </row>
    <row r="1862" spans="1:25" s="5" customFormat="1" ht="15" hidden="1" customHeight="1" x14ac:dyDescent="0.25">
      <c r="A1862" s="4"/>
      <c r="B1862" s="4"/>
      <c r="C1862" s="582"/>
      <c r="D1862" s="575"/>
      <c r="E1862" s="575" t="s">
        <v>75</v>
      </c>
      <c r="F1862" s="657" t="s">
        <v>73</v>
      </c>
      <c r="G1862" s="61" t="s">
        <v>59</v>
      </c>
      <c r="H1862" s="61"/>
      <c r="I1862" s="179"/>
      <c r="J1862" s="442"/>
      <c r="K1862" s="442"/>
      <c r="L1862" s="442"/>
      <c r="M1862" s="442"/>
      <c r="N1862" s="442"/>
      <c r="O1862" s="442"/>
      <c r="P1862" s="442"/>
      <c r="Q1862" s="442"/>
      <c r="R1862" s="442"/>
      <c r="S1862" s="442"/>
      <c r="T1862" s="442"/>
      <c r="U1862" s="442"/>
      <c r="V1862" s="441"/>
      <c r="W1862" s="2"/>
      <c r="X1862" s="380">
        <v>22.560420000000001</v>
      </c>
      <c r="Y1862" s="344" t="e">
        <f>X1862*'Приложение 1'!#REF!/100</f>
        <v>#REF!</v>
      </c>
    </row>
    <row r="1863" spans="1:25" s="5" customFormat="1" ht="15" hidden="1" customHeight="1" x14ac:dyDescent="0.25">
      <c r="A1863" s="4"/>
      <c r="B1863" s="4"/>
      <c r="C1863" s="582"/>
      <c r="D1863" s="575"/>
      <c r="E1863" s="575"/>
      <c r="F1863" s="657"/>
      <c r="G1863" s="62" t="s">
        <v>60</v>
      </c>
      <c r="H1863" s="62"/>
      <c r="I1863" s="182"/>
      <c r="J1863" s="433"/>
      <c r="K1863" s="433"/>
      <c r="L1863" s="433"/>
      <c r="M1863" s="433"/>
      <c r="N1863" s="433"/>
      <c r="O1863" s="433"/>
      <c r="P1863" s="433"/>
      <c r="Q1863" s="433"/>
      <c r="R1863" s="433"/>
      <c r="S1863" s="433"/>
      <c r="T1863" s="433"/>
      <c r="U1863" s="433"/>
      <c r="V1863" s="441"/>
      <c r="W1863" s="2"/>
      <c r="X1863" s="380">
        <v>22.560420000000001</v>
      </c>
      <c r="Y1863" s="344" t="e">
        <f>X1863*'Приложение 1'!#REF!/100</f>
        <v>#REF!</v>
      </c>
    </row>
    <row r="1864" spans="1:25" s="5" customFormat="1" ht="15" hidden="1" customHeight="1" x14ac:dyDescent="0.25">
      <c r="A1864" s="4"/>
      <c r="B1864" s="4"/>
      <c r="C1864" s="582"/>
      <c r="D1864" s="575"/>
      <c r="E1864" s="575"/>
      <c r="F1864" s="657"/>
      <c r="G1864" s="62" t="s">
        <v>61</v>
      </c>
      <c r="H1864" s="62"/>
      <c r="I1864" s="182"/>
      <c r="J1864" s="433"/>
      <c r="K1864" s="433"/>
      <c r="L1864" s="433"/>
      <c r="M1864" s="433"/>
      <c r="N1864" s="433"/>
      <c r="O1864" s="433"/>
      <c r="P1864" s="433"/>
      <c r="Q1864" s="433"/>
      <c r="R1864" s="433"/>
      <c r="S1864" s="433"/>
      <c r="T1864" s="433"/>
      <c r="U1864" s="433"/>
      <c r="V1864" s="441"/>
      <c r="W1864" s="2"/>
      <c r="X1864" s="380">
        <v>22.560420000000001</v>
      </c>
      <c r="Y1864" s="344" t="e">
        <f>X1864*'Приложение 1'!#REF!/100</f>
        <v>#REF!</v>
      </c>
    </row>
    <row r="1865" spans="1:25" s="5" customFormat="1" ht="15" hidden="1" customHeight="1" x14ac:dyDescent="0.25">
      <c r="A1865" s="4"/>
      <c r="B1865" s="4"/>
      <c r="C1865" s="582"/>
      <c r="D1865" s="575"/>
      <c r="E1865" s="575"/>
      <c r="F1865" s="657"/>
      <c r="G1865" s="62" t="s">
        <v>62</v>
      </c>
      <c r="H1865" s="62"/>
      <c r="I1865" s="182"/>
      <c r="J1865" s="433"/>
      <c r="K1865" s="433"/>
      <c r="L1865" s="433"/>
      <c r="M1865" s="433"/>
      <c r="N1865" s="433"/>
      <c r="O1865" s="433"/>
      <c r="P1865" s="433"/>
      <c r="Q1865" s="433"/>
      <c r="R1865" s="433"/>
      <c r="S1865" s="433"/>
      <c r="T1865" s="433"/>
      <c r="U1865" s="433"/>
      <c r="V1865" s="441"/>
      <c r="W1865" s="2"/>
      <c r="X1865" s="380">
        <v>22.560420000000001</v>
      </c>
      <c r="Y1865" s="344" t="e">
        <f>X1865*'Приложение 1'!#REF!/100</f>
        <v>#REF!</v>
      </c>
    </row>
    <row r="1866" spans="1:25" s="5" customFormat="1" ht="15" hidden="1" customHeight="1" x14ac:dyDescent="0.25">
      <c r="A1866" s="4"/>
      <c r="B1866" s="4"/>
      <c r="C1866" s="582"/>
      <c r="D1866" s="575"/>
      <c r="E1866" s="575"/>
      <c r="F1866" s="657"/>
      <c r="G1866" s="62" t="s">
        <v>63</v>
      </c>
      <c r="H1866" s="62"/>
      <c r="I1866" s="182"/>
      <c r="J1866" s="433"/>
      <c r="K1866" s="433"/>
      <c r="L1866" s="433"/>
      <c r="M1866" s="433"/>
      <c r="N1866" s="433"/>
      <c r="O1866" s="433"/>
      <c r="P1866" s="433"/>
      <c r="Q1866" s="433"/>
      <c r="R1866" s="433"/>
      <c r="S1866" s="433"/>
      <c r="T1866" s="433"/>
      <c r="U1866" s="433"/>
      <c r="V1866" s="441"/>
      <c r="W1866" s="2"/>
      <c r="X1866" s="380">
        <v>22.560420000000001</v>
      </c>
      <c r="Y1866" s="344" t="e">
        <f>X1866*'Приложение 1'!#REF!/100</f>
        <v>#REF!</v>
      </c>
    </row>
    <row r="1867" spans="1:25" s="5" customFormat="1" ht="15" hidden="1" customHeight="1" x14ac:dyDescent="0.25">
      <c r="A1867" s="4"/>
      <c r="B1867" s="4"/>
      <c r="C1867" s="582"/>
      <c r="D1867" s="575"/>
      <c r="E1867" s="575"/>
      <c r="F1867" s="657"/>
      <c r="G1867" s="61" t="s">
        <v>68</v>
      </c>
      <c r="H1867" s="61"/>
      <c r="I1867" s="179"/>
      <c r="J1867" s="442"/>
      <c r="K1867" s="442"/>
      <c r="L1867" s="442"/>
      <c r="M1867" s="442"/>
      <c r="N1867" s="442"/>
      <c r="O1867" s="442"/>
      <c r="P1867" s="442"/>
      <c r="Q1867" s="442"/>
      <c r="R1867" s="442"/>
      <c r="S1867" s="442"/>
      <c r="T1867" s="442"/>
      <c r="U1867" s="442"/>
      <c r="V1867" s="441"/>
      <c r="W1867" s="2"/>
      <c r="X1867" s="380">
        <v>22.560420000000001</v>
      </c>
      <c r="Y1867" s="344" t="e">
        <f>X1867*'Приложение 1'!#REF!/100</f>
        <v>#REF!</v>
      </c>
    </row>
    <row r="1868" spans="1:25" s="5" customFormat="1" ht="15" hidden="1" customHeight="1" x14ac:dyDescent="0.25">
      <c r="A1868" s="4"/>
      <c r="B1868" s="4"/>
      <c r="C1868" s="582"/>
      <c r="D1868" s="575"/>
      <c r="E1868" s="575"/>
      <c r="F1868" s="582" t="s">
        <v>74</v>
      </c>
      <c r="G1868" s="61" t="s">
        <v>59</v>
      </c>
      <c r="H1868" s="61"/>
      <c r="I1868" s="179"/>
      <c r="J1868" s="442"/>
      <c r="K1868" s="442"/>
      <c r="L1868" s="442"/>
      <c r="M1868" s="442"/>
      <c r="N1868" s="442"/>
      <c r="O1868" s="442"/>
      <c r="P1868" s="442"/>
      <c r="Q1868" s="442"/>
      <c r="R1868" s="442"/>
      <c r="S1868" s="442"/>
      <c r="T1868" s="442"/>
      <c r="U1868" s="442"/>
      <c r="V1868" s="441"/>
      <c r="W1868" s="2"/>
      <c r="X1868" s="380">
        <v>22.560420000000001</v>
      </c>
      <c r="Y1868" s="344" t="e">
        <f>X1868*'Приложение 1'!#REF!/100</f>
        <v>#REF!</v>
      </c>
    </row>
    <row r="1869" spans="1:25" s="5" customFormat="1" ht="15" hidden="1" customHeight="1" x14ac:dyDescent="0.25">
      <c r="A1869" s="4"/>
      <c r="B1869" s="4"/>
      <c r="C1869" s="582"/>
      <c r="D1869" s="575"/>
      <c r="E1869" s="575"/>
      <c r="F1869" s="582"/>
      <c r="G1869" s="61" t="s">
        <v>60</v>
      </c>
      <c r="H1869" s="61"/>
      <c r="I1869" s="179"/>
      <c r="J1869" s="442"/>
      <c r="K1869" s="442"/>
      <c r="L1869" s="442"/>
      <c r="M1869" s="442"/>
      <c r="N1869" s="442"/>
      <c r="O1869" s="442"/>
      <c r="P1869" s="442"/>
      <c r="Q1869" s="442"/>
      <c r="R1869" s="442"/>
      <c r="S1869" s="442"/>
      <c r="T1869" s="442"/>
      <c r="U1869" s="442"/>
      <c r="V1869" s="441"/>
      <c r="W1869" s="2"/>
      <c r="X1869" s="380">
        <v>22.560420000000001</v>
      </c>
      <c r="Y1869" s="344" t="e">
        <f>X1869*'Приложение 1'!#REF!/100</f>
        <v>#REF!</v>
      </c>
    </row>
    <row r="1870" spans="1:25" s="5" customFormat="1" ht="15" hidden="1" customHeight="1" x14ac:dyDescent="0.25">
      <c r="A1870" s="4"/>
      <c r="B1870" s="4"/>
      <c r="C1870" s="582"/>
      <c r="D1870" s="575"/>
      <c r="E1870" s="575"/>
      <c r="F1870" s="582"/>
      <c r="G1870" s="61" t="s">
        <v>61</v>
      </c>
      <c r="H1870" s="61"/>
      <c r="I1870" s="179"/>
      <c r="J1870" s="442"/>
      <c r="K1870" s="442"/>
      <c r="L1870" s="442"/>
      <c r="M1870" s="442"/>
      <c r="N1870" s="442"/>
      <c r="O1870" s="442"/>
      <c r="P1870" s="442"/>
      <c r="Q1870" s="442"/>
      <c r="R1870" s="442"/>
      <c r="S1870" s="442"/>
      <c r="T1870" s="442"/>
      <c r="U1870" s="442"/>
      <c r="V1870" s="441"/>
      <c r="W1870" s="2"/>
      <c r="X1870" s="380">
        <v>22.560420000000001</v>
      </c>
      <c r="Y1870" s="344" t="e">
        <f>X1870*'Приложение 1'!#REF!/100</f>
        <v>#REF!</v>
      </c>
    </row>
    <row r="1871" spans="1:25" s="5" customFormat="1" ht="15" hidden="1" customHeight="1" x14ac:dyDescent="0.25">
      <c r="A1871" s="4"/>
      <c r="B1871" s="4"/>
      <c r="C1871" s="582"/>
      <c r="D1871" s="575"/>
      <c r="E1871" s="575"/>
      <c r="F1871" s="582"/>
      <c r="G1871" s="61" t="s">
        <v>62</v>
      </c>
      <c r="H1871" s="61"/>
      <c r="I1871" s="179"/>
      <c r="J1871" s="442"/>
      <c r="K1871" s="442"/>
      <c r="L1871" s="442"/>
      <c r="M1871" s="442"/>
      <c r="N1871" s="442"/>
      <c r="O1871" s="442"/>
      <c r="P1871" s="442"/>
      <c r="Q1871" s="442"/>
      <c r="R1871" s="442"/>
      <c r="S1871" s="442"/>
      <c r="T1871" s="442"/>
      <c r="U1871" s="442"/>
      <c r="V1871" s="441"/>
      <c r="W1871" s="2"/>
      <c r="X1871" s="380">
        <v>22.560420000000001</v>
      </c>
      <c r="Y1871" s="344" t="e">
        <f>X1871*'Приложение 1'!#REF!/100</f>
        <v>#REF!</v>
      </c>
    </row>
    <row r="1872" spans="1:25" s="5" customFormat="1" ht="15" hidden="1" customHeight="1" x14ac:dyDescent="0.25">
      <c r="A1872" s="4"/>
      <c r="B1872" s="4"/>
      <c r="C1872" s="582"/>
      <c r="D1872" s="575"/>
      <c r="E1872" s="575"/>
      <c r="F1872" s="582"/>
      <c r="G1872" s="61" t="s">
        <v>63</v>
      </c>
      <c r="H1872" s="61"/>
      <c r="I1872" s="179"/>
      <c r="J1872" s="442"/>
      <c r="K1872" s="442"/>
      <c r="L1872" s="442"/>
      <c r="M1872" s="442"/>
      <c r="N1872" s="442"/>
      <c r="O1872" s="442"/>
      <c r="P1872" s="442"/>
      <c r="Q1872" s="442"/>
      <c r="R1872" s="442"/>
      <c r="S1872" s="442"/>
      <c r="T1872" s="442"/>
      <c r="U1872" s="442"/>
      <c r="V1872" s="441"/>
      <c r="W1872" s="2"/>
      <c r="X1872" s="380">
        <v>22.560420000000001</v>
      </c>
      <c r="Y1872" s="344" t="e">
        <f>X1872*'Приложение 1'!#REF!/100</f>
        <v>#REF!</v>
      </c>
    </row>
    <row r="1873" spans="1:26" s="5" customFormat="1" ht="15" hidden="1" customHeight="1" x14ac:dyDescent="0.25">
      <c r="A1873" s="4"/>
      <c r="B1873" s="4"/>
      <c r="C1873" s="582"/>
      <c r="D1873" s="575"/>
      <c r="E1873" s="575"/>
      <c r="F1873" s="582"/>
      <c r="G1873" s="61" t="s">
        <v>68</v>
      </c>
      <c r="H1873" s="61"/>
      <c r="I1873" s="179"/>
      <c r="J1873" s="442"/>
      <c r="K1873" s="442"/>
      <c r="L1873" s="442"/>
      <c r="M1873" s="442"/>
      <c r="N1873" s="442"/>
      <c r="O1873" s="442"/>
      <c r="P1873" s="442"/>
      <c r="Q1873" s="442"/>
      <c r="R1873" s="442"/>
      <c r="S1873" s="442"/>
      <c r="T1873" s="442"/>
      <c r="U1873" s="442"/>
      <c r="V1873" s="442"/>
      <c r="W1873" s="2"/>
      <c r="X1873" s="380">
        <v>22.560420000000001</v>
      </c>
      <c r="Y1873" s="344" t="e">
        <f>X1873*'Приложение 1'!#REF!/100</f>
        <v>#REF!</v>
      </c>
    </row>
    <row r="1874" spans="1:26" s="5" customFormat="1" ht="15" hidden="1" customHeight="1" x14ac:dyDescent="0.25">
      <c r="E1874" s="8"/>
      <c r="G1874" s="10"/>
      <c r="H1874" s="10"/>
      <c r="I1874" s="137"/>
      <c r="J1874" s="461"/>
      <c r="K1874" s="461"/>
      <c r="L1874" s="461"/>
      <c r="M1874" s="461"/>
      <c r="N1874" s="461"/>
      <c r="O1874" s="461"/>
      <c r="P1874" s="461"/>
      <c r="Q1874" s="461"/>
      <c r="R1874" s="461"/>
      <c r="S1874" s="461"/>
      <c r="T1874" s="461"/>
      <c r="U1874" s="169"/>
      <c r="V1874" s="461"/>
      <c r="X1874" s="380">
        <v>22.560420000000001</v>
      </c>
      <c r="Y1874" s="344" t="e">
        <f>X1874*'Приложение 1'!#REF!/100</f>
        <v>#REF!</v>
      </c>
    </row>
    <row r="1875" spans="1:26" s="5" customFormat="1" ht="15" hidden="1" customHeight="1" x14ac:dyDescent="0.25">
      <c r="E1875" s="8"/>
      <c r="G1875" s="10"/>
      <c r="H1875" s="10"/>
      <c r="I1875" s="137"/>
      <c r="J1875" s="461"/>
      <c r="K1875" s="461"/>
      <c r="L1875" s="461"/>
      <c r="M1875" s="461"/>
      <c r="N1875" s="461"/>
      <c r="O1875" s="461"/>
      <c r="P1875" s="461"/>
      <c r="Q1875" s="461"/>
      <c r="R1875" s="461"/>
      <c r="S1875" s="461"/>
      <c r="T1875" s="461"/>
      <c r="U1875" s="169"/>
      <c r="V1875" s="461"/>
      <c r="X1875" s="380">
        <v>22.560420000000001</v>
      </c>
      <c r="Y1875" s="344" t="e">
        <f>X1875*'Приложение 1'!#REF!/100</f>
        <v>#REF!</v>
      </c>
    </row>
    <row r="1876" spans="1:26" s="5" customFormat="1" ht="15" hidden="1" customHeight="1" thickBot="1" x14ac:dyDescent="0.3">
      <c r="A1876" s="667" t="s">
        <v>163</v>
      </c>
      <c r="B1876" s="668"/>
      <c r="C1876" s="668"/>
      <c r="D1876" s="668"/>
      <c r="E1876" s="668"/>
      <c r="F1876" s="668"/>
      <c r="G1876" s="668"/>
      <c r="H1876" s="668"/>
      <c r="I1876" s="668"/>
      <c r="J1876" s="668"/>
      <c r="K1876" s="668"/>
      <c r="L1876" s="668"/>
      <c r="M1876" s="668"/>
      <c r="N1876" s="668"/>
      <c r="O1876" s="668"/>
      <c r="P1876" s="668"/>
      <c r="Q1876" s="668"/>
      <c r="R1876" s="668"/>
      <c r="S1876" s="668"/>
      <c r="T1876" s="668"/>
      <c r="U1876" s="669"/>
      <c r="X1876" s="380">
        <v>22.560420000000001</v>
      </c>
      <c r="Y1876" s="344" t="e">
        <f>X1876*'Приложение 1'!#REF!/100</f>
        <v>#REF!</v>
      </c>
    </row>
    <row r="1877" spans="1:26" s="5" customFormat="1" ht="51.75" hidden="1" customHeight="1" x14ac:dyDescent="0.25">
      <c r="A1877" s="670" t="s">
        <v>112</v>
      </c>
      <c r="B1877" s="185"/>
      <c r="C1877" s="671" t="s">
        <v>119</v>
      </c>
      <c r="D1877" s="672" t="s">
        <v>69</v>
      </c>
      <c r="E1877" s="672" t="s">
        <v>113</v>
      </c>
      <c r="F1877" s="672" t="s">
        <v>114</v>
      </c>
      <c r="G1877" s="672" t="s">
        <v>115</v>
      </c>
      <c r="H1877" s="427" t="s">
        <v>166</v>
      </c>
      <c r="I1877" s="673" t="s">
        <v>127</v>
      </c>
      <c r="J1877" s="675" t="s">
        <v>128</v>
      </c>
      <c r="K1877" s="676"/>
      <c r="L1877" s="676"/>
      <c r="M1877" s="677"/>
      <c r="N1877" s="659" t="s">
        <v>110</v>
      </c>
      <c r="O1877" s="660"/>
      <c r="P1877" s="660"/>
      <c r="Q1877" s="661"/>
      <c r="R1877" s="659" t="s">
        <v>46</v>
      </c>
      <c r="S1877" s="660"/>
      <c r="T1877" s="660"/>
      <c r="U1877" s="661"/>
      <c r="V1877" s="161" t="s">
        <v>141</v>
      </c>
      <c r="W1877" s="25" t="s">
        <v>146</v>
      </c>
      <c r="X1877" s="380">
        <v>22.560420000000001</v>
      </c>
      <c r="Y1877" s="344" t="e">
        <f>X1877*'Приложение 1'!#REF!/100</f>
        <v>#REF!</v>
      </c>
      <c r="Z1877" s="420" t="s">
        <v>132</v>
      </c>
    </row>
    <row r="1878" spans="1:26" s="5" customFormat="1" ht="63.75" hidden="1" customHeight="1" x14ac:dyDescent="0.25">
      <c r="A1878" s="575"/>
      <c r="B1878" s="430"/>
      <c r="C1878" s="573"/>
      <c r="D1878" s="573"/>
      <c r="E1878" s="573"/>
      <c r="F1878" s="573"/>
      <c r="G1878" s="573"/>
      <c r="H1878" s="428" t="s">
        <v>167</v>
      </c>
      <c r="I1878" s="674"/>
      <c r="J1878" s="435">
        <f>J1770</f>
        <v>2015</v>
      </c>
      <c r="K1878" s="435">
        <f>K1770</f>
        <v>2016</v>
      </c>
      <c r="L1878" s="435">
        <f>L1770</f>
        <v>2017</v>
      </c>
      <c r="M1878" s="435" t="str">
        <f>M1770</f>
        <v>План (в случае отсутствия фактических значений)</v>
      </c>
      <c r="N1878" s="435">
        <f>J1878</f>
        <v>2015</v>
      </c>
      <c r="O1878" s="435">
        <f>K1878</f>
        <v>2016</v>
      </c>
      <c r="P1878" s="435">
        <f>L1878</f>
        <v>2017</v>
      </c>
      <c r="Q1878" s="435" t="str">
        <f>M1878</f>
        <v>План (в случае отсутствия фактических значений)</v>
      </c>
      <c r="R1878" s="435">
        <f>J1878</f>
        <v>2015</v>
      </c>
      <c r="S1878" s="435">
        <f>K1878</f>
        <v>2016</v>
      </c>
      <c r="T1878" s="435">
        <f>L1878</f>
        <v>2017</v>
      </c>
      <c r="U1878" s="435" t="str">
        <f>M1878</f>
        <v>План (в случае отсутствия фактических значений)</v>
      </c>
      <c r="V1878" s="24" t="s">
        <v>137</v>
      </c>
      <c r="W1878" s="432">
        <v>2018</v>
      </c>
      <c r="X1878" s="380">
        <v>22.560420000000001</v>
      </c>
      <c r="Y1878" s="344" t="e">
        <f>X1878*'Приложение 1'!#REF!/100</f>
        <v>#REF!</v>
      </c>
    </row>
    <row r="1879" spans="1:26" s="5" customFormat="1" ht="15" hidden="1" customHeight="1" x14ac:dyDescent="0.25">
      <c r="A1879" s="131">
        <v>1</v>
      </c>
      <c r="B1879" s="186"/>
      <c r="C1879" s="132">
        <v>2</v>
      </c>
      <c r="D1879" s="663">
        <v>3</v>
      </c>
      <c r="E1879" s="664"/>
      <c r="F1879" s="664"/>
      <c r="G1879" s="664"/>
      <c r="H1879" s="665"/>
      <c r="I1879" s="135">
        <v>4</v>
      </c>
      <c r="J1879" s="579">
        <v>5</v>
      </c>
      <c r="K1879" s="580"/>
      <c r="L1879" s="580"/>
      <c r="M1879" s="666"/>
      <c r="N1879" s="579">
        <v>6</v>
      </c>
      <c r="O1879" s="580"/>
      <c r="P1879" s="580"/>
      <c r="Q1879" s="666"/>
      <c r="R1879" s="579">
        <v>7</v>
      </c>
      <c r="S1879" s="580"/>
      <c r="T1879" s="580"/>
      <c r="U1879" s="666"/>
      <c r="V1879" s="457">
        <v>8</v>
      </c>
      <c r="W1879" s="457">
        <v>10</v>
      </c>
      <c r="X1879" s="380">
        <v>22.560420000000001</v>
      </c>
      <c r="Y1879" s="344" t="e">
        <f>X1879*'Приложение 1'!#REF!/100</f>
        <v>#REF!</v>
      </c>
    </row>
    <row r="1880" spans="1:26" s="5" customFormat="1" ht="15" hidden="1" customHeight="1" x14ac:dyDescent="0.25">
      <c r="A1880" s="2"/>
      <c r="B1880" s="4"/>
      <c r="C1880" s="582" t="s">
        <v>70</v>
      </c>
      <c r="D1880" s="575" t="s">
        <v>71</v>
      </c>
      <c r="E1880" s="575" t="s">
        <v>72</v>
      </c>
      <c r="F1880" s="582" t="s">
        <v>73</v>
      </c>
      <c r="G1880" s="61" t="s">
        <v>59</v>
      </c>
      <c r="H1880" s="61"/>
      <c r="I1880" s="179"/>
      <c r="J1880" s="441"/>
      <c r="K1880" s="441"/>
      <c r="L1880" s="441"/>
      <c r="M1880" s="441"/>
      <c r="N1880" s="441"/>
      <c r="O1880" s="441"/>
      <c r="P1880" s="441"/>
      <c r="Q1880" s="441"/>
      <c r="R1880" s="441"/>
      <c r="S1880" s="441"/>
      <c r="T1880" s="441"/>
      <c r="U1880" s="441"/>
      <c r="V1880" s="441"/>
      <c r="W1880" s="2"/>
      <c r="X1880" s="380">
        <v>22.560420000000001</v>
      </c>
      <c r="Y1880" s="344" t="e">
        <f>X1880*'Приложение 1'!#REF!/100</f>
        <v>#REF!</v>
      </c>
    </row>
    <row r="1881" spans="1:26" s="5" customFormat="1" ht="15" hidden="1" customHeight="1" x14ac:dyDescent="0.25">
      <c r="A1881" s="4"/>
      <c r="B1881" s="4"/>
      <c r="C1881" s="582"/>
      <c r="D1881" s="575"/>
      <c r="E1881" s="575"/>
      <c r="F1881" s="582"/>
      <c r="G1881" s="61" t="s">
        <v>60</v>
      </c>
      <c r="H1881" s="61"/>
      <c r="I1881" s="179"/>
      <c r="J1881" s="441"/>
      <c r="K1881" s="441"/>
      <c r="L1881" s="441"/>
      <c r="M1881" s="441"/>
      <c r="N1881" s="441"/>
      <c r="O1881" s="441"/>
      <c r="P1881" s="441"/>
      <c r="Q1881" s="441"/>
      <c r="R1881" s="441"/>
      <c r="S1881" s="441"/>
      <c r="T1881" s="441"/>
      <c r="U1881" s="441"/>
      <c r="V1881" s="441"/>
      <c r="W1881" s="2"/>
      <c r="X1881" s="380">
        <v>22.560420000000001</v>
      </c>
      <c r="Y1881" s="344" t="e">
        <f>X1881*'Приложение 1'!#REF!/100</f>
        <v>#REF!</v>
      </c>
    </row>
    <row r="1882" spans="1:26" s="5" customFormat="1" ht="15" hidden="1" customHeight="1" x14ac:dyDescent="0.25">
      <c r="A1882" s="4"/>
      <c r="B1882" s="4"/>
      <c r="C1882" s="582"/>
      <c r="D1882" s="575"/>
      <c r="E1882" s="575"/>
      <c r="F1882" s="582"/>
      <c r="G1882" s="61" t="s">
        <v>61</v>
      </c>
      <c r="H1882" s="61"/>
      <c r="I1882" s="179"/>
      <c r="J1882" s="441"/>
      <c r="K1882" s="441"/>
      <c r="L1882" s="441"/>
      <c r="M1882" s="441"/>
      <c r="N1882" s="441"/>
      <c r="O1882" s="441"/>
      <c r="P1882" s="441"/>
      <c r="Q1882" s="441"/>
      <c r="R1882" s="441"/>
      <c r="S1882" s="441"/>
      <c r="T1882" s="441"/>
      <c r="U1882" s="441"/>
      <c r="V1882" s="441"/>
      <c r="W1882" s="2"/>
      <c r="X1882" s="380">
        <v>22.560420000000001</v>
      </c>
      <c r="Y1882" s="344" t="e">
        <f>X1882*'Приложение 1'!#REF!/100</f>
        <v>#REF!</v>
      </c>
    </row>
    <row r="1883" spans="1:26" s="5" customFormat="1" ht="15" hidden="1" customHeight="1" x14ac:dyDescent="0.25">
      <c r="A1883" s="4"/>
      <c r="B1883" s="4"/>
      <c r="C1883" s="582"/>
      <c r="D1883" s="575"/>
      <c r="E1883" s="575"/>
      <c r="F1883" s="582"/>
      <c r="G1883" s="61" t="s">
        <v>62</v>
      </c>
      <c r="H1883" s="61"/>
      <c r="I1883" s="179"/>
      <c r="J1883" s="441"/>
      <c r="K1883" s="441"/>
      <c r="L1883" s="441"/>
      <c r="M1883" s="441"/>
      <c r="N1883" s="441"/>
      <c r="O1883" s="441"/>
      <c r="P1883" s="441"/>
      <c r="Q1883" s="441"/>
      <c r="R1883" s="441"/>
      <c r="S1883" s="441"/>
      <c r="T1883" s="441"/>
      <c r="U1883" s="441"/>
      <c r="V1883" s="441"/>
      <c r="W1883" s="2"/>
      <c r="X1883" s="380">
        <v>22.560420000000001</v>
      </c>
      <c r="Y1883" s="344" t="e">
        <f>X1883*'Приложение 1'!#REF!/100</f>
        <v>#REF!</v>
      </c>
    </row>
    <row r="1884" spans="1:26" s="5" customFormat="1" ht="15" hidden="1" customHeight="1" x14ac:dyDescent="0.25">
      <c r="A1884" s="4"/>
      <c r="B1884" s="4"/>
      <c r="C1884" s="582"/>
      <c r="D1884" s="575"/>
      <c r="E1884" s="575"/>
      <c r="F1884" s="582"/>
      <c r="G1884" s="61" t="s">
        <v>63</v>
      </c>
      <c r="H1884" s="61"/>
      <c r="I1884" s="179"/>
      <c r="J1884" s="441"/>
      <c r="K1884" s="441"/>
      <c r="L1884" s="441"/>
      <c r="M1884" s="441"/>
      <c r="N1884" s="441"/>
      <c r="O1884" s="441"/>
      <c r="P1884" s="441"/>
      <c r="Q1884" s="441"/>
      <c r="R1884" s="441"/>
      <c r="S1884" s="441"/>
      <c r="T1884" s="441"/>
      <c r="U1884" s="441"/>
      <c r="V1884" s="441"/>
      <c r="W1884" s="2"/>
      <c r="X1884" s="380">
        <v>22.560420000000001</v>
      </c>
      <c r="Y1884" s="344" t="e">
        <f>X1884*'Приложение 1'!#REF!/100</f>
        <v>#REF!</v>
      </c>
    </row>
    <row r="1885" spans="1:26" s="5" customFormat="1" ht="15" hidden="1" customHeight="1" x14ac:dyDescent="0.25">
      <c r="A1885" s="4"/>
      <c r="B1885" s="4"/>
      <c r="C1885" s="582"/>
      <c r="D1885" s="575"/>
      <c r="E1885" s="575"/>
      <c r="F1885" s="582"/>
      <c r="G1885" s="61" t="s">
        <v>68</v>
      </c>
      <c r="H1885" s="61"/>
      <c r="I1885" s="179"/>
      <c r="J1885" s="441"/>
      <c r="K1885" s="441"/>
      <c r="L1885" s="441"/>
      <c r="M1885" s="441"/>
      <c r="N1885" s="441"/>
      <c r="O1885" s="441"/>
      <c r="P1885" s="441"/>
      <c r="Q1885" s="441"/>
      <c r="R1885" s="441"/>
      <c r="S1885" s="441"/>
      <c r="T1885" s="441"/>
      <c r="U1885" s="441"/>
      <c r="V1885" s="441"/>
      <c r="W1885" s="2"/>
      <c r="X1885" s="380">
        <v>22.560420000000001</v>
      </c>
      <c r="Y1885" s="344" t="e">
        <f>X1885*'Приложение 1'!#REF!/100</f>
        <v>#REF!</v>
      </c>
    </row>
    <row r="1886" spans="1:26" s="5" customFormat="1" ht="15" hidden="1" customHeight="1" x14ac:dyDescent="0.25">
      <c r="A1886" s="4"/>
      <c r="B1886" s="4"/>
      <c r="C1886" s="582"/>
      <c r="D1886" s="575"/>
      <c r="E1886" s="575"/>
      <c r="F1886" s="657" t="s">
        <v>74</v>
      </c>
      <c r="G1886" s="61" t="s">
        <v>59</v>
      </c>
      <c r="H1886" s="61"/>
      <c r="I1886" s="179"/>
      <c r="J1886" s="441"/>
      <c r="K1886" s="441"/>
      <c r="L1886" s="441"/>
      <c r="M1886" s="441"/>
      <c r="N1886" s="441"/>
      <c r="O1886" s="441"/>
      <c r="P1886" s="441"/>
      <c r="Q1886" s="441"/>
      <c r="R1886" s="441"/>
      <c r="S1886" s="441"/>
      <c r="T1886" s="441"/>
      <c r="U1886" s="441"/>
      <c r="V1886" s="441"/>
      <c r="W1886" s="2"/>
      <c r="X1886" s="380">
        <v>22.560420000000001</v>
      </c>
      <c r="Y1886" s="344" t="e">
        <f>X1886*'Приложение 1'!#REF!/100</f>
        <v>#REF!</v>
      </c>
    </row>
    <row r="1887" spans="1:26" s="5" customFormat="1" ht="15" hidden="1" customHeight="1" x14ac:dyDescent="0.25">
      <c r="A1887" s="4"/>
      <c r="B1887" s="4"/>
      <c r="C1887" s="582"/>
      <c r="D1887" s="575"/>
      <c r="E1887" s="575"/>
      <c r="F1887" s="657"/>
      <c r="G1887" s="12" t="s">
        <v>60</v>
      </c>
      <c r="H1887" s="12"/>
      <c r="I1887" s="138"/>
      <c r="J1887" s="148"/>
      <c r="K1887" s="148"/>
      <c r="L1887" s="148"/>
      <c r="M1887" s="148"/>
      <c r="N1887" s="148"/>
      <c r="O1887" s="148"/>
      <c r="P1887" s="148"/>
      <c r="Q1887" s="148"/>
      <c r="R1887" s="148"/>
      <c r="S1887" s="148"/>
      <c r="T1887" s="148"/>
      <c r="U1887" s="148"/>
      <c r="V1887" s="441"/>
      <c r="W1887" s="2"/>
      <c r="X1887" s="380">
        <v>22.560420000000001</v>
      </c>
      <c r="Y1887" s="344" t="e">
        <f>X1887*'Приложение 1'!#REF!/100</f>
        <v>#REF!</v>
      </c>
    </row>
    <row r="1888" spans="1:26" s="5" customFormat="1" ht="15" hidden="1" customHeight="1" x14ac:dyDescent="0.25">
      <c r="A1888" s="4"/>
      <c r="B1888" s="4"/>
      <c r="C1888" s="582"/>
      <c r="D1888" s="575"/>
      <c r="E1888" s="575"/>
      <c r="F1888" s="657"/>
      <c r="G1888" s="12" t="s">
        <v>61</v>
      </c>
      <c r="H1888" s="12"/>
      <c r="I1888" s="138"/>
      <c r="J1888" s="148"/>
      <c r="K1888" s="148"/>
      <c r="L1888" s="148"/>
      <c r="M1888" s="148"/>
      <c r="N1888" s="148"/>
      <c r="O1888" s="148"/>
      <c r="P1888" s="148"/>
      <c r="Q1888" s="148"/>
      <c r="R1888" s="148"/>
      <c r="S1888" s="148"/>
      <c r="T1888" s="148"/>
      <c r="U1888" s="148"/>
      <c r="V1888" s="441"/>
      <c r="W1888" s="2"/>
      <c r="X1888" s="380">
        <v>22.560420000000001</v>
      </c>
      <c r="Y1888" s="344" t="e">
        <f>X1888*'Приложение 1'!#REF!/100</f>
        <v>#REF!</v>
      </c>
    </row>
    <row r="1889" spans="1:25" s="5" customFormat="1" ht="15" hidden="1" customHeight="1" x14ac:dyDescent="0.25">
      <c r="A1889" s="4"/>
      <c r="B1889" s="4"/>
      <c r="C1889" s="582"/>
      <c r="D1889" s="575"/>
      <c r="E1889" s="575"/>
      <c r="F1889" s="657"/>
      <c r="G1889" s="12" t="s">
        <v>62</v>
      </c>
      <c r="H1889" s="12"/>
      <c r="I1889" s="138"/>
      <c r="J1889" s="148"/>
      <c r="K1889" s="148"/>
      <c r="L1889" s="148"/>
      <c r="M1889" s="148"/>
      <c r="N1889" s="148"/>
      <c r="O1889" s="148"/>
      <c r="P1889" s="148"/>
      <c r="Q1889" s="148"/>
      <c r="R1889" s="148"/>
      <c r="S1889" s="148"/>
      <c r="T1889" s="148"/>
      <c r="U1889" s="148"/>
      <c r="V1889" s="441"/>
      <c r="W1889" s="2"/>
      <c r="X1889" s="380">
        <v>22.560420000000001</v>
      </c>
      <c r="Y1889" s="344" t="e">
        <f>X1889*'Приложение 1'!#REF!/100</f>
        <v>#REF!</v>
      </c>
    </row>
    <row r="1890" spans="1:25" s="5" customFormat="1" ht="15" hidden="1" customHeight="1" x14ac:dyDescent="0.25">
      <c r="A1890" s="4"/>
      <c r="B1890" s="4"/>
      <c r="C1890" s="582"/>
      <c r="D1890" s="575"/>
      <c r="E1890" s="575"/>
      <c r="F1890" s="657"/>
      <c r="G1890" s="12" t="s">
        <v>63</v>
      </c>
      <c r="H1890" s="12"/>
      <c r="I1890" s="138"/>
      <c r="J1890" s="148"/>
      <c r="K1890" s="148"/>
      <c r="L1890" s="148"/>
      <c r="M1890" s="148"/>
      <c r="N1890" s="148"/>
      <c r="O1890" s="148"/>
      <c r="P1890" s="148"/>
      <c r="Q1890" s="148"/>
      <c r="R1890" s="148"/>
      <c r="S1890" s="148"/>
      <c r="T1890" s="148"/>
      <c r="U1890" s="148"/>
      <c r="V1890" s="441"/>
      <c r="W1890" s="2"/>
      <c r="X1890" s="380">
        <v>22.560420000000001</v>
      </c>
      <c r="Y1890" s="344" t="e">
        <f>X1890*'Приложение 1'!#REF!/100</f>
        <v>#REF!</v>
      </c>
    </row>
    <row r="1891" spans="1:25" s="5" customFormat="1" ht="15" hidden="1" customHeight="1" x14ac:dyDescent="0.25">
      <c r="A1891" s="4"/>
      <c r="B1891" s="4"/>
      <c r="C1891" s="582"/>
      <c r="D1891" s="575"/>
      <c r="E1891" s="575"/>
      <c r="F1891" s="657"/>
      <c r="G1891" s="61" t="s">
        <v>68</v>
      </c>
      <c r="H1891" s="61"/>
      <c r="I1891" s="179"/>
      <c r="J1891" s="441"/>
      <c r="K1891" s="441"/>
      <c r="L1891" s="441"/>
      <c r="M1891" s="441"/>
      <c r="N1891" s="441"/>
      <c r="O1891" s="441"/>
      <c r="P1891" s="441"/>
      <c r="Q1891" s="441"/>
      <c r="R1891" s="441"/>
      <c r="S1891" s="441"/>
      <c r="T1891" s="441"/>
      <c r="U1891" s="441"/>
      <c r="V1891" s="441"/>
      <c r="W1891" s="2"/>
      <c r="X1891" s="380">
        <v>22.560420000000001</v>
      </c>
      <c r="Y1891" s="344" t="e">
        <f>X1891*'Приложение 1'!#REF!/100</f>
        <v>#REF!</v>
      </c>
    </row>
    <row r="1892" spans="1:25" s="5" customFormat="1" ht="15" hidden="1" customHeight="1" x14ac:dyDescent="0.25">
      <c r="A1892" s="4"/>
      <c r="B1892" s="4"/>
      <c r="C1892" s="582"/>
      <c r="D1892" s="575"/>
      <c r="E1892" s="575" t="s">
        <v>75</v>
      </c>
      <c r="F1892" s="582" t="s">
        <v>73</v>
      </c>
      <c r="G1892" s="61" t="s">
        <v>59</v>
      </c>
      <c r="H1892" s="61"/>
      <c r="I1892" s="179"/>
      <c r="J1892" s="441"/>
      <c r="K1892" s="441"/>
      <c r="L1892" s="441"/>
      <c r="M1892" s="441"/>
      <c r="N1892" s="441"/>
      <c r="O1892" s="441"/>
      <c r="P1892" s="441"/>
      <c r="Q1892" s="441"/>
      <c r="R1892" s="441"/>
      <c r="S1892" s="441"/>
      <c r="T1892" s="441"/>
      <c r="U1892" s="441"/>
      <c r="V1892" s="441"/>
      <c r="W1892" s="2"/>
      <c r="X1892" s="380">
        <v>22.560420000000001</v>
      </c>
      <c r="Y1892" s="344" t="e">
        <f>X1892*'Приложение 1'!#REF!/100</f>
        <v>#REF!</v>
      </c>
    </row>
    <row r="1893" spans="1:25" s="5" customFormat="1" ht="15" hidden="1" customHeight="1" x14ac:dyDescent="0.25">
      <c r="A1893" s="4"/>
      <c r="B1893" s="4"/>
      <c r="C1893" s="582"/>
      <c r="D1893" s="575"/>
      <c r="E1893" s="575"/>
      <c r="F1893" s="582"/>
      <c r="G1893" s="61" t="s">
        <v>60</v>
      </c>
      <c r="H1893" s="61"/>
      <c r="I1893" s="179"/>
      <c r="J1893" s="441"/>
      <c r="K1893" s="441"/>
      <c r="L1893" s="441"/>
      <c r="M1893" s="441"/>
      <c r="N1893" s="441"/>
      <c r="O1893" s="441"/>
      <c r="P1893" s="441"/>
      <c r="Q1893" s="441"/>
      <c r="R1893" s="441"/>
      <c r="S1893" s="441"/>
      <c r="T1893" s="441"/>
      <c r="U1893" s="441"/>
      <c r="V1893" s="441"/>
      <c r="W1893" s="2"/>
      <c r="X1893" s="380">
        <v>22.560420000000001</v>
      </c>
      <c r="Y1893" s="344" t="e">
        <f>X1893*'Приложение 1'!#REF!/100</f>
        <v>#REF!</v>
      </c>
    </row>
    <row r="1894" spans="1:25" s="5" customFormat="1" ht="15" hidden="1" customHeight="1" x14ac:dyDescent="0.25">
      <c r="A1894" s="4"/>
      <c r="B1894" s="4"/>
      <c r="C1894" s="582"/>
      <c r="D1894" s="575"/>
      <c r="E1894" s="575"/>
      <c r="F1894" s="582"/>
      <c r="G1894" s="61" t="s">
        <v>61</v>
      </c>
      <c r="H1894" s="61"/>
      <c r="I1894" s="179"/>
      <c r="J1894" s="441"/>
      <c r="K1894" s="441"/>
      <c r="L1894" s="441"/>
      <c r="M1894" s="441"/>
      <c r="N1894" s="441"/>
      <c r="O1894" s="441"/>
      <c r="P1894" s="441"/>
      <c r="Q1894" s="441"/>
      <c r="R1894" s="441"/>
      <c r="S1894" s="441"/>
      <c r="T1894" s="441"/>
      <c r="U1894" s="441"/>
      <c r="V1894" s="441"/>
      <c r="W1894" s="2"/>
      <c r="X1894" s="380">
        <v>22.560420000000001</v>
      </c>
      <c r="Y1894" s="344" t="e">
        <f>X1894*'Приложение 1'!#REF!/100</f>
        <v>#REF!</v>
      </c>
    </row>
    <row r="1895" spans="1:25" s="5" customFormat="1" ht="15" hidden="1" customHeight="1" x14ac:dyDescent="0.25">
      <c r="A1895" s="4"/>
      <c r="B1895" s="4"/>
      <c r="C1895" s="582"/>
      <c r="D1895" s="575"/>
      <c r="E1895" s="575"/>
      <c r="F1895" s="582"/>
      <c r="G1895" s="61" t="s">
        <v>62</v>
      </c>
      <c r="H1895" s="61"/>
      <c r="I1895" s="179"/>
      <c r="J1895" s="441"/>
      <c r="K1895" s="441"/>
      <c r="L1895" s="441"/>
      <c r="M1895" s="441"/>
      <c r="N1895" s="441"/>
      <c r="O1895" s="441"/>
      <c r="P1895" s="441"/>
      <c r="Q1895" s="441"/>
      <c r="R1895" s="441"/>
      <c r="S1895" s="441"/>
      <c r="T1895" s="441"/>
      <c r="U1895" s="441"/>
      <c r="V1895" s="441"/>
      <c r="W1895" s="2"/>
      <c r="X1895" s="380">
        <v>22.560420000000001</v>
      </c>
      <c r="Y1895" s="344" t="e">
        <f>X1895*'Приложение 1'!#REF!/100</f>
        <v>#REF!</v>
      </c>
    </row>
    <row r="1896" spans="1:25" s="5" customFormat="1" ht="15" hidden="1" customHeight="1" x14ac:dyDescent="0.25">
      <c r="A1896" s="4"/>
      <c r="B1896" s="4"/>
      <c r="C1896" s="582"/>
      <c r="D1896" s="575"/>
      <c r="E1896" s="575"/>
      <c r="F1896" s="582"/>
      <c r="G1896" s="61" t="s">
        <v>63</v>
      </c>
      <c r="H1896" s="61"/>
      <c r="I1896" s="179"/>
      <c r="J1896" s="441"/>
      <c r="K1896" s="441"/>
      <c r="L1896" s="441"/>
      <c r="M1896" s="441"/>
      <c r="N1896" s="441"/>
      <c r="O1896" s="441"/>
      <c r="P1896" s="441"/>
      <c r="Q1896" s="441"/>
      <c r="R1896" s="441"/>
      <c r="S1896" s="441"/>
      <c r="T1896" s="441"/>
      <c r="U1896" s="441"/>
      <c r="V1896" s="441"/>
      <c r="W1896" s="2"/>
      <c r="X1896" s="380">
        <v>22.560420000000001</v>
      </c>
      <c r="Y1896" s="344" t="e">
        <f>X1896*'Приложение 1'!#REF!/100</f>
        <v>#REF!</v>
      </c>
    </row>
    <row r="1897" spans="1:25" s="5" customFormat="1" ht="15" hidden="1" customHeight="1" x14ac:dyDescent="0.25">
      <c r="A1897" s="4"/>
      <c r="B1897" s="4"/>
      <c r="C1897" s="582"/>
      <c r="D1897" s="575"/>
      <c r="E1897" s="575"/>
      <c r="F1897" s="582"/>
      <c r="G1897" s="61" t="s">
        <v>68</v>
      </c>
      <c r="H1897" s="61"/>
      <c r="I1897" s="179"/>
      <c r="J1897" s="441"/>
      <c r="K1897" s="441"/>
      <c r="L1897" s="441"/>
      <c r="M1897" s="441"/>
      <c r="N1897" s="441"/>
      <c r="O1897" s="441"/>
      <c r="P1897" s="441"/>
      <c r="Q1897" s="441"/>
      <c r="R1897" s="441"/>
      <c r="S1897" s="441"/>
      <c r="T1897" s="441"/>
      <c r="U1897" s="441"/>
      <c r="V1897" s="441"/>
      <c r="W1897" s="2"/>
      <c r="X1897" s="380">
        <v>22.560420000000001</v>
      </c>
      <c r="Y1897" s="344" t="e">
        <f>X1897*'Приложение 1'!#REF!/100</f>
        <v>#REF!</v>
      </c>
    </row>
    <row r="1898" spans="1:25" s="5" customFormat="1" ht="15" hidden="1" customHeight="1" x14ac:dyDescent="0.25">
      <c r="A1898" s="4"/>
      <c r="B1898" s="4"/>
      <c r="C1898" s="582"/>
      <c r="D1898" s="575"/>
      <c r="E1898" s="575"/>
      <c r="F1898" s="657" t="s">
        <v>74</v>
      </c>
      <c r="G1898" s="60" t="s">
        <v>59</v>
      </c>
      <c r="H1898" s="60"/>
      <c r="I1898" s="138"/>
      <c r="J1898" s="148"/>
      <c r="K1898" s="148"/>
      <c r="L1898" s="148"/>
      <c r="M1898" s="148"/>
      <c r="N1898" s="148"/>
      <c r="O1898" s="148"/>
      <c r="P1898" s="148"/>
      <c r="Q1898" s="148"/>
      <c r="R1898" s="148"/>
      <c r="S1898" s="148"/>
      <c r="T1898" s="148"/>
      <c r="U1898" s="148"/>
      <c r="V1898" s="441"/>
      <c r="W1898" s="2"/>
      <c r="X1898" s="380">
        <v>22.560420000000001</v>
      </c>
      <c r="Y1898" s="344" t="e">
        <f>X1898*'Приложение 1'!#REF!/100</f>
        <v>#REF!</v>
      </c>
    </row>
    <row r="1899" spans="1:25" s="5" customFormat="1" ht="15" hidden="1" customHeight="1" x14ac:dyDescent="0.25">
      <c r="A1899" s="4"/>
      <c r="B1899" s="4"/>
      <c r="C1899" s="582"/>
      <c r="D1899" s="575"/>
      <c r="E1899" s="575"/>
      <c r="F1899" s="657"/>
      <c r="G1899" s="60" t="s">
        <v>60</v>
      </c>
      <c r="H1899" s="60"/>
      <c r="I1899" s="138"/>
      <c r="J1899" s="148"/>
      <c r="K1899" s="148"/>
      <c r="L1899" s="148"/>
      <c r="M1899" s="148"/>
      <c r="N1899" s="148"/>
      <c r="O1899" s="148"/>
      <c r="P1899" s="148"/>
      <c r="Q1899" s="148"/>
      <c r="R1899" s="148"/>
      <c r="S1899" s="148"/>
      <c r="T1899" s="148"/>
      <c r="U1899" s="148"/>
      <c r="V1899" s="441"/>
      <c r="W1899" s="2"/>
      <c r="X1899" s="380">
        <v>22.560420000000001</v>
      </c>
      <c r="Y1899" s="344" t="e">
        <f>X1899*'Приложение 1'!#REF!/100</f>
        <v>#REF!</v>
      </c>
    </row>
    <row r="1900" spans="1:25" s="5" customFormat="1" ht="15" hidden="1" customHeight="1" x14ac:dyDescent="0.25">
      <c r="A1900" s="4"/>
      <c r="B1900" s="4"/>
      <c r="C1900" s="582"/>
      <c r="D1900" s="575"/>
      <c r="E1900" s="575"/>
      <c r="F1900" s="657"/>
      <c r="G1900" s="60" t="s">
        <v>61</v>
      </c>
      <c r="H1900" s="60"/>
      <c r="I1900" s="138"/>
      <c r="J1900" s="148"/>
      <c r="K1900" s="148"/>
      <c r="L1900" s="148"/>
      <c r="M1900" s="148"/>
      <c r="N1900" s="148"/>
      <c r="O1900" s="148"/>
      <c r="P1900" s="148"/>
      <c r="Q1900" s="148"/>
      <c r="R1900" s="148"/>
      <c r="S1900" s="148"/>
      <c r="T1900" s="148"/>
      <c r="U1900" s="148"/>
      <c r="V1900" s="441"/>
      <c r="W1900" s="2"/>
      <c r="X1900" s="380">
        <v>22.560420000000001</v>
      </c>
      <c r="Y1900" s="344" t="e">
        <f>X1900*'Приложение 1'!#REF!/100</f>
        <v>#REF!</v>
      </c>
    </row>
    <row r="1901" spans="1:25" s="5" customFormat="1" ht="15" hidden="1" customHeight="1" x14ac:dyDescent="0.25">
      <c r="A1901" s="4"/>
      <c r="B1901" s="4"/>
      <c r="C1901" s="582"/>
      <c r="D1901" s="575"/>
      <c r="E1901" s="575"/>
      <c r="F1901" s="657"/>
      <c r="G1901" s="60" t="s">
        <v>62</v>
      </c>
      <c r="H1901" s="60"/>
      <c r="I1901" s="138"/>
      <c r="J1901" s="148"/>
      <c r="K1901" s="148"/>
      <c r="L1901" s="148"/>
      <c r="M1901" s="148"/>
      <c r="N1901" s="148"/>
      <c r="O1901" s="148"/>
      <c r="P1901" s="148"/>
      <c r="Q1901" s="148"/>
      <c r="R1901" s="148"/>
      <c r="S1901" s="148"/>
      <c r="T1901" s="148"/>
      <c r="U1901" s="148"/>
      <c r="V1901" s="441"/>
      <c r="W1901" s="2"/>
      <c r="X1901" s="380">
        <v>22.560420000000001</v>
      </c>
      <c r="Y1901" s="344" t="e">
        <f>X1901*'Приложение 1'!#REF!/100</f>
        <v>#REF!</v>
      </c>
    </row>
    <row r="1902" spans="1:25" s="5" customFormat="1" ht="15" hidden="1" customHeight="1" x14ac:dyDescent="0.25">
      <c r="A1902" s="4"/>
      <c r="B1902" s="4"/>
      <c r="C1902" s="582"/>
      <c r="D1902" s="575"/>
      <c r="E1902" s="575"/>
      <c r="F1902" s="657"/>
      <c r="G1902" s="60" t="s">
        <v>63</v>
      </c>
      <c r="H1902" s="60"/>
      <c r="I1902" s="138"/>
      <c r="J1902" s="125"/>
      <c r="K1902" s="125"/>
      <c r="L1902" s="125"/>
      <c r="M1902" s="125"/>
      <c r="N1902" s="125"/>
      <c r="O1902" s="125"/>
      <c r="P1902" s="125"/>
      <c r="Q1902" s="125"/>
      <c r="R1902" s="125"/>
      <c r="S1902" s="125"/>
      <c r="T1902" s="125"/>
      <c r="U1902" s="125"/>
      <c r="V1902" s="441"/>
      <c r="W1902" s="2"/>
      <c r="X1902" s="380">
        <v>22.560420000000001</v>
      </c>
      <c r="Y1902" s="344" t="e">
        <f>X1902*'Приложение 1'!#REF!/100</f>
        <v>#REF!</v>
      </c>
    </row>
    <row r="1903" spans="1:25" s="5" customFormat="1" ht="15" hidden="1" customHeight="1" x14ac:dyDescent="0.25">
      <c r="A1903" s="4"/>
      <c r="B1903" s="4"/>
      <c r="C1903" s="582"/>
      <c r="D1903" s="575"/>
      <c r="E1903" s="575"/>
      <c r="F1903" s="657"/>
      <c r="G1903" s="61" t="s">
        <v>68</v>
      </c>
      <c r="H1903" s="61"/>
      <c r="I1903" s="179"/>
      <c r="J1903" s="441"/>
      <c r="K1903" s="441"/>
      <c r="L1903" s="441"/>
      <c r="M1903" s="441"/>
      <c r="N1903" s="441"/>
      <c r="O1903" s="441"/>
      <c r="P1903" s="441"/>
      <c r="Q1903" s="441"/>
      <c r="R1903" s="441"/>
      <c r="S1903" s="441"/>
      <c r="T1903" s="441"/>
      <c r="U1903" s="441"/>
      <c r="V1903" s="441"/>
      <c r="W1903" s="2"/>
      <c r="X1903" s="380">
        <v>22.560420000000001</v>
      </c>
      <c r="Y1903" s="344" t="e">
        <f>X1903*'Приложение 1'!#REF!/100</f>
        <v>#REF!</v>
      </c>
    </row>
    <row r="1904" spans="1:25" s="5" customFormat="1" ht="15" hidden="1" customHeight="1" x14ac:dyDescent="0.25">
      <c r="A1904" s="4"/>
      <c r="B1904" s="4"/>
      <c r="C1904" s="582"/>
      <c r="D1904" s="575" t="s">
        <v>76</v>
      </c>
      <c r="E1904" s="575" t="s">
        <v>72</v>
      </c>
      <c r="F1904" s="582" t="s">
        <v>73</v>
      </c>
      <c r="G1904" s="61" t="s">
        <v>59</v>
      </c>
      <c r="H1904" s="61"/>
      <c r="I1904" s="179"/>
      <c r="J1904" s="441"/>
      <c r="K1904" s="441"/>
      <c r="L1904" s="441"/>
      <c r="M1904" s="441"/>
      <c r="N1904" s="441"/>
      <c r="O1904" s="441"/>
      <c r="P1904" s="441"/>
      <c r="Q1904" s="441"/>
      <c r="R1904" s="441"/>
      <c r="S1904" s="441"/>
      <c r="T1904" s="441"/>
      <c r="U1904" s="441"/>
      <c r="V1904" s="441"/>
      <c r="W1904" s="2"/>
      <c r="X1904" s="380">
        <v>22.560420000000001</v>
      </c>
      <c r="Y1904" s="344" t="e">
        <f>X1904*'Приложение 1'!#REF!/100</f>
        <v>#REF!</v>
      </c>
    </row>
    <row r="1905" spans="1:25" s="5" customFormat="1" ht="15" hidden="1" customHeight="1" x14ac:dyDescent="0.25">
      <c r="A1905" s="4"/>
      <c r="B1905" s="4"/>
      <c r="C1905" s="582"/>
      <c r="D1905" s="575"/>
      <c r="E1905" s="575"/>
      <c r="F1905" s="582"/>
      <c r="G1905" s="61" t="s">
        <v>60</v>
      </c>
      <c r="H1905" s="61"/>
      <c r="I1905" s="179"/>
      <c r="J1905" s="441"/>
      <c r="K1905" s="441"/>
      <c r="L1905" s="441"/>
      <c r="M1905" s="441"/>
      <c r="N1905" s="441"/>
      <c r="O1905" s="441"/>
      <c r="P1905" s="441"/>
      <c r="Q1905" s="441"/>
      <c r="R1905" s="441"/>
      <c r="S1905" s="441"/>
      <c r="T1905" s="441"/>
      <c r="U1905" s="441"/>
      <c r="V1905" s="441"/>
      <c r="W1905" s="2"/>
      <c r="X1905" s="380">
        <v>22.560420000000001</v>
      </c>
      <c r="Y1905" s="344" t="e">
        <f>X1905*'Приложение 1'!#REF!/100</f>
        <v>#REF!</v>
      </c>
    </row>
    <row r="1906" spans="1:25" s="5" customFormat="1" ht="15" hidden="1" customHeight="1" x14ac:dyDescent="0.25">
      <c r="A1906" s="4"/>
      <c r="B1906" s="4"/>
      <c r="C1906" s="582"/>
      <c r="D1906" s="575"/>
      <c r="E1906" s="575"/>
      <c r="F1906" s="582"/>
      <c r="G1906" s="61" t="s">
        <v>61</v>
      </c>
      <c r="H1906" s="61"/>
      <c r="I1906" s="179"/>
      <c r="J1906" s="441"/>
      <c r="K1906" s="441"/>
      <c r="L1906" s="441"/>
      <c r="M1906" s="441"/>
      <c r="N1906" s="441"/>
      <c r="O1906" s="441"/>
      <c r="P1906" s="441"/>
      <c r="Q1906" s="441"/>
      <c r="R1906" s="441"/>
      <c r="S1906" s="441"/>
      <c r="T1906" s="441"/>
      <c r="U1906" s="441"/>
      <c r="V1906" s="441"/>
      <c r="W1906" s="2"/>
      <c r="X1906" s="380">
        <v>22.560420000000001</v>
      </c>
      <c r="Y1906" s="344" t="e">
        <f>X1906*'Приложение 1'!#REF!/100</f>
        <v>#REF!</v>
      </c>
    </row>
    <row r="1907" spans="1:25" s="5" customFormat="1" ht="15" hidden="1" customHeight="1" x14ac:dyDescent="0.25">
      <c r="A1907" s="4"/>
      <c r="B1907" s="4"/>
      <c r="C1907" s="582"/>
      <c r="D1907" s="575"/>
      <c r="E1907" s="575"/>
      <c r="F1907" s="582"/>
      <c r="G1907" s="61" t="s">
        <v>62</v>
      </c>
      <c r="H1907" s="61"/>
      <c r="I1907" s="179"/>
      <c r="J1907" s="441"/>
      <c r="K1907" s="441"/>
      <c r="L1907" s="441"/>
      <c r="M1907" s="441"/>
      <c r="N1907" s="441"/>
      <c r="O1907" s="441"/>
      <c r="P1907" s="441"/>
      <c r="Q1907" s="441"/>
      <c r="R1907" s="441"/>
      <c r="S1907" s="441"/>
      <c r="T1907" s="441"/>
      <c r="U1907" s="441"/>
      <c r="V1907" s="441"/>
      <c r="W1907" s="2"/>
      <c r="X1907" s="380">
        <v>22.560420000000001</v>
      </c>
      <c r="Y1907" s="344" t="e">
        <f>X1907*'Приложение 1'!#REF!/100</f>
        <v>#REF!</v>
      </c>
    </row>
    <row r="1908" spans="1:25" s="5" customFormat="1" ht="15" hidden="1" customHeight="1" x14ac:dyDescent="0.25">
      <c r="A1908" s="4"/>
      <c r="B1908" s="4"/>
      <c r="C1908" s="582"/>
      <c r="D1908" s="575"/>
      <c r="E1908" s="575"/>
      <c r="F1908" s="582"/>
      <c r="G1908" s="61" t="s">
        <v>63</v>
      </c>
      <c r="H1908" s="61"/>
      <c r="I1908" s="179"/>
      <c r="J1908" s="441"/>
      <c r="K1908" s="441"/>
      <c r="L1908" s="441"/>
      <c r="M1908" s="441"/>
      <c r="N1908" s="441"/>
      <c r="O1908" s="441"/>
      <c r="P1908" s="441"/>
      <c r="Q1908" s="441"/>
      <c r="R1908" s="441"/>
      <c r="S1908" s="441"/>
      <c r="T1908" s="441"/>
      <c r="U1908" s="441"/>
      <c r="V1908" s="441"/>
      <c r="W1908" s="2"/>
      <c r="X1908" s="380">
        <v>22.560420000000001</v>
      </c>
      <c r="Y1908" s="344" t="e">
        <f>X1908*'Приложение 1'!#REF!/100</f>
        <v>#REF!</v>
      </c>
    </row>
    <row r="1909" spans="1:25" s="5" customFormat="1" ht="15" hidden="1" customHeight="1" x14ac:dyDescent="0.25">
      <c r="A1909" s="4"/>
      <c r="B1909" s="4"/>
      <c r="C1909" s="582"/>
      <c r="D1909" s="575"/>
      <c r="E1909" s="575"/>
      <c r="F1909" s="582"/>
      <c r="G1909" s="61" t="s">
        <v>68</v>
      </c>
      <c r="H1909" s="61"/>
      <c r="I1909" s="179"/>
      <c r="J1909" s="441"/>
      <c r="K1909" s="441"/>
      <c r="L1909" s="441"/>
      <c r="M1909" s="441"/>
      <c r="N1909" s="441"/>
      <c r="O1909" s="441"/>
      <c r="P1909" s="441"/>
      <c r="Q1909" s="441"/>
      <c r="R1909" s="441"/>
      <c r="S1909" s="441"/>
      <c r="T1909" s="441"/>
      <c r="U1909" s="441"/>
      <c r="V1909" s="441"/>
      <c r="W1909" s="2"/>
      <c r="X1909" s="380">
        <v>22.560420000000001</v>
      </c>
      <c r="Y1909" s="344" t="e">
        <f>X1909*'Приложение 1'!#REF!/100</f>
        <v>#REF!</v>
      </c>
    </row>
    <row r="1910" spans="1:25" s="5" customFormat="1" ht="15" hidden="1" customHeight="1" x14ac:dyDescent="0.25">
      <c r="A1910" s="4"/>
      <c r="B1910" s="4"/>
      <c r="C1910" s="582"/>
      <c r="D1910" s="575"/>
      <c r="E1910" s="575" t="s">
        <v>75</v>
      </c>
      <c r="F1910" s="657" t="s">
        <v>73</v>
      </c>
      <c r="G1910" s="60" t="s">
        <v>59</v>
      </c>
      <c r="H1910" s="60"/>
      <c r="I1910" s="138"/>
      <c r="J1910" s="148"/>
      <c r="K1910" s="148"/>
      <c r="L1910" s="148"/>
      <c r="M1910" s="148"/>
      <c r="N1910" s="148"/>
      <c r="O1910" s="148"/>
      <c r="P1910" s="148"/>
      <c r="Q1910" s="148"/>
      <c r="R1910" s="148"/>
      <c r="S1910" s="148"/>
      <c r="T1910" s="148"/>
      <c r="U1910" s="148"/>
      <c r="V1910" s="441"/>
      <c r="W1910" s="2"/>
      <c r="X1910" s="380">
        <v>22.560420000000001</v>
      </c>
      <c r="Y1910" s="344" t="e">
        <f>X1910*'Приложение 1'!#REF!/100</f>
        <v>#REF!</v>
      </c>
    </row>
    <row r="1911" spans="1:25" s="5" customFormat="1" ht="15" hidden="1" customHeight="1" x14ac:dyDescent="0.25">
      <c r="A1911" s="4"/>
      <c r="B1911" s="4"/>
      <c r="C1911" s="582"/>
      <c r="D1911" s="575"/>
      <c r="E1911" s="575"/>
      <c r="F1911" s="657"/>
      <c r="G1911" s="60" t="s">
        <v>60</v>
      </c>
      <c r="H1911" s="60"/>
      <c r="I1911" s="138"/>
      <c r="J1911" s="148"/>
      <c r="K1911" s="148"/>
      <c r="L1911" s="148"/>
      <c r="M1911" s="148"/>
      <c r="N1911" s="148"/>
      <c r="O1911" s="148"/>
      <c r="P1911" s="148"/>
      <c r="Q1911" s="148"/>
      <c r="R1911" s="148"/>
      <c r="S1911" s="148"/>
      <c r="T1911" s="148"/>
      <c r="U1911" s="148"/>
      <c r="V1911" s="441"/>
      <c r="W1911" s="2"/>
      <c r="X1911" s="380">
        <v>22.560420000000001</v>
      </c>
      <c r="Y1911" s="344" t="e">
        <f>X1911*'Приложение 1'!#REF!/100</f>
        <v>#REF!</v>
      </c>
    </row>
    <row r="1912" spans="1:25" s="5" customFormat="1" ht="15" hidden="1" customHeight="1" x14ac:dyDescent="0.25">
      <c r="A1912" s="4"/>
      <c r="B1912" s="4"/>
      <c r="C1912" s="582"/>
      <c r="D1912" s="575"/>
      <c r="E1912" s="575"/>
      <c r="F1912" s="657"/>
      <c r="G1912" s="60" t="s">
        <v>61</v>
      </c>
      <c r="H1912" s="60"/>
      <c r="I1912" s="138"/>
      <c r="J1912" s="148"/>
      <c r="K1912" s="148"/>
      <c r="L1912" s="148"/>
      <c r="M1912" s="148"/>
      <c r="N1912" s="148"/>
      <c r="O1912" s="148"/>
      <c r="P1912" s="148"/>
      <c r="Q1912" s="148"/>
      <c r="R1912" s="148"/>
      <c r="S1912" s="148"/>
      <c r="T1912" s="148"/>
      <c r="U1912" s="148"/>
      <c r="V1912" s="441"/>
      <c r="W1912" s="2"/>
      <c r="X1912" s="380">
        <v>22.560420000000001</v>
      </c>
      <c r="Y1912" s="344" t="e">
        <f>X1912*'Приложение 1'!#REF!/100</f>
        <v>#REF!</v>
      </c>
    </row>
    <row r="1913" spans="1:25" s="5" customFormat="1" ht="15" hidden="1" customHeight="1" x14ac:dyDescent="0.25">
      <c r="A1913" s="4"/>
      <c r="B1913" s="4"/>
      <c r="C1913" s="582"/>
      <c r="D1913" s="575"/>
      <c r="E1913" s="575"/>
      <c r="F1913" s="657"/>
      <c r="G1913" s="60" t="s">
        <v>62</v>
      </c>
      <c r="H1913" s="60"/>
      <c r="I1913" s="138"/>
      <c r="J1913" s="148"/>
      <c r="K1913" s="148"/>
      <c r="L1913" s="148"/>
      <c r="M1913" s="148"/>
      <c r="N1913" s="148"/>
      <c r="O1913" s="148"/>
      <c r="P1913" s="148"/>
      <c r="Q1913" s="148"/>
      <c r="R1913" s="148"/>
      <c r="S1913" s="148"/>
      <c r="T1913" s="148"/>
      <c r="U1913" s="148"/>
      <c r="V1913" s="441"/>
      <c r="W1913" s="2"/>
      <c r="X1913" s="380">
        <v>22.560420000000001</v>
      </c>
      <c r="Y1913" s="344" t="e">
        <f>X1913*'Приложение 1'!#REF!/100</f>
        <v>#REF!</v>
      </c>
    </row>
    <row r="1914" spans="1:25" s="5" customFormat="1" ht="15" hidden="1" customHeight="1" x14ac:dyDescent="0.25">
      <c r="A1914" s="4"/>
      <c r="B1914" s="4"/>
      <c r="C1914" s="582"/>
      <c r="D1914" s="575"/>
      <c r="E1914" s="575"/>
      <c r="F1914" s="657"/>
      <c r="G1914" s="60" t="s">
        <v>63</v>
      </c>
      <c r="H1914" s="60"/>
      <c r="I1914" s="138"/>
      <c r="J1914" s="125"/>
      <c r="K1914" s="125"/>
      <c r="L1914" s="125"/>
      <c r="M1914" s="125"/>
      <c r="N1914" s="125"/>
      <c r="O1914" s="125"/>
      <c r="P1914" s="125"/>
      <c r="Q1914" s="125"/>
      <c r="R1914" s="125"/>
      <c r="S1914" s="125"/>
      <c r="T1914" s="125"/>
      <c r="U1914" s="125"/>
      <c r="V1914" s="441"/>
      <c r="W1914" s="2"/>
      <c r="X1914" s="380">
        <v>22.560420000000001</v>
      </c>
      <c r="Y1914" s="344" t="e">
        <f>X1914*'Приложение 1'!#REF!/100</f>
        <v>#REF!</v>
      </c>
    </row>
    <row r="1915" spans="1:25" s="5" customFormat="1" ht="15" hidden="1" customHeight="1" x14ac:dyDescent="0.25">
      <c r="A1915" s="4"/>
      <c r="B1915" s="4"/>
      <c r="C1915" s="582"/>
      <c r="D1915" s="575"/>
      <c r="E1915" s="575"/>
      <c r="F1915" s="657"/>
      <c r="G1915" s="61" t="s">
        <v>68</v>
      </c>
      <c r="H1915" s="61"/>
      <c r="I1915" s="179"/>
      <c r="J1915" s="441"/>
      <c r="K1915" s="441"/>
      <c r="L1915" s="441"/>
      <c r="M1915" s="441"/>
      <c r="N1915" s="441"/>
      <c r="O1915" s="441"/>
      <c r="P1915" s="441"/>
      <c r="Q1915" s="441"/>
      <c r="R1915" s="441"/>
      <c r="S1915" s="441"/>
      <c r="T1915" s="441"/>
      <c r="U1915" s="441"/>
      <c r="V1915" s="441"/>
      <c r="W1915" s="2"/>
      <c r="X1915" s="380">
        <v>22.560420000000001</v>
      </c>
      <c r="Y1915" s="344" t="e">
        <f>X1915*'Приложение 1'!#REF!/100</f>
        <v>#REF!</v>
      </c>
    </row>
    <row r="1916" spans="1:25" s="5" customFormat="1" ht="15" hidden="1" customHeight="1" x14ac:dyDescent="0.25">
      <c r="A1916" s="4"/>
      <c r="B1916" s="4"/>
      <c r="C1916" s="582"/>
      <c r="D1916" s="575"/>
      <c r="E1916" s="575"/>
      <c r="F1916" s="582" t="s">
        <v>74</v>
      </c>
      <c r="G1916" s="61" t="s">
        <v>59</v>
      </c>
      <c r="H1916" s="61"/>
      <c r="I1916" s="179"/>
      <c r="J1916" s="441"/>
      <c r="K1916" s="441"/>
      <c r="L1916" s="441"/>
      <c r="M1916" s="441"/>
      <c r="N1916" s="441"/>
      <c r="O1916" s="441"/>
      <c r="P1916" s="441"/>
      <c r="Q1916" s="441"/>
      <c r="R1916" s="441"/>
      <c r="S1916" s="441"/>
      <c r="T1916" s="441"/>
      <c r="U1916" s="441"/>
      <c r="V1916" s="441"/>
      <c r="W1916" s="2"/>
      <c r="X1916" s="380">
        <v>22.560420000000001</v>
      </c>
      <c r="Y1916" s="344" t="e">
        <f>X1916*'Приложение 1'!#REF!/100</f>
        <v>#REF!</v>
      </c>
    </row>
    <row r="1917" spans="1:25" s="5" customFormat="1" ht="15" hidden="1" customHeight="1" x14ac:dyDescent="0.25">
      <c r="A1917" s="4"/>
      <c r="B1917" s="4"/>
      <c r="C1917" s="582"/>
      <c r="D1917" s="575"/>
      <c r="E1917" s="575"/>
      <c r="F1917" s="582"/>
      <c r="G1917" s="61" t="s">
        <v>60</v>
      </c>
      <c r="H1917" s="61"/>
      <c r="I1917" s="179"/>
      <c r="J1917" s="441"/>
      <c r="K1917" s="441"/>
      <c r="L1917" s="441"/>
      <c r="M1917" s="441"/>
      <c r="N1917" s="441"/>
      <c r="O1917" s="441"/>
      <c r="P1917" s="441"/>
      <c r="Q1917" s="441"/>
      <c r="R1917" s="441"/>
      <c r="S1917" s="441"/>
      <c r="T1917" s="441"/>
      <c r="U1917" s="441"/>
      <c r="V1917" s="441"/>
      <c r="W1917" s="2"/>
      <c r="X1917" s="380">
        <v>22.560420000000001</v>
      </c>
      <c r="Y1917" s="344" t="e">
        <f>X1917*'Приложение 1'!#REF!/100</f>
        <v>#REF!</v>
      </c>
    </row>
    <row r="1918" spans="1:25" s="5" customFormat="1" ht="15" hidden="1" customHeight="1" x14ac:dyDescent="0.25">
      <c r="A1918" s="4"/>
      <c r="B1918" s="4"/>
      <c r="C1918" s="582"/>
      <c r="D1918" s="575"/>
      <c r="E1918" s="575"/>
      <c r="F1918" s="582"/>
      <c r="G1918" s="61" t="s">
        <v>61</v>
      </c>
      <c r="H1918" s="61"/>
      <c r="I1918" s="179"/>
      <c r="J1918" s="441"/>
      <c r="K1918" s="441"/>
      <c r="L1918" s="441"/>
      <c r="M1918" s="441"/>
      <c r="N1918" s="441"/>
      <c r="O1918" s="441"/>
      <c r="P1918" s="441"/>
      <c r="Q1918" s="441"/>
      <c r="R1918" s="441"/>
      <c r="S1918" s="441"/>
      <c r="T1918" s="441"/>
      <c r="U1918" s="441"/>
      <c r="V1918" s="441"/>
      <c r="W1918" s="2"/>
      <c r="X1918" s="380">
        <v>22.560420000000001</v>
      </c>
      <c r="Y1918" s="344" t="e">
        <f>X1918*'Приложение 1'!#REF!/100</f>
        <v>#REF!</v>
      </c>
    </row>
    <row r="1919" spans="1:25" s="5" customFormat="1" ht="15" hidden="1" customHeight="1" x14ac:dyDescent="0.25">
      <c r="A1919" s="4"/>
      <c r="B1919" s="4"/>
      <c r="C1919" s="582"/>
      <c r="D1919" s="575"/>
      <c r="E1919" s="575"/>
      <c r="F1919" s="582"/>
      <c r="G1919" s="61" t="s">
        <v>62</v>
      </c>
      <c r="H1919" s="61"/>
      <c r="I1919" s="179"/>
      <c r="J1919" s="441"/>
      <c r="K1919" s="441"/>
      <c r="L1919" s="441"/>
      <c r="M1919" s="441"/>
      <c r="N1919" s="441"/>
      <c r="O1919" s="441"/>
      <c r="P1919" s="441"/>
      <c r="Q1919" s="441"/>
      <c r="R1919" s="441"/>
      <c r="S1919" s="441"/>
      <c r="T1919" s="441"/>
      <c r="U1919" s="441"/>
      <c r="V1919" s="441"/>
      <c r="W1919" s="2"/>
      <c r="X1919" s="380">
        <v>22.560420000000001</v>
      </c>
      <c r="Y1919" s="344" t="e">
        <f>X1919*'Приложение 1'!#REF!/100</f>
        <v>#REF!</v>
      </c>
    </row>
    <row r="1920" spans="1:25" s="5" customFormat="1" ht="15" hidden="1" customHeight="1" x14ac:dyDescent="0.25">
      <c r="A1920" s="4"/>
      <c r="B1920" s="4"/>
      <c r="C1920" s="582"/>
      <c r="D1920" s="575"/>
      <c r="E1920" s="575"/>
      <c r="F1920" s="582"/>
      <c r="G1920" s="61" t="s">
        <v>63</v>
      </c>
      <c r="H1920" s="61"/>
      <c r="I1920" s="179"/>
      <c r="J1920" s="441"/>
      <c r="K1920" s="441"/>
      <c r="L1920" s="441"/>
      <c r="M1920" s="441"/>
      <c r="N1920" s="441"/>
      <c r="O1920" s="441"/>
      <c r="P1920" s="441"/>
      <c r="Q1920" s="441"/>
      <c r="R1920" s="441"/>
      <c r="S1920" s="441"/>
      <c r="T1920" s="441"/>
      <c r="U1920" s="441"/>
      <c r="V1920" s="441"/>
      <c r="W1920" s="2"/>
      <c r="X1920" s="380">
        <v>22.560420000000001</v>
      </c>
      <c r="Y1920" s="344" t="e">
        <f>X1920*'Приложение 1'!#REF!/100</f>
        <v>#REF!</v>
      </c>
    </row>
    <row r="1921" spans="1:25" s="5" customFormat="1" ht="15" hidden="1" customHeight="1" x14ac:dyDescent="0.25">
      <c r="A1921" s="4"/>
      <c r="B1921" s="4"/>
      <c r="C1921" s="582"/>
      <c r="D1921" s="575"/>
      <c r="E1921" s="575"/>
      <c r="F1921" s="582"/>
      <c r="G1921" s="61" t="s">
        <v>68</v>
      </c>
      <c r="H1921" s="61"/>
      <c r="I1921" s="179"/>
      <c r="J1921" s="441"/>
      <c r="K1921" s="441"/>
      <c r="L1921" s="441"/>
      <c r="M1921" s="441"/>
      <c r="N1921" s="441"/>
      <c r="O1921" s="441"/>
      <c r="P1921" s="441"/>
      <c r="Q1921" s="441"/>
      <c r="R1921" s="441"/>
      <c r="S1921" s="441"/>
      <c r="T1921" s="441"/>
      <c r="U1921" s="441"/>
      <c r="V1921" s="441"/>
      <c r="W1921" s="2"/>
      <c r="X1921" s="380">
        <v>22.560420000000001</v>
      </c>
      <c r="Y1921" s="344" t="e">
        <f>X1921*'Приложение 1'!#REF!/100</f>
        <v>#REF!</v>
      </c>
    </row>
    <row r="1922" spans="1:25" s="5" customFormat="1" ht="15" hidden="1" customHeight="1" x14ac:dyDescent="0.25">
      <c r="A1922" s="4"/>
      <c r="B1922" s="4"/>
      <c r="C1922" s="582"/>
      <c r="D1922" s="658" t="s">
        <v>77</v>
      </c>
      <c r="E1922" s="658" t="s">
        <v>75</v>
      </c>
      <c r="F1922" s="657" t="s">
        <v>74</v>
      </c>
      <c r="G1922" s="61" t="s">
        <v>59</v>
      </c>
      <c r="H1922" s="61"/>
      <c r="I1922" s="179"/>
      <c r="J1922" s="441"/>
      <c r="K1922" s="441"/>
      <c r="L1922" s="441"/>
      <c r="M1922" s="441"/>
      <c r="N1922" s="441"/>
      <c r="O1922" s="441"/>
      <c r="P1922" s="441"/>
      <c r="Q1922" s="441"/>
      <c r="R1922" s="441"/>
      <c r="S1922" s="441"/>
      <c r="T1922" s="441"/>
      <c r="U1922" s="441"/>
      <c r="V1922" s="441"/>
      <c r="W1922" s="2"/>
      <c r="X1922" s="380">
        <v>22.560420000000001</v>
      </c>
      <c r="Y1922" s="344" t="e">
        <f>X1922*'Приложение 1'!#REF!/100</f>
        <v>#REF!</v>
      </c>
    </row>
    <row r="1923" spans="1:25" s="5" customFormat="1" ht="15" hidden="1" customHeight="1" x14ac:dyDescent="0.25">
      <c r="A1923" s="4"/>
      <c r="B1923" s="4"/>
      <c r="C1923" s="582"/>
      <c r="D1923" s="658"/>
      <c r="E1923" s="658"/>
      <c r="F1923" s="657"/>
      <c r="G1923" s="12" t="s">
        <v>60</v>
      </c>
      <c r="H1923" s="12"/>
      <c r="I1923" s="138"/>
      <c r="J1923" s="148"/>
      <c r="K1923" s="148"/>
      <c r="L1923" s="148"/>
      <c r="M1923" s="148"/>
      <c r="N1923" s="148"/>
      <c r="O1923" s="148"/>
      <c r="P1923" s="148"/>
      <c r="Q1923" s="148"/>
      <c r="R1923" s="148"/>
      <c r="S1923" s="148"/>
      <c r="T1923" s="148"/>
      <c r="U1923" s="148"/>
      <c r="V1923" s="441"/>
      <c r="W1923" s="2"/>
      <c r="X1923" s="380">
        <v>22.560420000000001</v>
      </c>
      <c r="Y1923" s="344" t="e">
        <f>X1923*'Приложение 1'!#REF!/100</f>
        <v>#REF!</v>
      </c>
    </row>
    <row r="1924" spans="1:25" s="5" customFormat="1" ht="15" hidden="1" customHeight="1" x14ac:dyDescent="0.25">
      <c r="A1924" s="4"/>
      <c r="B1924" s="4"/>
      <c r="C1924" s="582"/>
      <c r="D1924" s="658"/>
      <c r="E1924" s="658"/>
      <c r="F1924" s="657"/>
      <c r="G1924" s="12" t="s">
        <v>61</v>
      </c>
      <c r="H1924" s="12"/>
      <c r="I1924" s="138"/>
      <c r="J1924" s="148"/>
      <c r="K1924" s="148"/>
      <c r="L1924" s="148"/>
      <c r="M1924" s="148"/>
      <c r="N1924" s="148"/>
      <c r="O1924" s="148"/>
      <c r="P1924" s="148"/>
      <c r="Q1924" s="148"/>
      <c r="R1924" s="148"/>
      <c r="S1924" s="148"/>
      <c r="T1924" s="148"/>
      <c r="U1924" s="148"/>
      <c r="V1924" s="441"/>
      <c r="W1924" s="2"/>
      <c r="X1924" s="380">
        <v>22.560420000000001</v>
      </c>
      <c r="Y1924" s="344" t="e">
        <f>X1924*'Приложение 1'!#REF!/100</f>
        <v>#REF!</v>
      </c>
    </row>
    <row r="1925" spans="1:25" s="5" customFormat="1" ht="15" hidden="1" customHeight="1" x14ac:dyDescent="0.25">
      <c r="A1925" s="4"/>
      <c r="B1925" s="4"/>
      <c r="C1925" s="582"/>
      <c r="D1925" s="658"/>
      <c r="E1925" s="658"/>
      <c r="F1925" s="657"/>
      <c r="G1925" s="12" t="s">
        <v>62</v>
      </c>
      <c r="H1925" s="12"/>
      <c r="I1925" s="138"/>
      <c r="J1925" s="148"/>
      <c r="K1925" s="148"/>
      <c r="L1925" s="148"/>
      <c r="M1925" s="148"/>
      <c r="N1925" s="148"/>
      <c r="O1925" s="148"/>
      <c r="P1925" s="148"/>
      <c r="Q1925" s="148"/>
      <c r="R1925" s="148"/>
      <c r="S1925" s="148"/>
      <c r="T1925" s="148"/>
      <c r="U1925" s="148"/>
      <c r="V1925" s="441"/>
      <c r="W1925" s="2"/>
      <c r="X1925" s="380">
        <v>22.560420000000001</v>
      </c>
      <c r="Y1925" s="344" t="e">
        <f>X1925*'Приложение 1'!#REF!/100</f>
        <v>#REF!</v>
      </c>
    </row>
    <row r="1926" spans="1:25" s="5" customFormat="1" ht="15" hidden="1" customHeight="1" x14ac:dyDescent="0.25">
      <c r="A1926" s="4"/>
      <c r="B1926" s="4"/>
      <c r="C1926" s="582"/>
      <c r="D1926" s="658"/>
      <c r="E1926" s="658"/>
      <c r="F1926" s="657"/>
      <c r="G1926" s="12" t="s">
        <v>63</v>
      </c>
      <c r="H1926" s="12"/>
      <c r="I1926" s="138"/>
      <c r="J1926" s="148"/>
      <c r="K1926" s="148"/>
      <c r="L1926" s="148"/>
      <c r="M1926" s="148"/>
      <c r="N1926" s="148"/>
      <c r="O1926" s="148"/>
      <c r="P1926" s="148"/>
      <c r="Q1926" s="148"/>
      <c r="R1926" s="148"/>
      <c r="S1926" s="148"/>
      <c r="T1926" s="148"/>
      <c r="U1926" s="148"/>
      <c r="V1926" s="441"/>
      <c r="W1926" s="2"/>
      <c r="X1926" s="380">
        <v>22.560420000000001</v>
      </c>
      <c r="Y1926" s="344" t="e">
        <f>X1926*'Приложение 1'!#REF!/100</f>
        <v>#REF!</v>
      </c>
    </row>
    <row r="1927" spans="1:25" s="5" customFormat="1" ht="15" hidden="1" customHeight="1" x14ac:dyDescent="0.25">
      <c r="A1927" s="4"/>
      <c r="B1927" s="4"/>
      <c r="C1927" s="582"/>
      <c r="D1927" s="658"/>
      <c r="E1927" s="658"/>
      <c r="F1927" s="657"/>
      <c r="G1927" s="61" t="s">
        <v>68</v>
      </c>
      <c r="H1927" s="61"/>
      <c r="I1927" s="179"/>
      <c r="J1927" s="441"/>
      <c r="K1927" s="441"/>
      <c r="L1927" s="441"/>
      <c r="M1927" s="441"/>
      <c r="N1927" s="441"/>
      <c r="O1927" s="441"/>
      <c r="P1927" s="441"/>
      <c r="Q1927" s="441"/>
      <c r="R1927" s="441"/>
      <c r="S1927" s="441"/>
      <c r="T1927" s="441"/>
      <c r="U1927" s="441"/>
      <c r="V1927" s="441"/>
      <c r="W1927" s="2"/>
      <c r="X1927" s="380">
        <v>22.560420000000001</v>
      </c>
      <c r="Y1927" s="344" t="e">
        <f>X1927*'Приложение 1'!#REF!/100</f>
        <v>#REF!</v>
      </c>
    </row>
    <row r="1928" spans="1:25" s="5" customFormat="1" ht="15" hidden="1" customHeight="1" x14ac:dyDescent="0.25">
      <c r="A1928" s="4"/>
      <c r="B1928" s="4"/>
      <c r="C1928" s="582"/>
      <c r="D1928" s="575" t="s">
        <v>78</v>
      </c>
      <c r="E1928" s="575" t="s">
        <v>72</v>
      </c>
      <c r="F1928" s="582" t="s">
        <v>73</v>
      </c>
      <c r="G1928" s="61" t="s">
        <v>59</v>
      </c>
      <c r="H1928" s="61"/>
      <c r="I1928" s="179"/>
      <c r="J1928" s="441"/>
      <c r="K1928" s="441"/>
      <c r="L1928" s="441"/>
      <c r="M1928" s="441"/>
      <c r="N1928" s="441"/>
      <c r="O1928" s="441"/>
      <c r="P1928" s="441"/>
      <c r="Q1928" s="441"/>
      <c r="R1928" s="441"/>
      <c r="S1928" s="441"/>
      <c r="T1928" s="441"/>
      <c r="U1928" s="441"/>
      <c r="V1928" s="441"/>
      <c r="W1928" s="2"/>
      <c r="X1928" s="380">
        <v>22.560420000000001</v>
      </c>
      <c r="Y1928" s="344" t="e">
        <f>X1928*'Приложение 1'!#REF!/100</f>
        <v>#REF!</v>
      </c>
    </row>
    <row r="1929" spans="1:25" s="5" customFormat="1" ht="15" hidden="1" customHeight="1" x14ac:dyDescent="0.25">
      <c r="A1929" s="4"/>
      <c r="B1929" s="4"/>
      <c r="C1929" s="582"/>
      <c r="D1929" s="575"/>
      <c r="E1929" s="575"/>
      <c r="F1929" s="582"/>
      <c r="G1929" s="61" t="s">
        <v>60</v>
      </c>
      <c r="H1929" s="61"/>
      <c r="I1929" s="179"/>
      <c r="J1929" s="441"/>
      <c r="K1929" s="441"/>
      <c r="L1929" s="441"/>
      <c r="M1929" s="441"/>
      <c r="N1929" s="441"/>
      <c r="O1929" s="441"/>
      <c r="P1929" s="441"/>
      <c r="Q1929" s="441"/>
      <c r="R1929" s="441"/>
      <c r="S1929" s="441"/>
      <c r="T1929" s="441"/>
      <c r="U1929" s="441"/>
      <c r="V1929" s="441"/>
      <c r="W1929" s="2"/>
      <c r="X1929" s="380">
        <v>22.560420000000001</v>
      </c>
      <c r="Y1929" s="344" t="e">
        <f>X1929*'Приложение 1'!#REF!/100</f>
        <v>#REF!</v>
      </c>
    </row>
    <row r="1930" spans="1:25" s="5" customFormat="1" ht="15" hidden="1" customHeight="1" x14ac:dyDescent="0.25">
      <c r="A1930" s="4"/>
      <c r="B1930" s="4"/>
      <c r="C1930" s="582"/>
      <c r="D1930" s="575"/>
      <c r="E1930" s="575"/>
      <c r="F1930" s="582"/>
      <c r="G1930" s="61" t="s">
        <v>61</v>
      </c>
      <c r="H1930" s="61"/>
      <c r="I1930" s="179"/>
      <c r="J1930" s="441"/>
      <c r="K1930" s="441"/>
      <c r="L1930" s="441"/>
      <c r="M1930" s="441"/>
      <c r="N1930" s="441"/>
      <c r="O1930" s="441"/>
      <c r="P1930" s="441"/>
      <c r="Q1930" s="441"/>
      <c r="R1930" s="441"/>
      <c r="S1930" s="441"/>
      <c r="T1930" s="441"/>
      <c r="U1930" s="441"/>
      <c r="V1930" s="441"/>
      <c r="W1930" s="2"/>
      <c r="X1930" s="380">
        <v>22.560420000000001</v>
      </c>
      <c r="Y1930" s="344" t="e">
        <f>X1930*'Приложение 1'!#REF!/100</f>
        <v>#REF!</v>
      </c>
    </row>
    <row r="1931" spans="1:25" s="5" customFormat="1" ht="15" hidden="1" customHeight="1" x14ac:dyDescent="0.25">
      <c r="A1931" s="4"/>
      <c r="B1931" s="4"/>
      <c r="C1931" s="582"/>
      <c r="D1931" s="575"/>
      <c r="E1931" s="575"/>
      <c r="F1931" s="582"/>
      <c r="G1931" s="61" t="s">
        <v>62</v>
      </c>
      <c r="H1931" s="61"/>
      <c r="I1931" s="179"/>
      <c r="J1931" s="430"/>
      <c r="K1931" s="430"/>
      <c r="L1931" s="430"/>
      <c r="M1931" s="430"/>
      <c r="N1931" s="430"/>
      <c r="O1931" s="430"/>
      <c r="P1931" s="430"/>
      <c r="Q1931" s="430"/>
      <c r="R1931" s="430"/>
      <c r="S1931" s="430"/>
      <c r="T1931" s="442"/>
      <c r="U1931" s="442"/>
      <c r="V1931" s="441"/>
      <c r="W1931" s="2"/>
      <c r="X1931" s="380">
        <v>22.560420000000001</v>
      </c>
      <c r="Y1931" s="344" t="e">
        <f>X1931*'Приложение 1'!#REF!/100</f>
        <v>#REF!</v>
      </c>
    </row>
    <row r="1932" spans="1:25" s="5" customFormat="1" ht="15" hidden="1" customHeight="1" x14ac:dyDescent="0.25">
      <c r="A1932" s="4"/>
      <c r="B1932" s="4"/>
      <c r="C1932" s="582"/>
      <c r="D1932" s="575"/>
      <c r="E1932" s="575"/>
      <c r="F1932" s="582"/>
      <c r="G1932" s="61" t="s">
        <v>63</v>
      </c>
      <c r="H1932" s="61"/>
      <c r="I1932" s="179"/>
      <c r="J1932" s="149"/>
      <c r="K1932" s="149"/>
      <c r="L1932" s="149"/>
      <c r="M1932" s="149"/>
      <c r="N1932" s="149"/>
      <c r="O1932" s="149"/>
      <c r="P1932" s="149"/>
      <c r="Q1932" s="149"/>
      <c r="R1932" s="149"/>
      <c r="S1932" s="149"/>
      <c r="T1932" s="442"/>
      <c r="U1932" s="442"/>
      <c r="V1932" s="441"/>
      <c r="W1932" s="2"/>
      <c r="X1932" s="380">
        <v>22.560420000000001</v>
      </c>
      <c r="Y1932" s="344" t="e">
        <f>X1932*'Приложение 1'!#REF!/100</f>
        <v>#REF!</v>
      </c>
    </row>
    <row r="1933" spans="1:25" s="5" customFormat="1" ht="15" hidden="1" customHeight="1" x14ac:dyDescent="0.25">
      <c r="A1933" s="4"/>
      <c r="B1933" s="4"/>
      <c r="C1933" s="582"/>
      <c r="D1933" s="575"/>
      <c r="E1933" s="575"/>
      <c r="F1933" s="582"/>
      <c r="G1933" s="61" t="s">
        <v>68</v>
      </c>
      <c r="H1933" s="61"/>
      <c r="I1933" s="179"/>
      <c r="J1933" s="428"/>
      <c r="K1933" s="428"/>
      <c r="L1933" s="428"/>
      <c r="M1933" s="428"/>
      <c r="N1933" s="428"/>
      <c r="O1933" s="428"/>
      <c r="P1933" s="442"/>
      <c r="Q1933" s="442"/>
      <c r="R1933" s="442"/>
      <c r="S1933" s="442"/>
      <c r="T1933" s="442"/>
      <c r="U1933" s="442"/>
      <c r="V1933" s="441"/>
      <c r="W1933" s="2"/>
      <c r="X1933" s="380">
        <v>22.560420000000001</v>
      </c>
      <c r="Y1933" s="344" t="e">
        <f>X1933*'Приложение 1'!#REF!/100</f>
        <v>#REF!</v>
      </c>
    </row>
    <row r="1934" spans="1:25" s="5" customFormat="1" ht="15" hidden="1" customHeight="1" x14ac:dyDescent="0.25">
      <c r="A1934" s="4"/>
      <c r="B1934" s="4"/>
      <c r="C1934" s="582"/>
      <c r="D1934" s="575"/>
      <c r="E1934" s="658" t="s">
        <v>75</v>
      </c>
      <c r="F1934" s="657" t="s">
        <v>74</v>
      </c>
      <c r="G1934" s="61" t="s">
        <v>59</v>
      </c>
      <c r="H1934" s="61"/>
      <c r="I1934" s="179"/>
      <c r="J1934" s="428"/>
      <c r="K1934" s="428"/>
      <c r="L1934" s="428"/>
      <c r="M1934" s="428"/>
      <c r="N1934" s="428"/>
      <c r="O1934" s="428"/>
      <c r="P1934" s="428"/>
      <c r="Q1934" s="428"/>
      <c r="R1934" s="428"/>
      <c r="S1934" s="428"/>
      <c r="T1934" s="442"/>
      <c r="U1934" s="442"/>
      <c r="V1934" s="441"/>
      <c r="W1934" s="2"/>
      <c r="X1934" s="380">
        <v>22.560420000000001</v>
      </c>
      <c r="Y1934" s="344" t="e">
        <f>X1934*'Приложение 1'!#REF!/100</f>
        <v>#REF!</v>
      </c>
    </row>
    <row r="1935" spans="1:25" s="5" customFormat="1" ht="15" hidden="1" customHeight="1" x14ac:dyDescent="0.25">
      <c r="A1935" s="4"/>
      <c r="B1935" s="4"/>
      <c r="C1935" s="582"/>
      <c r="D1935" s="575"/>
      <c r="E1935" s="658"/>
      <c r="F1935" s="657"/>
      <c r="G1935" s="60" t="s">
        <v>60</v>
      </c>
      <c r="H1935" s="60"/>
      <c r="I1935" s="138"/>
      <c r="J1935" s="15"/>
      <c r="K1935" s="15"/>
      <c r="L1935" s="15"/>
      <c r="M1935" s="15"/>
      <c r="N1935" s="15"/>
      <c r="O1935" s="15"/>
      <c r="P1935" s="148"/>
      <c r="Q1935" s="148"/>
      <c r="R1935" s="148"/>
      <c r="S1935" s="148"/>
      <c r="T1935" s="148"/>
      <c r="U1935" s="148"/>
      <c r="V1935" s="441"/>
      <c r="W1935" s="2"/>
      <c r="X1935" s="380">
        <v>22.560420000000001</v>
      </c>
      <c r="Y1935" s="344" t="e">
        <f>X1935*'Приложение 1'!#REF!/100</f>
        <v>#REF!</v>
      </c>
    </row>
    <row r="1936" spans="1:25" s="5" customFormat="1" ht="15" hidden="1" customHeight="1" x14ac:dyDescent="0.25">
      <c r="A1936" s="4"/>
      <c r="B1936" s="4"/>
      <c r="C1936" s="582"/>
      <c r="D1936" s="575"/>
      <c r="E1936" s="658"/>
      <c r="F1936" s="657"/>
      <c r="G1936" s="60" t="s">
        <v>61</v>
      </c>
      <c r="H1936" s="60"/>
      <c r="I1936" s="138"/>
      <c r="J1936" s="15"/>
      <c r="K1936" s="15"/>
      <c r="L1936" s="15"/>
      <c r="M1936" s="15"/>
      <c r="N1936" s="15"/>
      <c r="O1936" s="15"/>
      <c r="P1936" s="148"/>
      <c r="Q1936" s="148"/>
      <c r="R1936" s="148"/>
      <c r="S1936" s="148"/>
      <c r="T1936" s="148"/>
      <c r="U1936" s="148"/>
      <c r="V1936" s="441"/>
      <c r="W1936" s="2"/>
      <c r="X1936" s="380">
        <v>22.560420000000001</v>
      </c>
      <c r="Y1936" s="344" t="e">
        <f>X1936*'Приложение 1'!#REF!/100</f>
        <v>#REF!</v>
      </c>
    </row>
    <row r="1937" spans="1:25" s="5" customFormat="1" ht="15" hidden="1" customHeight="1" x14ac:dyDescent="0.25">
      <c r="A1937" s="4"/>
      <c r="B1937" s="4"/>
      <c r="C1937" s="582"/>
      <c r="D1937" s="575"/>
      <c r="E1937" s="658"/>
      <c r="F1937" s="657"/>
      <c r="G1937" s="60" t="s">
        <v>62</v>
      </c>
      <c r="H1937" s="60"/>
      <c r="I1937" s="138"/>
      <c r="J1937" s="15"/>
      <c r="K1937" s="15"/>
      <c r="L1937" s="15"/>
      <c r="M1937" s="15"/>
      <c r="N1937" s="15"/>
      <c r="O1937" s="15"/>
      <c r="P1937" s="148"/>
      <c r="Q1937" s="148"/>
      <c r="R1937" s="148"/>
      <c r="S1937" s="148"/>
      <c r="T1937" s="148"/>
      <c r="U1937" s="148"/>
      <c r="V1937" s="441"/>
      <c r="W1937" s="2"/>
      <c r="X1937" s="380">
        <v>22.560420000000001</v>
      </c>
      <c r="Y1937" s="344" t="e">
        <f>X1937*'Приложение 1'!#REF!/100</f>
        <v>#REF!</v>
      </c>
    </row>
    <row r="1938" spans="1:25" s="5" customFormat="1" ht="15" hidden="1" customHeight="1" x14ac:dyDescent="0.25">
      <c r="A1938" s="4"/>
      <c r="B1938" s="4"/>
      <c r="C1938" s="582"/>
      <c r="D1938" s="575"/>
      <c r="E1938" s="658"/>
      <c r="F1938" s="657"/>
      <c r="G1938" s="63" t="s">
        <v>63</v>
      </c>
      <c r="H1938" s="63"/>
      <c r="I1938" s="180"/>
      <c r="J1938" s="15"/>
      <c r="K1938" s="15"/>
      <c r="L1938" s="15"/>
      <c r="M1938" s="15"/>
      <c r="N1938" s="15"/>
      <c r="O1938" s="15"/>
      <c r="P1938" s="15"/>
      <c r="Q1938" s="15"/>
      <c r="R1938" s="15"/>
      <c r="S1938" s="15"/>
      <c r="T1938" s="15"/>
      <c r="U1938" s="15"/>
      <c r="V1938" s="441"/>
      <c r="W1938" s="2"/>
      <c r="X1938" s="380">
        <v>22.560420000000001</v>
      </c>
      <c r="Y1938" s="344" t="e">
        <f>X1938*'Приложение 1'!#REF!/100</f>
        <v>#REF!</v>
      </c>
    </row>
    <row r="1939" spans="1:25" s="5" customFormat="1" ht="15" hidden="1" customHeight="1" x14ac:dyDescent="0.25">
      <c r="A1939" s="4"/>
      <c r="B1939" s="4"/>
      <c r="C1939" s="582"/>
      <c r="D1939" s="575"/>
      <c r="E1939" s="658"/>
      <c r="F1939" s="657"/>
      <c r="G1939" s="61" t="s">
        <v>68</v>
      </c>
      <c r="H1939" s="61"/>
      <c r="I1939" s="179"/>
      <c r="J1939" s="428"/>
      <c r="K1939" s="428"/>
      <c r="L1939" s="428"/>
      <c r="M1939" s="428"/>
      <c r="N1939" s="428"/>
      <c r="O1939" s="428"/>
      <c r="P1939" s="442"/>
      <c r="Q1939" s="442"/>
      <c r="R1939" s="442"/>
      <c r="S1939" s="442"/>
      <c r="T1939" s="442"/>
      <c r="U1939" s="442"/>
      <c r="V1939" s="441"/>
      <c r="W1939" s="2"/>
      <c r="X1939" s="380">
        <v>22.560420000000001</v>
      </c>
      <c r="Y1939" s="344" t="e">
        <f>X1939*'Приложение 1'!#REF!/100</f>
        <v>#REF!</v>
      </c>
    </row>
    <row r="1940" spans="1:25" s="5" customFormat="1" ht="15" hidden="1" customHeight="1" x14ac:dyDescent="0.25">
      <c r="A1940" s="4"/>
      <c r="B1940" s="4"/>
      <c r="C1940" s="582"/>
      <c r="D1940" s="582" t="s">
        <v>118</v>
      </c>
      <c r="E1940" s="575" t="s">
        <v>72</v>
      </c>
      <c r="F1940" s="582" t="s">
        <v>73</v>
      </c>
      <c r="G1940" s="61" t="s">
        <v>59</v>
      </c>
      <c r="H1940" s="61"/>
      <c r="I1940" s="179"/>
      <c r="J1940" s="428"/>
      <c r="K1940" s="428"/>
      <c r="L1940" s="428"/>
      <c r="M1940" s="428"/>
      <c r="N1940" s="428"/>
      <c r="O1940" s="428"/>
      <c r="P1940" s="442"/>
      <c r="Q1940" s="442"/>
      <c r="R1940" s="442"/>
      <c r="S1940" s="442"/>
      <c r="T1940" s="442"/>
      <c r="U1940" s="442"/>
      <c r="V1940" s="441"/>
      <c r="W1940" s="2"/>
      <c r="X1940" s="380">
        <v>22.560420000000001</v>
      </c>
      <c r="Y1940" s="344" t="e">
        <f>X1940*'Приложение 1'!#REF!/100</f>
        <v>#REF!</v>
      </c>
    </row>
    <row r="1941" spans="1:25" s="5" customFormat="1" ht="15" hidden="1" customHeight="1" x14ac:dyDescent="0.25">
      <c r="A1941" s="4"/>
      <c r="B1941" s="4"/>
      <c r="C1941" s="582"/>
      <c r="D1941" s="582"/>
      <c r="E1941" s="575"/>
      <c r="F1941" s="582"/>
      <c r="G1941" s="61" t="s">
        <v>60</v>
      </c>
      <c r="H1941" s="61"/>
      <c r="I1941" s="179"/>
      <c r="J1941" s="428"/>
      <c r="K1941" s="428"/>
      <c r="L1941" s="428"/>
      <c r="M1941" s="428"/>
      <c r="N1941" s="428"/>
      <c r="O1941" s="7"/>
      <c r="P1941" s="442"/>
      <c r="Q1941" s="442"/>
      <c r="R1941" s="442"/>
      <c r="S1941" s="442"/>
      <c r="T1941" s="442"/>
      <c r="U1941" s="442"/>
      <c r="V1941" s="441"/>
      <c r="W1941" s="2"/>
      <c r="X1941" s="380">
        <v>22.560420000000001</v>
      </c>
      <c r="Y1941" s="344" t="e">
        <f>X1941*'Приложение 1'!#REF!/100</f>
        <v>#REF!</v>
      </c>
    </row>
    <row r="1942" spans="1:25" s="5" customFormat="1" ht="15" hidden="1" customHeight="1" x14ac:dyDescent="0.25">
      <c r="A1942" s="4"/>
      <c r="B1942" s="4"/>
      <c r="C1942" s="582"/>
      <c r="D1942" s="582"/>
      <c r="E1942" s="575"/>
      <c r="F1942" s="582"/>
      <c r="G1942" s="61" t="s">
        <v>61</v>
      </c>
      <c r="H1942" s="61"/>
      <c r="I1942" s="179"/>
      <c r="J1942" s="428"/>
      <c r="K1942" s="428"/>
      <c r="L1942" s="428"/>
      <c r="M1942" s="428"/>
      <c r="N1942" s="428"/>
      <c r="O1942" s="428"/>
      <c r="P1942" s="442"/>
      <c r="Q1942" s="442"/>
      <c r="R1942" s="442"/>
      <c r="S1942" s="442"/>
      <c r="T1942" s="442"/>
      <c r="U1942" s="442"/>
      <c r="V1942" s="441"/>
      <c r="W1942" s="2"/>
      <c r="X1942" s="380">
        <v>22.560420000000001</v>
      </c>
      <c r="Y1942" s="344" t="e">
        <f>X1942*'Приложение 1'!#REF!/100</f>
        <v>#REF!</v>
      </c>
    </row>
    <row r="1943" spans="1:25" s="5" customFormat="1" ht="15" hidden="1" customHeight="1" x14ac:dyDescent="0.25">
      <c r="A1943" s="4"/>
      <c r="B1943" s="4"/>
      <c r="C1943" s="582"/>
      <c r="D1943" s="582"/>
      <c r="E1943" s="575"/>
      <c r="F1943" s="582"/>
      <c r="G1943" s="61" t="s">
        <v>62</v>
      </c>
      <c r="H1943" s="61"/>
      <c r="I1943" s="179"/>
      <c r="J1943" s="428"/>
      <c r="K1943" s="428"/>
      <c r="L1943" s="428"/>
      <c r="M1943" s="428"/>
      <c r="N1943" s="428"/>
      <c r="O1943" s="428"/>
      <c r="P1943" s="442"/>
      <c r="Q1943" s="442"/>
      <c r="R1943" s="442"/>
      <c r="S1943" s="442"/>
      <c r="T1943" s="442"/>
      <c r="U1943" s="442"/>
      <c r="V1943" s="441"/>
      <c r="W1943" s="2"/>
      <c r="X1943" s="380">
        <v>22.560420000000001</v>
      </c>
      <c r="Y1943" s="344" t="e">
        <f>X1943*'Приложение 1'!#REF!/100</f>
        <v>#REF!</v>
      </c>
    </row>
    <row r="1944" spans="1:25" s="5" customFormat="1" ht="15" hidden="1" customHeight="1" x14ac:dyDescent="0.25">
      <c r="A1944" s="4"/>
      <c r="B1944" s="4"/>
      <c r="C1944" s="582"/>
      <c r="D1944" s="582"/>
      <c r="E1944" s="575"/>
      <c r="F1944" s="582"/>
      <c r="G1944" s="61" t="s">
        <v>63</v>
      </c>
      <c r="H1944" s="61"/>
      <c r="I1944" s="179"/>
      <c r="J1944" s="428"/>
      <c r="K1944" s="428"/>
      <c r="L1944" s="428"/>
      <c r="M1944" s="428"/>
      <c r="N1944" s="428"/>
      <c r="O1944" s="428"/>
      <c r="P1944" s="442"/>
      <c r="Q1944" s="442"/>
      <c r="R1944" s="442"/>
      <c r="S1944" s="442"/>
      <c r="T1944" s="442"/>
      <c r="U1944" s="442"/>
      <c r="V1944" s="441"/>
      <c r="W1944" s="2"/>
      <c r="X1944" s="380">
        <v>22.560420000000001</v>
      </c>
      <c r="Y1944" s="344" t="e">
        <f>X1944*'Приложение 1'!#REF!/100</f>
        <v>#REF!</v>
      </c>
    </row>
    <row r="1945" spans="1:25" s="5" customFormat="1" ht="15" hidden="1" customHeight="1" x14ac:dyDescent="0.25">
      <c r="A1945" s="4"/>
      <c r="B1945" s="4"/>
      <c r="C1945" s="582"/>
      <c r="D1945" s="582"/>
      <c r="E1945" s="575"/>
      <c r="F1945" s="582"/>
      <c r="G1945" s="61" t="s">
        <v>68</v>
      </c>
      <c r="H1945" s="61"/>
      <c r="I1945" s="179"/>
      <c r="J1945" s="145"/>
      <c r="K1945" s="145"/>
      <c r="L1945" s="145"/>
      <c r="M1945" s="145"/>
      <c r="N1945" s="145"/>
      <c r="O1945" s="442"/>
      <c r="P1945" s="442"/>
      <c r="Q1945" s="442"/>
      <c r="R1945" s="442"/>
      <c r="S1945" s="442"/>
      <c r="T1945" s="442"/>
      <c r="U1945" s="442"/>
      <c r="V1945" s="441"/>
      <c r="W1945" s="2"/>
      <c r="X1945" s="380">
        <v>22.560420000000001</v>
      </c>
      <c r="Y1945" s="344" t="e">
        <f>X1945*'Приложение 1'!#REF!/100</f>
        <v>#REF!</v>
      </c>
    </row>
    <row r="1946" spans="1:25" s="5" customFormat="1" ht="15" hidden="1" customHeight="1" x14ac:dyDescent="0.25">
      <c r="A1946" s="4"/>
      <c r="B1946" s="4"/>
      <c r="C1946" s="582"/>
      <c r="D1946" s="582"/>
      <c r="E1946" s="575" t="s">
        <v>75</v>
      </c>
      <c r="F1946" s="657" t="s">
        <v>73</v>
      </c>
      <c r="G1946" s="60" t="s">
        <v>59</v>
      </c>
      <c r="H1946" s="60"/>
      <c r="I1946" s="138"/>
      <c r="J1946" s="150"/>
      <c r="K1946" s="150"/>
      <c r="L1946" s="150"/>
      <c r="M1946" s="150"/>
      <c r="N1946" s="150"/>
      <c r="O1946" s="148"/>
      <c r="P1946" s="148"/>
      <c r="Q1946" s="148"/>
      <c r="R1946" s="148"/>
      <c r="S1946" s="148"/>
      <c r="T1946" s="148"/>
      <c r="U1946" s="148"/>
      <c r="V1946" s="441"/>
      <c r="W1946" s="2"/>
      <c r="X1946" s="380">
        <v>22.560420000000001</v>
      </c>
      <c r="Y1946" s="344" t="e">
        <f>X1946*'Приложение 1'!#REF!/100</f>
        <v>#REF!</v>
      </c>
    </row>
    <row r="1947" spans="1:25" s="5" customFormat="1" ht="15" hidden="1" customHeight="1" x14ac:dyDescent="0.25">
      <c r="A1947" s="4"/>
      <c r="B1947" s="4"/>
      <c r="C1947" s="582"/>
      <c r="D1947" s="582"/>
      <c r="E1947" s="575"/>
      <c r="F1947" s="657"/>
      <c r="G1947" s="60" t="s">
        <v>60</v>
      </c>
      <c r="H1947" s="60"/>
      <c r="I1947" s="138"/>
      <c r="J1947" s="150"/>
      <c r="K1947" s="150"/>
      <c r="L1947" s="150"/>
      <c r="M1947" s="150"/>
      <c r="N1947" s="150"/>
      <c r="O1947" s="148"/>
      <c r="P1947" s="148"/>
      <c r="Q1947" s="148"/>
      <c r="R1947" s="148"/>
      <c r="S1947" s="148"/>
      <c r="T1947" s="148"/>
      <c r="U1947" s="148"/>
      <c r="V1947" s="441"/>
      <c r="W1947" s="2"/>
      <c r="X1947" s="380">
        <v>22.560420000000001</v>
      </c>
      <c r="Y1947" s="344" t="e">
        <f>X1947*'Приложение 1'!#REF!/100</f>
        <v>#REF!</v>
      </c>
    </row>
    <row r="1948" spans="1:25" s="5" customFormat="1" ht="15" hidden="1" customHeight="1" x14ac:dyDescent="0.25">
      <c r="A1948" s="4"/>
      <c r="B1948" s="4"/>
      <c r="C1948" s="582"/>
      <c r="D1948" s="582"/>
      <c r="E1948" s="575"/>
      <c r="F1948" s="657"/>
      <c r="G1948" s="60" t="s">
        <v>61</v>
      </c>
      <c r="H1948" s="60"/>
      <c r="I1948" s="138"/>
      <c r="J1948" s="150"/>
      <c r="K1948" s="150"/>
      <c r="L1948" s="150"/>
      <c r="M1948" s="150"/>
      <c r="N1948" s="150"/>
      <c r="O1948" s="148"/>
      <c r="P1948" s="148"/>
      <c r="Q1948" s="148"/>
      <c r="R1948" s="148"/>
      <c r="S1948" s="148"/>
      <c r="T1948" s="148"/>
      <c r="U1948" s="148"/>
      <c r="V1948" s="441"/>
      <c r="W1948" s="2"/>
      <c r="X1948" s="380">
        <v>22.560420000000001</v>
      </c>
      <c r="Y1948" s="344" t="e">
        <f>X1948*'Приложение 1'!#REF!/100</f>
        <v>#REF!</v>
      </c>
    </row>
    <row r="1949" spans="1:25" s="5" customFormat="1" ht="15" hidden="1" customHeight="1" x14ac:dyDescent="0.25">
      <c r="A1949" s="4"/>
      <c r="B1949" s="4"/>
      <c r="C1949" s="582"/>
      <c r="D1949" s="582"/>
      <c r="E1949" s="575"/>
      <c r="F1949" s="657"/>
      <c r="G1949" s="60" t="s">
        <v>62</v>
      </c>
      <c r="H1949" s="60"/>
      <c r="I1949" s="138"/>
      <c r="J1949" s="150"/>
      <c r="K1949" s="150"/>
      <c r="L1949" s="150"/>
      <c r="M1949" s="150"/>
      <c r="N1949" s="150"/>
      <c r="O1949" s="148"/>
      <c r="P1949" s="148"/>
      <c r="Q1949" s="148"/>
      <c r="R1949" s="148"/>
      <c r="S1949" s="148"/>
      <c r="T1949" s="148"/>
      <c r="U1949" s="148"/>
      <c r="V1949" s="441"/>
      <c r="W1949" s="2"/>
      <c r="X1949" s="380">
        <v>22.560420000000001</v>
      </c>
      <c r="Y1949" s="344" t="e">
        <f>X1949*'Приложение 1'!#REF!/100</f>
        <v>#REF!</v>
      </c>
    </row>
    <row r="1950" spans="1:25" s="5" customFormat="1" ht="15" hidden="1" customHeight="1" x14ac:dyDescent="0.25">
      <c r="A1950" s="4"/>
      <c r="B1950" s="4"/>
      <c r="C1950" s="582"/>
      <c r="D1950" s="582"/>
      <c r="E1950" s="575"/>
      <c r="F1950" s="657"/>
      <c r="G1950" s="16" t="s">
        <v>63</v>
      </c>
      <c r="H1950" s="16"/>
      <c r="I1950" s="181"/>
      <c r="J1950" s="150"/>
      <c r="K1950" s="150"/>
      <c r="L1950" s="150"/>
      <c r="M1950" s="150"/>
      <c r="N1950" s="150"/>
      <c r="O1950" s="150"/>
      <c r="P1950" s="150"/>
      <c r="Q1950" s="150"/>
      <c r="R1950" s="150"/>
      <c r="S1950" s="150"/>
      <c r="T1950" s="150"/>
      <c r="U1950" s="150"/>
      <c r="V1950" s="441"/>
      <c r="W1950" s="2"/>
      <c r="X1950" s="380">
        <v>22.560420000000001</v>
      </c>
      <c r="Y1950" s="344" t="e">
        <f>X1950*'Приложение 1'!#REF!/100</f>
        <v>#REF!</v>
      </c>
    </row>
    <row r="1951" spans="1:25" s="5" customFormat="1" ht="15" hidden="1" customHeight="1" x14ac:dyDescent="0.25">
      <c r="A1951" s="4"/>
      <c r="B1951" s="4"/>
      <c r="C1951" s="582"/>
      <c r="D1951" s="582"/>
      <c r="E1951" s="575"/>
      <c r="F1951" s="657"/>
      <c r="G1951" s="61" t="s">
        <v>68</v>
      </c>
      <c r="H1951" s="61"/>
      <c r="I1951" s="179"/>
      <c r="J1951" s="145"/>
      <c r="K1951" s="145"/>
      <c r="L1951" s="145"/>
      <c r="M1951" s="145"/>
      <c r="N1951" s="145"/>
      <c r="O1951" s="442"/>
      <c r="P1951" s="442"/>
      <c r="Q1951" s="442"/>
      <c r="R1951" s="442"/>
      <c r="S1951" s="442"/>
      <c r="T1951" s="442"/>
      <c r="U1951" s="442"/>
      <c r="V1951" s="441"/>
      <c r="W1951" s="2"/>
      <c r="X1951" s="380">
        <v>22.560420000000001</v>
      </c>
      <c r="Y1951" s="344" t="e">
        <f>X1951*'Приложение 1'!#REF!/100</f>
        <v>#REF!</v>
      </c>
    </row>
    <row r="1952" spans="1:25" s="5" customFormat="1" ht="15" hidden="1" customHeight="1" x14ac:dyDescent="0.25">
      <c r="A1952" s="4"/>
      <c r="B1952" s="4"/>
      <c r="C1952" s="582"/>
      <c r="D1952" s="582"/>
      <c r="E1952" s="575"/>
      <c r="F1952" s="582" t="s">
        <v>74</v>
      </c>
      <c r="G1952" s="61" t="s">
        <v>59</v>
      </c>
      <c r="H1952" s="61"/>
      <c r="I1952" s="179"/>
      <c r="J1952" s="146"/>
      <c r="K1952" s="146"/>
      <c r="L1952" s="146"/>
      <c r="M1952" s="146"/>
      <c r="N1952" s="146"/>
      <c r="O1952" s="442"/>
      <c r="P1952" s="442"/>
      <c r="Q1952" s="442"/>
      <c r="R1952" s="442"/>
      <c r="S1952" s="442"/>
      <c r="T1952" s="442"/>
      <c r="U1952" s="442"/>
      <c r="V1952" s="441"/>
      <c r="W1952" s="2"/>
      <c r="X1952" s="380">
        <v>22.560420000000001</v>
      </c>
      <c r="Y1952" s="344" t="e">
        <f>X1952*'Приложение 1'!#REF!/100</f>
        <v>#REF!</v>
      </c>
    </row>
    <row r="1953" spans="1:25" s="5" customFormat="1" ht="15" hidden="1" customHeight="1" x14ac:dyDescent="0.25">
      <c r="A1953" s="4"/>
      <c r="B1953" s="4"/>
      <c r="C1953" s="582"/>
      <c r="D1953" s="582"/>
      <c r="E1953" s="575"/>
      <c r="F1953" s="582"/>
      <c r="G1953" s="61" t="s">
        <v>60</v>
      </c>
      <c r="H1953" s="61"/>
      <c r="I1953" s="179"/>
      <c r="J1953" s="442"/>
      <c r="K1953" s="442"/>
      <c r="L1953" s="442"/>
      <c r="M1953" s="442"/>
      <c r="N1953" s="442"/>
      <c r="O1953" s="442"/>
      <c r="P1953" s="442"/>
      <c r="Q1953" s="442"/>
      <c r="R1953" s="442"/>
      <c r="S1953" s="442"/>
      <c r="T1953" s="442"/>
      <c r="U1953" s="442"/>
      <c r="V1953" s="441"/>
      <c r="W1953" s="2"/>
      <c r="X1953" s="380">
        <v>22.560420000000001</v>
      </c>
      <c r="Y1953" s="344" t="e">
        <f>X1953*'Приложение 1'!#REF!/100</f>
        <v>#REF!</v>
      </c>
    </row>
    <row r="1954" spans="1:25" s="5" customFormat="1" ht="15" hidden="1" customHeight="1" x14ac:dyDescent="0.25">
      <c r="A1954" s="4"/>
      <c r="B1954" s="4"/>
      <c r="C1954" s="582"/>
      <c r="D1954" s="582"/>
      <c r="E1954" s="575"/>
      <c r="F1954" s="582"/>
      <c r="G1954" s="61" t="s">
        <v>61</v>
      </c>
      <c r="H1954" s="61"/>
      <c r="I1954" s="179"/>
      <c r="J1954" s="442"/>
      <c r="K1954" s="442"/>
      <c r="L1954" s="442"/>
      <c r="M1954" s="442"/>
      <c r="N1954" s="442"/>
      <c r="O1954" s="442"/>
      <c r="P1954" s="442"/>
      <c r="Q1954" s="442"/>
      <c r="R1954" s="442"/>
      <c r="S1954" s="442"/>
      <c r="T1954" s="442"/>
      <c r="U1954" s="442"/>
      <c r="V1954" s="441"/>
      <c r="W1954" s="2"/>
      <c r="X1954" s="380">
        <v>22.560420000000001</v>
      </c>
      <c r="Y1954" s="344" t="e">
        <f>X1954*'Приложение 1'!#REF!/100</f>
        <v>#REF!</v>
      </c>
    </row>
    <row r="1955" spans="1:25" s="5" customFormat="1" ht="15" hidden="1" customHeight="1" x14ac:dyDescent="0.25">
      <c r="A1955" s="4"/>
      <c r="B1955" s="4"/>
      <c r="C1955" s="582"/>
      <c r="D1955" s="582"/>
      <c r="E1955" s="575"/>
      <c r="F1955" s="582"/>
      <c r="G1955" s="61" t="s">
        <v>62</v>
      </c>
      <c r="H1955" s="61"/>
      <c r="I1955" s="179"/>
      <c r="J1955" s="442"/>
      <c r="K1955" s="442"/>
      <c r="L1955" s="442"/>
      <c r="M1955" s="442"/>
      <c r="N1955" s="442"/>
      <c r="O1955" s="442"/>
      <c r="P1955" s="442"/>
      <c r="Q1955" s="442"/>
      <c r="R1955" s="442"/>
      <c r="S1955" s="442"/>
      <c r="T1955" s="442"/>
      <c r="U1955" s="442"/>
      <c r="V1955" s="441"/>
      <c r="W1955" s="2"/>
      <c r="X1955" s="380">
        <v>22.560420000000001</v>
      </c>
      <c r="Y1955" s="344" t="e">
        <f>X1955*'Приложение 1'!#REF!/100</f>
        <v>#REF!</v>
      </c>
    </row>
    <row r="1956" spans="1:25" s="5" customFormat="1" ht="15" hidden="1" customHeight="1" x14ac:dyDescent="0.25">
      <c r="A1956" s="4"/>
      <c r="B1956" s="4"/>
      <c r="C1956" s="582"/>
      <c r="D1956" s="582"/>
      <c r="E1956" s="575"/>
      <c r="F1956" s="582"/>
      <c r="G1956" s="61" t="s">
        <v>63</v>
      </c>
      <c r="H1956" s="61"/>
      <c r="I1956" s="179"/>
      <c r="J1956" s="442"/>
      <c r="K1956" s="442"/>
      <c r="L1956" s="442"/>
      <c r="M1956" s="442"/>
      <c r="N1956" s="442"/>
      <c r="O1956" s="442"/>
      <c r="P1956" s="442"/>
      <c r="Q1956" s="442"/>
      <c r="R1956" s="442"/>
      <c r="S1956" s="442"/>
      <c r="T1956" s="442"/>
      <c r="U1956" s="442"/>
      <c r="V1956" s="441"/>
      <c r="W1956" s="2"/>
      <c r="X1956" s="380">
        <v>22.560420000000001</v>
      </c>
      <c r="Y1956" s="344" t="e">
        <f>X1956*'Приложение 1'!#REF!/100</f>
        <v>#REF!</v>
      </c>
    </row>
    <row r="1957" spans="1:25" s="5" customFormat="1" ht="15" hidden="1" customHeight="1" x14ac:dyDescent="0.25">
      <c r="A1957" s="4"/>
      <c r="B1957" s="4"/>
      <c r="C1957" s="582"/>
      <c r="D1957" s="582"/>
      <c r="E1957" s="575"/>
      <c r="F1957" s="582"/>
      <c r="G1957" s="61" t="s">
        <v>68</v>
      </c>
      <c r="H1957" s="61"/>
      <c r="I1957" s="179"/>
      <c r="J1957" s="442"/>
      <c r="K1957" s="442"/>
      <c r="L1957" s="442"/>
      <c r="M1957" s="442"/>
      <c r="N1957" s="442"/>
      <c r="O1957" s="442"/>
      <c r="P1957" s="442"/>
      <c r="Q1957" s="442"/>
      <c r="R1957" s="442"/>
      <c r="S1957" s="442"/>
      <c r="T1957" s="442"/>
      <c r="U1957" s="442"/>
      <c r="V1957" s="441"/>
      <c r="W1957" s="2"/>
      <c r="X1957" s="380">
        <v>22.560420000000001</v>
      </c>
      <c r="Y1957" s="344" t="e">
        <f>X1957*'Приложение 1'!#REF!/100</f>
        <v>#REF!</v>
      </c>
    </row>
    <row r="1958" spans="1:25" s="5" customFormat="1" ht="15" hidden="1" customHeight="1" x14ac:dyDescent="0.25">
      <c r="A1958" s="4"/>
      <c r="B1958" s="4"/>
      <c r="C1958" s="582" t="s">
        <v>79</v>
      </c>
      <c r="D1958" s="575" t="s">
        <v>71</v>
      </c>
      <c r="E1958" s="575" t="s">
        <v>72</v>
      </c>
      <c r="F1958" s="657" t="s">
        <v>73</v>
      </c>
      <c r="G1958" s="60" t="s">
        <v>59</v>
      </c>
      <c r="H1958" s="60"/>
      <c r="I1958" s="138"/>
      <c r="J1958" s="148"/>
      <c r="K1958" s="148"/>
      <c r="L1958" s="148"/>
      <c r="M1958" s="148"/>
      <c r="N1958" s="148"/>
      <c r="O1958" s="148"/>
      <c r="P1958" s="148"/>
      <c r="Q1958" s="148"/>
      <c r="R1958" s="148"/>
      <c r="S1958" s="148"/>
      <c r="T1958" s="148"/>
      <c r="U1958" s="148"/>
      <c r="V1958" s="441"/>
      <c r="W1958" s="2"/>
      <c r="X1958" s="380">
        <v>22.560420000000001</v>
      </c>
      <c r="Y1958" s="344" t="e">
        <f>X1958*'Приложение 1'!#REF!/100</f>
        <v>#REF!</v>
      </c>
    </row>
    <row r="1959" spans="1:25" s="5" customFormat="1" ht="15" hidden="1" customHeight="1" x14ac:dyDescent="0.25">
      <c r="A1959" s="4"/>
      <c r="B1959" s="4"/>
      <c r="C1959" s="582"/>
      <c r="D1959" s="575"/>
      <c r="E1959" s="575"/>
      <c r="F1959" s="657"/>
      <c r="G1959" s="62" t="s">
        <v>60</v>
      </c>
      <c r="H1959" s="62"/>
      <c r="I1959" s="182"/>
      <c r="J1959" s="433"/>
      <c r="K1959" s="433"/>
      <c r="L1959" s="433"/>
      <c r="M1959" s="433"/>
      <c r="N1959" s="433"/>
      <c r="O1959" s="433"/>
      <c r="P1959" s="433"/>
      <c r="Q1959" s="433"/>
      <c r="R1959" s="433"/>
      <c r="S1959" s="433"/>
      <c r="T1959" s="433"/>
      <c r="U1959" s="433"/>
      <c r="V1959" s="441"/>
      <c r="W1959" s="2"/>
      <c r="X1959" s="380">
        <v>22.560420000000001</v>
      </c>
      <c r="Y1959" s="344" t="e">
        <f>X1959*'Приложение 1'!#REF!/100</f>
        <v>#REF!</v>
      </c>
    </row>
    <row r="1960" spans="1:25" s="5" customFormat="1" ht="15" hidden="1" customHeight="1" x14ac:dyDescent="0.25">
      <c r="A1960" s="4"/>
      <c r="B1960" s="4"/>
      <c r="C1960" s="582"/>
      <c r="D1960" s="575"/>
      <c r="E1960" s="575"/>
      <c r="F1960" s="657"/>
      <c r="G1960" s="62" t="s">
        <v>61</v>
      </c>
      <c r="H1960" s="62"/>
      <c r="I1960" s="182"/>
      <c r="J1960" s="433"/>
      <c r="K1960" s="433"/>
      <c r="L1960" s="433"/>
      <c r="M1960" s="433"/>
      <c r="N1960" s="433"/>
      <c r="O1960" s="433"/>
      <c r="P1960" s="433"/>
      <c r="Q1960" s="433"/>
      <c r="R1960" s="433"/>
      <c r="S1960" s="433"/>
      <c r="T1960" s="433"/>
      <c r="U1960" s="433"/>
      <c r="V1960" s="441"/>
      <c r="W1960" s="2"/>
      <c r="X1960" s="380">
        <v>22.560420000000001</v>
      </c>
      <c r="Y1960" s="344" t="e">
        <f>X1960*'Приложение 1'!#REF!/100</f>
        <v>#REF!</v>
      </c>
    </row>
    <row r="1961" spans="1:25" s="5" customFormat="1" ht="15" hidden="1" customHeight="1" x14ac:dyDescent="0.25">
      <c r="A1961" s="4"/>
      <c r="B1961" s="4"/>
      <c r="C1961" s="582"/>
      <c r="D1961" s="575"/>
      <c r="E1961" s="575"/>
      <c r="F1961" s="657"/>
      <c r="G1961" s="62" t="s">
        <v>62</v>
      </c>
      <c r="H1961" s="62"/>
      <c r="I1961" s="182"/>
      <c r="J1961" s="433"/>
      <c r="K1961" s="433"/>
      <c r="L1961" s="433"/>
      <c r="M1961" s="433"/>
      <c r="N1961" s="433"/>
      <c r="O1961" s="433"/>
      <c r="P1961" s="433"/>
      <c r="Q1961" s="433"/>
      <c r="R1961" s="433"/>
      <c r="S1961" s="433"/>
      <c r="T1961" s="433"/>
      <c r="U1961" s="433"/>
      <c r="V1961" s="441"/>
      <c r="W1961" s="2"/>
      <c r="X1961" s="380">
        <v>22.560420000000001</v>
      </c>
      <c r="Y1961" s="344" t="e">
        <f>X1961*'Приложение 1'!#REF!/100</f>
        <v>#REF!</v>
      </c>
    </row>
    <row r="1962" spans="1:25" s="5" customFormat="1" ht="15" hidden="1" customHeight="1" x14ac:dyDescent="0.25">
      <c r="A1962" s="4"/>
      <c r="B1962" s="4"/>
      <c r="C1962" s="582"/>
      <c r="D1962" s="575"/>
      <c r="E1962" s="575"/>
      <c r="F1962" s="657"/>
      <c r="G1962" s="62" t="s">
        <v>63</v>
      </c>
      <c r="H1962" s="62"/>
      <c r="I1962" s="182"/>
      <c r="J1962" s="433"/>
      <c r="K1962" s="433"/>
      <c r="L1962" s="433"/>
      <c r="M1962" s="433"/>
      <c r="N1962" s="433"/>
      <c r="O1962" s="433"/>
      <c r="P1962" s="433"/>
      <c r="Q1962" s="433"/>
      <c r="R1962" s="433"/>
      <c r="S1962" s="433"/>
      <c r="T1962" s="433"/>
      <c r="U1962" s="433"/>
      <c r="V1962" s="441"/>
      <c r="W1962" s="2"/>
      <c r="X1962" s="380">
        <v>22.560420000000001</v>
      </c>
      <c r="Y1962" s="344" t="e">
        <f>X1962*'Приложение 1'!#REF!/100</f>
        <v>#REF!</v>
      </c>
    </row>
    <row r="1963" spans="1:25" s="5" customFormat="1" ht="15" hidden="1" customHeight="1" x14ac:dyDescent="0.25">
      <c r="A1963" s="4"/>
      <c r="B1963" s="4"/>
      <c r="C1963" s="582"/>
      <c r="D1963" s="575"/>
      <c r="E1963" s="575"/>
      <c r="F1963" s="657"/>
      <c r="G1963" s="61" t="s">
        <v>68</v>
      </c>
      <c r="H1963" s="61"/>
      <c r="I1963" s="179"/>
      <c r="J1963" s="7"/>
      <c r="K1963" s="7"/>
      <c r="L1963" s="7"/>
      <c r="M1963" s="7"/>
      <c r="N1963" s="7"/>
      <c r="O1963" s="7"/>
      <c r="P1963" s="7"/>
      <c r="Q1963" s="7"/>
      <c r="R1963" s="7"/>
      <c r="S1963" s="7"/>
      <c r="T1963" s="442"/>
      <c r="U1963" s="442"/>
      <c r="V1963" s="441"/>
      <c r="W1963" s="2"/>
      <c r="X1963" s="380">
        <v>22.560420000000001</v>
      </c>
      <c r="Y1963" s="344" t="e">
        <f>X1963*'Приложение 1'!#REF!/100</f>
        <v>#REF!</v>
      </c>
    </row>
    <row r="1964" spans="1:25" s="5" customFormat="1" ht="15" hidden="1" customHeight="1" x14ac:dyDescent="0.25">
      <c r="A1964" s="4"/>
      <c r="B1964" s="4"/>
      <c r="C1964" s="582"/>
      <c r="D1964" s="575"/>
      <c r="E1964" s="575"/>
      <c r="F1964" s="582" t="s">
        <v>74</v>
      </c>
      <c r="G1964" s="61" t="s">
        <v>59</v>
      </c>
      <c r="H1964" s="61"/>
      <c r="I1964" s="179"/>
      <c r="J1964" s="428"/>
      <c r="K1964" s="428"/>
      <c r="L1964" s="428"/>
      <c r="M1964" s="428"/>
      <c r="N1964" s="428"/>
      <c r="O1964" s="428"/>
      <c r="P1964" s="442"/>
      <c r="Q1964" s="442"/>
      <c r="R1964" s="442"/>
      <c r="S1964" s="442"/>
      <c r="T1964" s="442"/>
      <c r="U1964" s="442"/>
      <c r="V1964" s="441"/>
      <c r="W1964" s="2"/>
      <c r="X1964" s="380">
        <v>22.560420000000001</v>
      </c>
      <c r="Y1964" s="344" t="e">
        <f>X1964*'Приложение 1'!#REF!/100</f>
        <v>#REF!</v>
      </c>
    </row>
    <row r="1965" spans="1:25" s="5" customFormat="1" ht="15" hidden="1" customHeight="1" x14ac:dyDescent="0.25">
      <c r="A1965" s="4"/>
      <c r="B1965" s="4"/>
      <c r="C1965" s="582"/>
      <c r="D1965" s="575"/>
      <c r="E1965" s="575"/>
      <c r="F1965" s="582"/>
      <c r="G1965" s="61" t="s">
        <v>60</v>
      </c>
      <c r="H1965" s="61"/>
      <c r="I1965" s="179"/>
      <c r="J1965" s="428"/>
      <c r="K1965" s="428"/>
      <c r="L1965" s="428"/>
      <c r="M1965" s="428"/>
      <c r="N1965" s="428"/>
      <c r="O1965" s="428"/>
      <c r="P1965" s="428"/>
      <c r="Q1965" s="428"/>
      <c r="R1965" s="428"/>
      <c r="S1965" s="428"/>
      <c r="T1965" s="442"/>
      <c r="U1965" s="442"/>
      <c r="V1965" s="441"/>
      <c r="W1965" s="2"/>
      <c r="X1965" s="380">
        <v>22.560420000000001</v>
      </c>
      <c r="Y1965" s="344" t="e">
        <f>X1965*'Приложение 1'!#REF!/100</f>
        <v>#REF!</v>
      </c>
    </row>
    <row r="1966" spans="1:25" s="5" customFormat="1" ht="15" hidden="1" customHeight="1" x14ac:dyDescent="0.25">
      <c r="A1966" s="4"/>
      <c r="B1966" s="4"/>
      <c r="C1966" s="582"/>
      <c r="D1966" s="575"/>
      <c r="E1966" s="575"/>
      <c r="F1966" s="582"/>
      <c r="G1966" s="61" t="s">
        <v>61</v>
      </c>
      <c r="H1966" s="61"/>
      <c r="I1966" s="179"/>
      <c r="J1966" s="442"/>
      <c r="K1966" s="442"/>
      <c r="L1966" s="442"/>
      <c r="M1966" s="442"/>
      <c r="N1966" s="442"/>
      <c r="O1966" s="442"/>
      <c r="P1966" s="442"/>
      <c r="Q1966" s="442"/>
      <c r="R1966" s="442"/>
      <c r="S1966" s="442"/>
      <c r="T1966" s="442"/>
      <c r="U1966" s="442"/>
      <c r="V1966" s="441"/>
      <c r="W1966" s="2"/>
      <c r="X1966" s="380">
        <v>22.560420000000001</v>
      </c>
      <c r="Y1966" s="344" t="e">
        <f>X1966*'Приложение 1'!#REF!/100</f>
        <v>#REF!</v>
      </c>
    </row>
    <row r="1967" spans="1:25" s="5" customFormat="1" ht="15" hidden="1" customHeight="1" x14ac:dyDescent="0.25">
      <c r="A1967" s="4"/>
      <c r="B1967" s="4"/>
      <c r="C1967" s="582"/>
      <c r="D1967" s="575"/>
      <c r="E1967" s="575"/>
      <c r="F1967" s="582"/>
      <c r="G1967" s="61" t="s">
        <v>62</v>
      </c>
      <c r="H1967" s="61"/>
      <c r="I1967" s="179"/>
      <c r="J1967" s="442"/>
      <c r="K1967" s="442"/>
      <c r="L1967" s="442"/>
      <c r="M1967" s="442"/>
      <c r="N1967" s="442"/>
      <c r="O1967" s="442"/>
      <c r="P1967" s="442"/>
      <c r="Q1967" s="442"/>
      <c r="R1967" s="442"/>
      <c r="S1967" s="442"/>
      <c r="T1967" s="442"/>
      <c r="U1967" s="442"/>
      <c r="V1967" s="441"/>
      <c r="W1967" s="2"/>
      <c r="X1967" s="380">
        <v>22.560420000000001</v>
      </c>
      <c r="Y1967" s="344" t="e">
        <f>X1967*'Приложение 1'!#REF!/100</f>
        <v>#REF!</v>
      </c>
    </row>
    <row r="1968" spans="1:25" s="5" customFormat="1" ht="15" hidden="1" customHeight="1" x14ac:dyDescent="0.25">
      <c r="A1968" s="4"/>
      <c r="B1968" s="4"/>
      <c r="C1968" s="582"/>
      <c r="D1968" s="575"/>
      <c r="E1968" s="575"/>
      <c r="F1968" s="582"/>
      <c r="G1968" s="61" t="s">
        <v>63</v>
      </c>
      <c r="H1968" s="61"/>
      <c r="I1968" s="179"/>
      <c r="J1968" s="442"/>
      <c r="K1968" s="442"/>
      <c r="L1968" s="442"/>
      <c r="M1968" s="442"/>
      <c r="N1968" s="442"/>
      <c r="O1968" s="442"/>
      <c r="P1968" s="442"/>
      <c r="Q1968" s="442"/>
      <c r="R1968" s="442"/>
      <c r="S1968" s="442"/>
      <c r="T1968" s="442"/>
      <c r="U1968" s="442"/>
      <c r="V1968" s="441"/>
      <c r="W1968" s="2"/>
      <c r="X1968" s="380">
        <v>22.560420000000001</v>
      </c>
      <c r="Y1968" s="344" t="e">
        <f>X1968*'Приложение 1'!#REF!/100</f>
        <v>#REF!</v>
      </c>
    </row>
    <row r="1969" spans="1:26" s="5" customFormat="1" ht="15" hidden="1" customHeight="1" x14ac:dyDescent="0.25">
      <c r="A1969" s="4"/>
      <c r="B1969" s="4"/>
      <c r="C1969" s="582"/>
      <c r="D1969" s="575"/>
      <c r="E1969" s="575"/>
      <c r="F1969" s="582"/>
      <c r="G1969" s="61" t="s">
        <v>68</v>
      </c>
      <c r="H1969" s="61"/>
      <c r="I1969" s="179"/>
      <c r="J1969" s="442"/>
      <c r="K1969" s="442"/>
      <c r="L1969" s="442"/>
      <c r="M1969" s="442"/>
      <c r="N1969" s="442"/>
      <c r="O1969" s="442"/>
      <c r="P1969" s="442"/>
      <c r="Q1969" s="442"/>
      <c r="R1969" s="442"/>
      <c r="S1969" s="442"/>
      <c r="T1969" s="442"/>
      <c r="U1969" s="442"/>
      <c r="V1969" s="441"/>
      <c r="W1969" s="2"/>
      <c r="X1969" s="380">
        <v>22.560420000000001</v>
      </c>
      <c r="Y1969" s="344" t="e">
        <f>X1969*'Приложение 1'!#REF!/100</f>
        <v>#REF!</v>
      </c>
    </row>
    <row r="1970" spans="1:26" s="5" customFormat="1" ht="15" hidden="1" customHeight="1" x14ac:dyDescent="0.25">
      <c r="A1970" s="4"/>
      <c r="B1970" s="4"/>
      <c r="C1970" s="582"/>
      <c r="D1970" s="575"/>
      <c r="E1970" s="575" t="s">
        <v>75</v>
      </c>
      <c r="F1970" s="657" t="s">
        <v>73</v>
      </c>
      <c r="G1970" s="61" t="s">
        <v>59</v>
      </c>
      <c r="H1970" s="61"/>
      <c r="I1970" s="179"/>
      <c r="J1970" s="442"/>
      <c r="K1970" s="442"/>
      <c r="L1970" s="442"/>
      <c r="M1970" s="442"/>
      <c r="N1970" s="442"/>
      <c r="O1970" s="442"/>
      <c r="P1970" s="442"/>
      <c r="Q1970" s="442"/>
      <c r="R1970" s="442"/>
      <c r="S1970" s="442"/>
      <c r="T1970" s="442"/>
      <c r="U1970" s="442"/>
      <c r="V1970" s="441"/>
      <c r="W1970" s="2"/>
      <c r="X1970" s="380">
        <v>22.560420000000001</v>
      </c>
      <c r="Y1970" s="344" t="e">
        <f>X1970*'Приложение 1'!#REF!/100</f>
        <v>#REF!</v>
      </c>
    </row>
    <row r="1971" spans="1:26" s="5" customFormat="1" ht="15" hidden="1" customHeight="1" x14ac:dyDescent="0.25">
      <c r="A1971" s="4"/>
      <c r="B1971" s="4"/>
      <c r="C1971" s="582"/>
      <c r="D1971" s="575"/>
      <c r="E1971" s="575"/>
      <c r="F1971" s="657"/>
      <c r="G1971" s="62" t="s">
        <v>60</v>
      </c>
      <c r="H1971" s="62"/>
      <c r="I1971" s="182"/>
      <c r="J1971" s="433"/>
      <c r="K1971" s="433"/>
      <c r="L1971" s="433"/>
      <c r="M1971" s="433"/>
      <c r="N1971" s="433"/>
      <c r="O1971" s="433"/>
      <c r="P1971" s="433"/>
      <c r="Q1971" s="433"/>
      <c r="R1971" s="433"/>
      <c r="S1971" s="433"/>
      <c r="T1971" s="433"/>
      <c r="U1971" s="433"/>
      <c r="V1971" s="441"/>
      <c r="W1971" s="2"/>
      <c r="X1971" s="380">
        <v>22.560420000000001</v>
      </c>
      <c r="Y1971" s="344" t="e">
        <f>X1971*'Приложение 1'!#REF!/100</f>
        <v>#REF!</v>
      </c>
    </row>
    <row r="1972" spans="1:26" s="5" customFormat="1" ht="15" hidden="1" customHeight="1" x14ac:dyDescent="0.25">
      <c r="A1972" s="4"/>
      <c r="B1972" s="4"/>
      <c r="C1972" s="582"/>
      <c r="D1972" s="575"/>
      <c r="E1972" s="575"/>
      <c r="F1972" s="657"/>
      <c r="G1972" s="62" t="s">
        <v>61</v>
      </c>
      <c r="H1972" s="62"/>
      <c r="I1972" s="182"/>
      <c r="J1972" s="433"/>
      <c r="K1972" s="433"/>
      <c r="L1972" s="433"/>
      <c r="M1972" s="433"/>
      <c r="N1972" s="433"/>
      <c r="O1972" s="433"/>
      <c r="P1972" s="433"/>
      <c r="Q1972" s="433"/>
      <c r="R1972" s="433"/>
      <c r="S1972" s="433"/>
      <c r="T1972" s="433"/>
      <c r="U1972" s="433"/>
      <c r="V1972" s="441"/>
      <c r="W1972" s="2"/>
      <c r="X1972" s="380">
        <v>22.560420000000001</v>
      </c>
      <c r="Y1972" s="344" t="e">
        <f>X1972*'Приложение 1'!#REF!/100</f>
        <v>#REF!</v>
      </c>
    </row>
    <row r="1973" spans="1:26" s="5" customFormat="1" ht="15" hidden="1" customHeight="1" x14ac:dyDescent="0.25">
      <c r="A1973" s="4"/>
      <c r="B1973" s="4"/>
      <c r="C1973" s="582"/>
      <c r="D1973" s="575"/>
      <c r="E1973" s="575"/>
      <c r="F1973" s="657"/>
      <c r="G1973" s="62" t="s">
        <v>62</v>
      </c>
      <c r="H1973" s="62"/>
      <c r="I1973" s="182"/>
      <c r="J1973" s="433"/>
      <c r="K1973" s="433"/>
      <c r="L1973" s="433"/>
      <c r="M1973" s="433"/>
      <c r="N1973" s="433"/>
      <c r="O1973" s="433"/>
      <c r="P1973" s="433"/>
      <c r="Q1973" s="433"/>
      <c r="R1973" s="433"/>
      <c r="S1973" s="433"/>
      <c r="T1973" s="433"/>
      <c r="U1973" s="433"/>
      <c r="V1973" s="441"/>
      <c r="W1973" s="2"/>
      <c r="X1973" s="380">
        <v>22.560420000000001</v>
      </c>
      <c r="Y1973" s="344" t="e">
        <f>X1973*'Приложение 1'!#REF!/100</f>
        <v>#REF!</v>
      </c>
    </row>
    <row r="1974" spans="1:26" s="5" customFormat="1" ht="15" hidden="1" customHeight="1" x14ac:dyDescent="0.25">
      <c r="A1974" s="4"/>
      <c r="B1974" s="4"/>
      <c r="C1974" s="582"/>
      <c r="D1974" s="575"/>
      <c r="E1974" s="575"/>
      <c r="F1974" s="657"/>
      <c r="G1974" s="62" t="s">
        <v>63</v>
      </c>
      <c r="H1974" s="62"/>
      <c r="I1974" s="182"/>
      <c r="J1974" s="433"/>
      <c r="K1974" s="433"/>
      <c r="L1974" s="433"/>
      <c r="M1974" s="433"/>
      <c r="N1974" s="433"/>
      <c r="O1974" s="433"/>
      <c r="P1974" s="433"/>
      <c r="Q1974" s="433"/>
      <c r="R1974" s="433"/>
      <c r="S1974" s="433"/>
      <c r="T1974" s="433"/>
      <c r="U1974" s="433"/>
      <c r="V1974" s="441"/>
      <c r="W1974" s="2"/>
      <c r="X1974" s="380">
        <v>22.560420000000001</v>
      </c>
      <c r="Y1974" s="344" t="e">
        <f>X1974*'Приложение 1'!#REF!/100</f>
        <v>#REF!</v>
      </c>
    </row>
    <row r="1975" spans="1:26" s="5" customFormat="1" ht="15" hidden="1" customHeight="1" x14ac:dyDescent="0.25">
      <c r="A1975" s="4"/>
      <c r="B1975" s="4"/>
      <c r="C1975" s="582"/>
      <c r="D1975" s="575"/>
      <c r="E1975" s="575"/>
      <c r="F1975" s="657"/>
      <c r="G1975" s="61" t="s">
        <v>68</v>
      </c>
      <c r="H1975" s="61"/>
      <c r="I1975" s="179"/>
      <c r="J1975" s="442"/>
      <c r="K1975" s="442"/>
      <c r="L1975" s="442"/>
      <c r="M1975" s="442"/>
      <c r="N1975" s="442"/>
      <c r="O1975" s="442"/>
      <c r="P1975" s="442"/>
      <c r="Q1975" s="442"/>
      <c r="R1975" s="442"/>
      <c r="S1975" s="442"/>
      <c r="T1975" s="442"/>
      <c r="U1975" s="442"/>
      <c r="V1975" s="441"/>
      <c r="W1975" s="2"/>
      <c r="X1975" s="380">
        <v>22.560420000000001</v>
      </c>
      <c r="Y1975" s="344" t="e">
        <f>X1975*'Приложение 1'!#REF!/100</f>
        <v>#REF!</v>
      </c>
    </row>
    <row r="1976" spans="1:26" s="5" customFormat="1" ht="15" hidden="1" customHeight="1" x14ac:dyDescent="0.25">
      <c r="A1976" s="4"/>
      <c r="B1976" s="4"/>
      <c r="C1976" s="582"/>
      <c r="D1976" s="575"/>
      <c r="E1976" s="575"/>
      <c r="F1976" s="582" t="s">
        <v>74</v>
      </c>
      <c r="G1976" s="61" t="s">
        <v>59</v>
      </c>
      <c r="H1976" s="61"/>
      <c r="I1976" s="179"/>
      <c r="J1976" s="442"/>
      <c r="K1976" s="442"/>
      <c r="L1976" s="442"/>
      <c r="M1976" s="442"/>
      <c r="N1976" s="442"/>
      <c r="O1976" s="442"/>
      <c r="P1976" s="442"/>
      <c r="Q1976" s="442"/>
      <c r="R1976" s="442"/>
      <c r="S1976" s="442"/>
      <c r="T1976" s="442"/>
      <c r="U1976" s="442"/>
      <c r="V1976" s="441"/>
      <c r="W1976" s="2"/>
      <c r="X1976" s="380">
        <v>22.560420000000001</v>
      </c>
      <c r="Y1976" s="344" t="e">
        <f>X1976*'Приложение 1'!#REF!/100</f>
        <v>#REF!</v>
      </c>
    </row>
    <row r="1977" spans="1:26" s="5" customFormat="1" ht="15" hidden="1" customHeight="1" x14ac:dyDescent="0.25">
      <c r="A1977" s="4"/>
      <c r="B1977" s="4"/>
      <c r="C1977" s="582"/>
      <c r="D1977" s="575"/>
      <c r="E1977" s="575"/>
      <c r="F1977" s="582"/>
      <c r="G1977" s="61" t="s">
        <v>60</v>
      </c>
      <c r="H1977" s="61"/>
      <c r="I1977" s="179"/>
      <c r="J1977" s="442"/>
      <c r="K1977" s="442"/>
      <c r="L1977" s="442"/>
      <c r="M1977" s="442"/>
      <c r="N1977" s="442"/>
      <c r="O1977" s="442"/>
      <c r="P1977" s="442"/>
      <c r="Q1977" s="442"/>
      <c r="R1977" s="442"/>
      <c r="S1977" s="442"/>
      <c r="T1977" s="442"/>
      <c r="U1977" s="442"/>
      <c r="V1977" s="441"/>
      <c r="W1977" s="2"/>
      <c r="X1977" s="380">
        <v>22.560420000000001</v>
      </c>
      <c r="Y1977" s="344" t="e">
        <f>X1977*'Приложение 1'!#REF!/100</f>
        <v>#REF!</v>
      </c>
    </row>
    <row r="1978" spans="1:26" s="5" customFormat="1" ht="15" hidden="1" customHeight="1" x14ac:dyDescent="0.25">
      <c r="A1978" s="4"/>
      <c r="B1978" s="4"/>
      <c r="C1978" s="582"/>
      <c r="D1978" s="575"/>
      <c r="E1978" s="575"/>
      <c r="F1978" s="582"/>
      <c r="G1978" s="61" t="s">
        <v>61</v>
      </c>
      <c r="H1978" s="61"/>
      <c r="I1978" s="179"/>
      <c r="J1978" s="442"/>
      <c r="K1978" s="442"/>
      <c r="L1978" s="442"/>
      <c r="M1978" s="442"/>
      <c r="N1978" s="442"/>
      <c r="O1978" s="442"/>
      <c r="P1978" s="442"/>
      <c r="Q1978" s="442"/>
      <c r="R1978" s="442"/>
      <c r="S1978" s="442"/>
      <c r="T1978" s="442"/>
      <c r="U1978" s="442"/>
      <c r="V1978" s="441"/>
      <c r="W1978" s="2"/>
      <c r="X1978" s="380">
        <v>22.560420000000001</v>
      </c>
      <c r="Y1978" s="344" t="e">
        <f>X1978*'Приложение 1'!#REF!/100</f>
        <v>#REF!</v>
      </c>
    </row>
    <row r="1979" spans="1:26" s="5" customFormat="1" ht="15" hidden="1" customHeight="1" x14ac:dyDescent="0.25">
      <c r="A1979" s="4"/>
      <c r="B1979" s="4"/>
      <c r="C1979" s="582"/>
      <c r="D1979" s="575"/>
      <c r="E1979" s="575"/>
      <c r="F1979" s="582"/>
      <c r="G1979" s="61" t="s">
        <v>62</v>
      </c>
      <c r="H1979" s="61"/>
      <c r="I1979" s="179"/>
      <c r="J1979" s="442"/>
      <c r="K1979" s="442"/>
      <c r="L1979" s="442"/>
      <c r="M1979" s="442"/>
      <c r="N1979" s="442"/>
      <c r="O1979" s="442"/>
      <c r="P1979" s="442"/>
      <c r="Q1979" s="442"/>
      <c r="R1979" s="442"/>
      <c r="S1979" s="442"/>
      <c r="T1979" s="442"/>
      <c r="U1979" s="442"/>
      <c r="V1979" s="441"/>
      <c r="W1979" s="2"/>
      <c r="X1979" s="380">
        <v>22.560420000000001</v>
      </c>
      <c r="Y1979" s="344" t="e">
        <f>X1979*'Приложение 1'!#REF!/100</f>
        <v>#REF!</v>
      </c>
    </row>
    <row r="1980" spans="1:26" s="5" customFormat="1" ht="15" hidden="1" customHeight="1" x14ac:dyDescent="0.25">
      <c r="A1980" s="4"/>
      <c r="B1980" s="4"/>
      <c r="C1980" s="582"/>
      <c r="D1980" s="575"/>
      <c r="E1980" s="575"/>
      <c r="F1980" s="582"/>
      <c r="G1980" s="61" t="s">
        <v>63</v>
      </c>
      <c r="H1980" s="61"/>
      <c r="I1980" s="179"/>
      <c r="J1980" s="442"/>
      <c r="K1980" s="442"/>
      <c r="L1980" s="442"/>
      <c r="M1980" s="442"/>
      <c r="N1980" s="442"/>
      <c r="O1980" s="442"/>
      <c r="P1980" s="442"/>
      <c r="Q1980" s="442"/>
      <c r="R1980" s="442"/>
      <c r="S1980" s="442"/>
      <c r="T1980" s="442"/>
      <c r="U1980" s="442"/>
      <c r="V1980" s="441"/>
      <c r="W1980" s="2"/>
      <c r="X1980" s="380">
        <v>22.560420000000001</v>
      </c>
      <c r="Y1980" s="344" t="e">
        <f>X1980*'Приложение 1'!#REF!/100</f>
        <v>#REF!</v>
      </c>
    </row>
    <row r="1981" spans="1:26" s="5" customFormat="1" ht="15" hidden="1" customHeight="1" x14ac:dyDescent="0.25">
      <c r="A1981" s="4"/>
      <c r="B1981" s="4"/>
      <c r="C1981" s="582"/>
      <c r="D1981" s="575"/>
      <c r="E1981" s="575"/>
      <c r="F1981" s="582"/>
      <c r="G1981" s="61" t="s">
        <v>68</v>
      </c>
      <c r="H1981" s="61"/>
      <c r="I1981" s="179"/>
      <c r="J1981" s="442"/>
      <c r="K1981" s="442"/>
      <c r="L1981" s="442"/>
      <c r="M1981" s="442"/>
      <c r="N1981" s="442"/>
      <c r="O1981" s="442"/>
      <c r="P1981" s="442"/>
      <c r="Q1981" s="442"/>
      <c r="R1981" s="442"/>
      <c r="S1981" s="442"/>
      <c r="T1981" s="442"/>
      <c r="U1981" s="442"/>
      <c r="V1981" s="441"/>
      <c r="W1981" s="2"/>
      <c r="X1981" s="380">
        <v>22.560420000000001</v>
      </c>
      <c r="Y1981" s="344" t="e">
        <f>X1981*'Приложение 1'!#REF!/100</f>
        <v>#REF!</v>
      </c>
    </row>
    <row r="1982" spans="1:26" s="5" customFormat="1" ht="15" hidden="1" customHeight="1" x14ac:dyDescent="0.25">
      <c r="E1982" s="8"/>
      <c r="G1982" s="10"/>
      <c r="H1982" s="10"/>
      <c r="I1982" s="137"/>
      <c r="J1982" s="461"/>
      <c r="K1982" s="461"/>
      <c r="L1982" s="461"/>
      <c r="M1982" s="461"/>
      <c r="N1982" s="461"/>
      <c r="O1982" s="461"/>
      <c r="P1982" s="461"/>
      <c r="Q1982" s="461"/>
      <c r="R1982" s="461"/>
      <c r="S1982" s="461"/>
      <c r="T1982" s="461"/>
      <c r="U1982" s="169"/>
      <c r="V1982" s="461"/>
      <c r="X1982" s="380">
        <v>22.560420000000001</v>
      </c>
      <c r="Y1982" s="344" t="e">
        <f>X1982*'Приложение 1'!#REF!/100</f>
        <v>#REF!</v>
      </c>
    </row>
    <row r="1983" spans="1:26" s="5" customFormat="1" ht="15" customHeight="1" x14ac:dyDescent="0.25">
      <c r="E1983" s="8"/>
      <c r="F1983" s="445"/>
      <c r="G1983" s="10"/>
      <c r="H1983" s="10"/>
      <c r="I1983" s="137"/>
      <c r="J1983" s="461"/>
      <c r="K1983" s="461"/>
      <c r="L1983" s="461"/>
      <c r="M1983" s="461"/>
      <c r="N1983" s="461"/>
      <c r="O1983" s="461"/>
      <c r="P1983" s="461"/>
      <c r="Q1983" s="461"/>
      <c r="R1983" s="461"/>
      <c r="S1983" s="461"/>
      <c r="T1983" s="461"/>
      <c r="U1983" s="169"/>
      <c r="V1983" s="461"/>
    </row>
    <row r="1984" spans="1:26" s="5" customFormat="1" ht="21" customHeight="1" x14ac:dyDescent="0.25">
      <c r="A1984" s="636" t="s">
        <v>91</v>
      </c>
      <c r="B1984" s="581"/>
      <c r="C1984" s="581"/>
      <c r="D1984" s="581"/>
      <c r="E1984" s="581"/>
      <c r="F1984" s="581"/>
      <c r="G1984" s="581"/>
      <c r="H1984" s="581"/>
      <c r="I1984" s="581"/>
      <c r="J1984" s="581"/>
      <c r="K1984" s="581"/>
      <c r="L1984" s="581"/>
      <c r="M1984" s="581"/>
      <c r="N1984" s="581"/>
      <c r="O1984" s="581"/>
      <c r="P1984" s="581"/>
      <c r="Q1984" s="581"/>
      <c r="R1984" s="581"/>
      <c r="S1984" s="581"/>
      <c r="T1984" s="581"/>
      <c r="U1984" s="637"/>
      <c r="V1984" s="638" t="s">
        <v>1748</v>
      </c>
      <c r="W1984" s="743" t="s">
        <v>146</v>
      </c>
      <c r="X1984" s="634" t="s">
        <v>147</v>
      </c>
      <c r="Y1984" s="634" t="s">
        <v>148</v>
      </c>
      <c r="Z1984" s="634" t="s">
        <v>132</v>
      </c>
    </row>
    <row r="1985" spans="1:116" s="5" customFormat="1" ht="36.75" customHeight="1" x14ac:dyDescent="0.25">
      <c r="A1985" s="575" t="s">
        <v>112</v>
      </c>
      <c r="B1985" s="430"/>
      <c r="C1985" s="576" t="s">
        <v>119</v>
      </c>
      <c r="D1985" s="576"/>
      <c r="E1985" s="576"/>
      <c r="F1985" s="578" t="s">
        <v>120</v>
      </c>
      <c r="G1985" s="570" t="s">
        <v>121</v>
      </c>
      <c r="H1985" s="570"/>
      <c r="I1985" s="587" t="s">
        <v>127</v>
      </c>
      <c r="J1985" s="573" t="s">
        <v>56</v>
      </c>
      <c r="K1985" s="573"/>
      <c r="L1985" s="573"/>
      <c r="M1985" s="573"/>
      <c r="N1985" s="573" t="s">
        <v>45</v>
      </c>
      <c r="O1985" s="573"/>
      <c r="P1985" s="573"/>
      <c r="Q1985" s="573"/>
      <c r="R1985" s="575" t="s">
        <v>122</v>
      </c>
      <c r="S1985" s="575"/>
      <c r="T1985" s="575"/>
      <c r="U1985" s="575"/>
      <c r="V1985" s="638"/>
      <c r="W1985" s="743"/>
      <c r="X1985" s="634"/>
      <c r="Y1985" s="634"/>
      <c r="Z1985" s="634"/>
    </row>
    <row r="1986" spans="1:116" s="5" customFormat="1" ht="64.5" customHeight="1" x14ac:dyDescent="0.25">
      <c r="A1986" s="575"/>
      <c r="B1986" s="430"/>
      <c r="C1986" s="576"/>
      <c r="D1986" s="576"/>
      <c r="E1986" s="576"/>
      <c r="F1986" s="578"/>
      <c r="G1986" s="570"/>
      <c r="H1986" s="570"/>
      <c r="I1986" s="587"/>
      <c r="J1986" s="435">
        <v>2015</v>
      </c>
      <c r="K1986" s="435">
        <v>2016</v>
      </c>
      <c r="L1986" s="435">
        <v>2017</v>
      </c>
      <c r="M1986" s="435" t="str">
        <f>M1635</f>
        <v>План (в случае отсутствия фактических значений)</v>
      </c>
      <c r="N1986" s="435">
        <f>J1986</f>
        <v>2015</v>
      </c>
      <c r="O1986" s="435">
        <f>K1986</f>
        <v>2016</v>
      </c>
      <c r="P1986" s="435">
        <f>L1986</f>
        <v>2017</v>
      </c>
      <c r="Q1986" s="435" t="str">
        <f>Q1635</f>
        <v>План (в случае отсутствия фактических значений)</v>
      </c>
      <c r="R1986" s="435">
        <f>J1986</f>
        <v>2015</v>
      </c>
      <c r="S1986" s="435">
        <f>K1986</f>
        <v>2016</v>
      </c>
      <c r="T1986" s="435">
        <f>L1986</f>
        <v>2017</v>
      </c>
      <c r="U1986" s="435" t="str">
        <f>U1635</f>
        <v>План (в случае отсутствия фактических значений)</v>
      </c>
      <c r="V1986" s="65" t="s">
        <v>137</v>
      </c>
      <c r="W1986" s="432">
        <v>2018</v>
      </c>
      <c r="X1986" s="432" t="s">
        <v>139</v>
      </c>
      <c r="Y1986" s="432" t="s">
        <v>139</v>
      </c>
    </row>
    <row r="1987" spans="1:116" s="5" customFormat="1" ht="16.899999999999999" customHeight="1" x14ac:dyDescent="0.25">
      <c r="A1987" s="422">
        <v>1</v>
      </c>
      <c r="B1987" s="430"/>
      <c r="C1987" s="574">
        <v>2</v>
      </c>
      <c r="D1987" s="574"/>
      <c r="E1987" s="574"/>
      <c r="F1987" s="574">
        <v>3</v>
      </c>
      <c r="G1987" s="574"/>
      <c r="H1987" s="574"/>
      <c r="I1987" s="196">
        <v>4</v>
      </c>
      <c r="J1987" s="572">
        <v>5</v>
      </c>
      <c r="K1987" s="572"/>
      <c r="L1987" s="572"/>
      <c r="M1987" s="572"/>
      <c r="N1987" s="572">
        <v>6</v>
      </c>
      <c r="O1987" s="572"/>
      <c r="P1987" s="572"/>
      <c r="Q1987" s="572"/>
      <c r="R1987" s="572">
        <v>7</v>
      </c>
      <c r="S1987" s="572"/>
      <c r="T1987" s="572"/>
      <c r="U1987" s="572"/>
      <c r="V1987" s="457">
        <v>8</v>
      </c>
      <c r="W1987" s="457">
        <v>10</v>
      </c>
      <c r="X1987" s="457">
        <v>11</v>
      </c>
      <c r="Y1987" s="457">
        <v>12</v>
      </c>
    </row>
    <row r="1988" spans="1:116" s="5" customFormat="1" ht="15" hidden="1" customHeight="1" x14ac:dyDescent="0.25">
      <c r="A1988" s="4"/>
      <c r="B1988" s="4"/>
      <c r="C1988" s="576" t="s">
        <v>70</v>
      </c>
      <c r="D1988" s="576"/>
      <c r="E1988" s="576"/>
      <c r="F1988" s="576" t="s">
        <v>87</v>
      </c>
      <c r="G1988" s="61" t="s">
        <v>82</v>
      </c>
      <c r="H1988" s="61"/>
      <c r="I1988" s="179"/>
      <c r="J1988" s="442"/>
      <c r="K1988" s="442"/>
      <c r="L1988" s="442"/>
      <c r="M1988" s="442"/>
      <c r="N1988" s="442"/>
      <c r="O1988" s="442"/>
      <c r="P1988" s="442"/>
      <c r="Q1988" s="442"/>
      <c r="R1988" s="442"/>
      <c r="S1988" s="442"/>
      <c r="T1988" s="442"/>
      <c r="U1988" s="442"/>
      <c r="V1988" s="204"/>
      <c r="W1988" s="2"/>
      <c r="X1988" s="441"/>
      <c r="Y1988" s="2"/>
    </row>
    <row r="1989" spans="1:116" s="5" customFormat="1" ht="15" hidden="1" customHeight="1" x14ac:dyDescent="0.25">
      <c r="A1989" s="4"/>
      <c r="B1989" s="4"/>
      <c r="C1989" s="576"/>
      <c r="D1989" s="576"/>
      <c r="E1989" s="576"/>
      <c r="F1989" s="576"/>
      <c r="G1989" s="61" t="s">
        <v>83</v>
      </c>
      <c r="H1989" s="61"/>
      <c r="I1989" s="179"/>
      <c r="J1989" s="442"/>
      <c r="K1989" s="442"/>
      <c r="L1989" s="442"/>
      <c r="M1989" s="442"/>
      <c r="N1989" s="442"/>
      <c r="O1989" s="442"/>
      <c r="P1989" s="442"/>
      <c r="Q1989" s="442"/>
      <c r="R1989" s="442"/>
      <c r="S1989" s="442"/>
      <c r="T1989" s="442"/>
      <c r="U1989" s="442"/>
      <c r="V1989" s="204"/>
      <c r="W1989" s="2"/>
      <c r="X1989" s="441"/>
      <c r="Y1989" s="2"/>
    </row>
    <row r="1990" spans="1:116" s="5" customFormat="1" hidden="1" x14ac:dyDescent="0.25">
      <c r="A1990" s="4"/>
      <c r="B1990" s="4"/>
      <c r="C1990" s="576"/>
      <c r="D1990" s="576"/>
      <c r="E1990" s="576"/>
      <c r="F1990" s="576"/>
      <c r="G1990" s="61" t="s">
        <v>84</v>
      </c>
      <c r="H1990" s="61"/>
      <c r="I1990" s="179"/>
      <c r="J1990" s="442"/>
      <c r="K1990" s="442"/>
      <c r="L1990" s="442"/>
      <c r="M1990" s="442"/>
      <c r="N1990" s="442"/>
      <c r="O1990" s="442"/>
      <c r="P1990" s="442"/>
      <c r="Q1990" s="442"/>
      <c r="R1990" s="442"/>
      <c r="S1990" s="442"/>
      <c r="T1990" s="442"/>
      <c r="U1990" s="442"/>
      <c r="V1990" s="204"/>
      <c r="W1990" s="2"/>
      <c r="X1990" s="441"/>
      <c r="Y1990" s="2"/>
    </row>
    <row r="1991" spans="1:116" s="5" customFormat="1" hidden="1" x14ac:dyDescent="0.25">
      <c r="A1991" s="4"/>
      <c r="B1991" s="4"/>
      <c r="C1991" s="576"/>
      <c r="D1991" s="576"/>
      <c r="E1991" s="576"/>
      <c r="F1991" s="576"/>
      <c r="G1991" s="6" t="s">
        <v>85</v>
      </c>
      <c r="H1991" s="61"/>
      <c r="I1991" s="179"/>
      <c r="J1991" s="442"/>
      <c r="K1991" s="442"/>
      <c r="L1991" s="442"/>
      <c r="M1991" s="442"/>
      <c r="N1991" s="442"/>
      <c r="O1991" s="442"/>
      <c r="P1991" s="442"/>
      <c r="Q1991" s="442"/>
      <c r="R1991" s="442"/>
      <c r="S1991" s="442"/>
      <c r="T1991" s="442"/>
      <c r="U1991" s="442"/>
      <c r="V1991" s="204"/>
      <c r="W1991" s="2"/>
      <c r="X1991" s="441"/>
      <c r="Y1991" s="2"/>
    </row>
    <row r="1992" spans="1:116" hidden="1" x14ac:dyDescent="0.25">
      <c r="A1992" s="2"/>
      <c r="B1992" s="4"/>
      <c r="C1992" s="576"/>
      <c r="D1992" s="576"/>
      <c r="E1992" s="576"/>
      <c r="F1992" s="576"/>
      <c r="G1992" s="61" t="s">
        <v>86</v>
      </c>
      <c r="H1992" s="61"/>
      <c r="I1992" s="179"/>
      <c r="J1992" s="442"/>
      <c r="K1992" s="442"/>
      <c r="L1992" s="442"/>
      <c r="M1992" s="442"/>
      <c r="N1992" s="442"/>
      <c r="O1992" s="442"/>
      <c r="P1992" s="442"/>
      <c r="Q1992" s="442"/>
      <c r="R1992" s="442"/>
      <c r="S1992" s="442"/>
      <c r="T1992" s="442"/>
      <c r="U1992" s="442"/>
      <c r="V1992" s="204"/>
      <c r="W1992" s="2"/>
      <c r="X1992" s="441"/>
      <c r="Y1992" s="2"/>
      <c r="Z1992" s="5"/>
      <c r="AA1992" s="22"/>
      <c r="AB1992" s="22"/>
      <c r="AC1992" s="22"/>
      <c r="AD1992" s="22"/>
      <c r="AE1992" s="22"/>
      <c r="AF1992" s="22"/>
      <c r="AG1992" s="22"/>
      <c r="AH1992" s="22"/>
      <c r="AI1992" s="22"/>
      <c r="AJ1992" s="22"/>
      <c r="AK1992" s="22"/>
      <c r="AL1992" s="22"/>
      <c r="AM1992" s="22"/>
      <c r="AN1992" s="22"/>
      <c r="AO1992" s="22"/>
      <c r="AP1992" s="22"/>
      <c r="AQ1992" s="22"/>
      <c r="AR1992" s="22"/>
      <c r="AS1992" s="22"/>
      <c r="AT1992" s="22"/>
      <c r="AU1992" s="22"/>
      <c r="AV1992" s="22"/>
      <c r="AW1992" s="22"/>
      <c r="AX1992" s="22"/>
      <c r="AY1992" s="22"/>
      <c r="AZ1992" s="22"/>
      <c r="BA1992" s="22"/>
      <c r="BB1992" s="22"/>
      <c r="BC1992" s="22"/>
      <c r="BD1992" s="22"/>
      <c r="BE1992" s="22"/>
      <c r="BF1992" s="22"/>
      <c r="BG1992" s="22"/>
      <c r="BH1992" s="22"/>
      <c r="BI1992" s="22"/>
      <c r="BJ1992" s="22"/>
      <c r="BK1992" s="22"/>
      <c r="BL1992" s="22"/>
      <c r="BM1992" s="22"/>
      <c r="BN1992" s="22"/>
      <c r="BO1992" s="22"/>
      <c r="BP1992" s="22"/>
      <c r="BQ1992" s="22"/>
      <c r="BR1992" s="22"/>
      <c r="BS1992" s="22"/>
      <c r="BT1992" s="22"/>
      <c r="BU1992" s="22"/>
      <c r="BV1992" s="22"/>
      <c r="BW1992" s="22"/>
      <c r="BX1992" s="22"/>
      <c r="BY1992" s="22"/>
      <c r="BZ1992" s="22"/>
      <c r="CA1992" s="22"/>
      <c r="CB1992" s="22"/>
      <c r="CC1992" s="22"/>
      <c r="CD1992" s="22"/>
      <c r="CE1992" s="22"/>
      <c r="CF1992" s="22"/>
      <c r="CG1992" s="22"/>
      <c r="CH1992" s="22"/>
      <c r="CI1992" s="22"/>
      <c r="CJ1992" s="22"/>
      <c r="CK1992" s="22"/>
      <c r="CL1992" s="22"/>
      <c r="CM1992" s="22"/>
      <c r="CN1992" s="22"/>
      <c r="CO1992" s="22"/>
      <c r="CP1992" s="22"/>
      <c r="CQ1992" s="22"/>
      <c r="CR1992" s="22"/>
      <c r="CS1992" s="22"/>
      <c r="CT1992" s="22"/>
      <c r="CU1992" s="22"/>
      <c r="CV1992" s="22"/>
      <c r="CW1992" s="22"/>
      <c r="CX1992" s="22"/>
      <c r="CY1992" s="22"/>
      <c r="CZ1992" s="22"/>
      <c r="DA1992" s="22"/>
      <c r="DB1992" s="22"/>
      <c r="DC1992" s="22"/>
      <c r="DD1992" s="22"/>
      <c r="DE1992" s="22"/>
      <c r="DF1992" s="22"/>
      <c r="DG1992" s="22"/>
      <c r="DH1992" s="22"/>
      <c r="DI1992" s="22"/>
      <c r="DJ1992" s="22"/>
      <c r="DK1992" s="22"/>
      <c r="DL1992" s="22"/>
    </row>
    <row r="1993" spans="1:116" ht="30" hidden="1" x14ac:dyDescent="0.25">
      <c r="A1993" s="2"/>
      <c r="B1993" s="4"/>
      <c r="C1993" s="576"/>
      <c r="D1993" s="576"/>
      <c r="E1993" s="576"/>
      <c r="F1993" s="576" t="s">
        <v>88</v>
      </c>
      <c r="G1993" s="61" t="s">
        <v>82</v>
      </c>
      <c r="H1993" s="61"/>
      <c r="I1993" s="179"/>
      <c r="J1993" s="442"/>
      <c r="K1993" s="442"/>
      <c r="L1993" s="441"/>
      <c r="M1993" s="441"/>
      <c r="N1993" s="442"/>
      <c r="O1993" s="442"/>
      <c r="P1993" s="441"/>
      <c r="Q1993" s="441"/>
      <c r="R1993" s="442"/>
      <c r="S1993" s="442"/>
      <c r="T1993" s="441"/>
      <c r="U1993" s="441"/>
      <c r="V1993" s="204"/>
      <c r="W1993" s="2"/>
      <c r="X1993" s="441"/>
      <c r="Y1993" s="2"/>
      <c r="Z1993" s="5"/>
      <c r="AA1993" s="22"/>
      <c r="AB1993" s="22"/>
      <c r="AC1993" s="22"/>
      <c r="AD1993" s="22"/>
      <c r="AE1993" s="22"/>
      <c r="AF1993" s="22"/>
      <c r="AG1993" s="22"/>
      <c r="AH1993" s="22"/>
      <c r="AI1993" s="22"/>
      <c r="AJ1993" s="22"/>
      <c r="AK1993" s="22"/>
      <c r="AL1993" s="22"/>
      <c r="AM1993" s="22"/>
      <c r="AN1993" s="22"/>
      <c r="AO1993" s="22"/>
      <c r="AP1993" s="22"/>
      <c r="AQ1993" s="22"/>
      <c r="AR1993" s="22"/>
      <c r="AS1993" s="22"/>
      <c r="AT1993" s="22"/>
      <c r="AU1993" s="22"/>
      <c r="AV1993" s="22"/>
      <c r="AW1993" s="22"/>
      <c r="AX1993" s="22"/>
      <c r="AY1993" s="22"/>
      <c r="AZ1993" s="22"/>
      <c r="BA1993" s="22"/>
      <c r="BB1993" s="22"/>
      <c r="BC1993" s="22"/>
      <c r="BD1993" s="22"/>
      <c r="BE1993" s="22"/>
      <c r="BF1993" s="22"/>
      <c r="BG1993" s="22"/>
      <c r="BH1993" s="22"/>
      <c r="BI1993" s="22"/>
      <c r="BJ1993" s="22"/>
      <c r="BK1993" s="22"/>
      <c r="BL1993" s="22"/>
      <c r="BM1993" s="22"/>
      <c r="BN1993" s="22"/>
      <c r="BO1993" s="22"/>
      <c r="BP1993" s="22"/>
      <c r="BQ1993" s="22"/>
      <c r="BR1993" s="22"/>
      <c r="BS1993" s="22"/>
      <c r="BT1993" s="22"/>
      <c r="BU1993" s="22"/>
      <c r="BV1993" s="22"/>
      <c r="BW1993" s="22"/>
      <c r="BX1993" s="22"/>
      <c r="BY1993" s="22"/>
      <c r="BZ1993" s="22"/>
      <c r="CA1993" s="22"/>
      <c r="CB1993" s="22"/>
      <c r="CC1993" s="22"/>
      <c r="CD1993" s="22"/>
      <c r="CE1993" s="22"/>
      <c r="CF1993" s="22"/>
      <c r="CG1993" s="22"/>
      <c r="CH1993" s="22"/>
      <c r="CI1993" s="22"/>
      <c r="CJ1993" s="22"/>
      <c r="CK1993" s="22"/>
      <c r="CL1993" s="22"/>
      <c r="CM1993" s="22"/>
      <c r="CN1993" s="22"/>
      <c r="CO1993" s="22"/>
      <c r="CP1993" s="22"/>
      <c r="CQ1993" s="22"/>
      <c r="CR1993" s="22"/>
      <c r="CS1993" s="22"/>
      <c r="CT1993" s="22"/>
      <c r="CU1993" s="22"/>
      <c r="CV1993" s="22"/>
      <c r="CW1993" s="22"/>
      <c r="CX1993" s="22"/>
      <c r="CY1993" s="22"/>
      <c r="CZ1993" s="22"/>
      <c r="DA1993" s="22"/>
      <c r="DB1993" s="22"/>
      <c r="DC1993" s="22"/>
      <c r="DD1993" s="22"/>
      <c r="DE1993" s="22"/>
      <c r="DF1993" s="22"/>
      <c r="DG1993" s="22"/>
      <c r="DH1993" s="22"/>
      <c r="DI1993" s="22"/>
      <c r="DJ1993" s="22"/>
      <c r="DK1993" s="22"/>
      <c r="DL1993" s="22"/>
    </row>
    <row r="1994" spans="1:116" hidden="1" x14ac:dyDescent="0.25">
      <c r="A1994" s="2"/>
      <c r="B1994" s="4"/>
      <c r="C1994" s="576"/>
      <c r="D1994" s="576"/>
      <c r="E1994" s="576"/>
      <c r="F1994" s="576"/>
      <c r="G1994" s="61" t="s">
        <v>83</v>
      </c>
      <c r="H1994" s="61"/>
      <c r="I1994" s="179"/>
      <c r="J1994" s="442"/>
      <c r="K1994" s="442"/>
      <c r="L1994" s="441"/>
      <c r="M1994" s="441"/>
      <c r="N1994" s="442"/>
      <c r="O1994" s="442"/>
      <c r="P1994" s="441"/>
      <c r="Q1994" s="441"/>
      <c r="R1994" s="442"/>
      <c r="S1994" s="442"/>
      <c r="T1994" s="441"/>
      <c r="U1994" s="441"/>
      <c r="V1994" s="204"/>
      <c r="W1994" s="2"/>
      <c r="X1994" s="441"/>
      <c r="Y1994" s="2"/>
      <c r="Z1994" s="5"/>
      <c r="AA1994" s="22"/>
      <c r="AB1994" s="22"/>
      <c r="AC1994" s="22"/>
      <c r="AD1994" s="22"/>
      <c r="AE1994" s="22"/>
      <c r="AF1994" s="22"/>
      <c r="AG1994" s="22"/>
      <c r="AH1994" s="22"/>
      <c r="AI1994" s="22"/>
      <c r="AJ1994" s="22"/>
      <c r="AK1994" s="22"/>
      <c r="AL1994" s="22"/>
      <c r="AM1994" s="22"/>
      <c r="AN1994" s="22"/>
      <c r="AO1994" s="22"/>
      <c r="AP1994" s="22"/>
      <c r="AQ1994" s="22"/>
      <c r="AR1994" s="22"/>
      <c r="AS1994" s="22"/>
      <c r="AT1994" s="22"/>
      <c r="AU1994" s="22"/>
      <c r="AV1994" s="22"/>
      <c r="AW1994" s="22"/>
      <c r="AX1994" s="22"/>
      <c r="AY1994" s="22"/>
      <c r="AZ1994" s="22"/>
      <c r="BA1994" s="22"/>
      <c r="BB1994" s="22"/>
      <c r="BC1994" s="22"/>
      <c r="BD1994" s="22"/>
      <c r="BE1994" s="22"/>
      <c r="BF1994" s="22"/>
      <c r="BG1994" s="22"/>
      <c r="BH1994" s="22"/>
      <c r="BI1994" s="22"/>
      <c r="BJ1994" s="22"/>
      <c r="BK1994" s="22"/>
      <c r="BL1994" s="22"/>
      <c r="BM1994" s="22"/>
      <c r="BN1994" s="22"/>
      <c r="BO1994" s="22"/>
      <c r="BP1994" s="22"/>
      <c r="BQ1994" s="22"/>
      <c r="BR1994" s="22"/>
      <c r="BS1994" s="22"/>
      <c r="BT1994" s="22"/>
      <c r="BU1994" s="22"/>
      <c r="BV1994" s="22"/>
      <c r="BW1994" s="22"/>
      <c r="BX1994" s="22"/>
      <c r="BY1994" s="22"/>
      <c r="BZ1994" s="22"/>
      <c r="CA1994" s="22"/>
      <c r="CB1994" s="22"/>
      <c r="CC1994" s="22"/>
      <c r="CD1994" s="22"/>
      <c r="CE1994" s="22"/>
      <c r="CF1994" s="22"/>
      <c r="CG1994" s="22"/>
      <c r="CH1994" s="22"/>
      <c r="CI1994" s="22"/>
      <c r="CJ1994" s="22"/>
      <c r="CK1994" s="22"/>
      <c r="CL1994" s="22"/>
      <c r="CM1994" s="22"/>
      <c r="CN1994" s="22"/>
      <c r="CO1994" s="22"/>
      <c r="CP1994" s="22"/>
      <c r="CQ1994" s="22"/>
      <c r="CR1994" s="22"/>
      <c r="CS1994" s="22"/>
      <c r="CT1994" s="22"/>
      <c r="CU1994" s="22"/>
      <c r="CV1994" s="22"/>
      <c r="CW1994" s="22"/>
      <c r="CX1994" s="22"/>
      <c r="CY1994" s="22"/>
      <c r="CZ1994" s="22"/>
      <c r="DA1994" s="22"/>
      <c r="DB1994" s="22"/>
      <c r="DC1994" s="22"/>
      <c r="DD1994" s="22"/>
      <c r="DE1994" s="22"/>
      <c r="DF1994" s="22"/>
      <c r="DG1994" s="22"/>
      <c r="DH1994" s="22"/>
      <c r="DI1994" s="22"/>
      <c r="DJ1994" s="22"/>
      <c r="DK1994" s="22"/>
      <c r="DL1994" s="22"/>
    </row>
    <row r="1995" spans="1:116" hidden="1" x14ac:dyDescent="0.25">
      <c r="A1995" s="2"/>
      <c r="B1995" s="4"/>
      <c r="C1995" s="576"/>
      <c r="D1995" s="576"/>
      <c r="E1995" s="576"/>
      <c r="F1995" s="576"/>
      <c r="G1995" s="61" t="s">
        <v>84</v>
      </c>
      <c r="H1995" s="61"/>
      <c r="I1995" s="179"/>
      <c r="J1995" s="442"/>
      <c r="K1995" s="442"/>
      <c r="L1995" s="441"/>
      <c r="M1995" s="441"/>
      <c r="N1995" s="442"/>
      <c r="O1995" s="442"/>
      <c r="P1995" s="441"/>
      <c r="Q1995" s="441"/>
      <c r="R1995" s="442"/>
      <c r="S1995" s="442"/>
      <c r="T1995" s="441"/>
      <c r="U1995" s="441"/>
      <c r="V1995" s="204"/>
      <c r="W1995" s="2"/>
      <c r="X1995" s="441"/>
      <c r="Y1995" s="2"/>
      <c r="Z1995" s="5"/>
      <c r="AA1995" s="22"/>
      <c r="AB1995" s="22"/>
      <c r="AC1995" s="22"/>
      <c r="AD1995" s="22"/>
      <c r="AE1995" s="22"/>
      <c r="AF1995" s="22"/>
      <c r="AG1995" s="22"/>
      <c r="AH1995" s="22"/>
      <c r="AI1995" s="22"/>
      <c r="AJ1995" s="22"/>
      <c r="AK1995" s="22"/>
      <c r="AL1995" s="22"/>
      <c r="AM1995" s="22"/>
      <c r="AN1995" s="22"/>
      <c r="AO1995" s="22"/>
      <c r="AP1995" s="22"/>
      <c r="AQ1995" s="22"/>
      <c r="AR1995" s="22"/>
      <c r="AS1995" s="22"/>
      <c r="AT1995" s="22"/>
      <c r="AU1995" s="22"/>
      <c r="AV1995" s="22"/>
      <c r="AW1995" s="22"/>
      <c r="AX1995" s="22"/>
      <c r="AY1995" s="22"/>
      <c r="AZ1995" s="22"/>
      <c r="BA1995" s="22"/>
      <c r="BB1995" s="22"/>
      <c r="BC1995" s="22"/>
      <c r="BD1995" s="22"/>
      <c r="BE1995" s="22"/>
      <c r="BF1995" s="22"/>
      <c r="BG1995" s="22"/>
      <c r="BH1995" s="22"/>
      <c r="BI1995" s="22"/>
      <c r="BJ1995" s="22"/>
      <c r="BK1995" s="22"/>
      <c r="BL1995" s="22"/>
      <c r="BM1995" s="22"/>
      <c r="BN1995" s="22"/>
      <c r="BO1995" s="22"/>
      <c r="BP1995" s="22"/>
      <c r="BQ1995" s="22"/>
      <c r="BR1995" s="22"/>
      <c r="BS1995" s="22"/>
      <c r="BT1995" s="22"/>
      <c r="BU1995" s="22"/>
      <c r="BV1995" s="22"/>
      <c r="BW1995" s="22"/>
      <c r="BX1995" s="22"/>
      <c r="BY1995" s="22"/>
      <c r="BZ1995" s="22"/>
      <c r="CA1995" s="22"/>
      <c r="CB1995" s="22"/>
      <c r="CC1995" s="22"/>
      <c r="CD1995" s="22"/>
      <c r="CE1995" s="22"/>
      <c r="CF1995" s="22"/>
      <c r="CG1995" s="22"/>
      <c r="CH1995" s="22"/>
      <c r="CI1995" s="22"/>
      <c r="CJ1995" s="22"/>
      <c r="CK1995" s="22"/>
      <c r="CL1995" s="22"/>
      <c r="CM1995" s="22"/>
      <c r="CN1995" s="22"/>
      <c r="CO1995" s="22"/>
      <c r="CP1995" s="22"/>
      <c r="CQ1995" s="22"/>
      <c r="CR1995" s="22"/>
      <c r="CS1995" s="22"/>
      <c r="CT1995" s="22"/>
      <c r="CU1995" s="22"/>
      <c r="CV1995" s="22"/>
      <c r="CW1995" s="22"/>
      <c r="CX1995" s="22"/>
      <c r="CY1995" s="22"/>
      <c r="CZ1995" s="22"/>
      <c r="DA1995" s="22"/>
      <c r="DB1995" s="22"/>
      <c r="DC1995" s="22"/>
      <c r="DD1995" s="22"/>
      <c r="DE1995" s="22"/>
      <c r="DF1995" s="22"/>
      <c r="DG1995" s="22"/>
      <c r="DH1995" s="22"/>
      <c r="DI1995" s="22"/>
      <c r="DJ1995" s="22"/>
      <c r="DK1995" s="22"/>
      <c r="DL1995" s="22"/>
    </row>
    <row r="1996" spans="1:116" s="115" customFormat="1" ht="14.25" hidden="1" x14ac:dyDescent="0.2">
      <c r="A1996" s="114"/>
      <c r="B1996" s="128"/>
      <c r="C1996" s="576"/>
      <c r="D1996" s="576"/>
      <c r="E1996" s="576"/>
      <c r="F1996" s="576"/>
      <c r="G1996" s="656" t="s">
        <v>85</v>
      </c>
      <c r="H1996" s="287"/>
      <c r="I1996" s="288"/>
      <c r="J1996" s="252">
        <v>0</v>
      </c>
      <c r="K1996" s="281">
        <f>K1997+K1998</f>
        <v>1</v>
      </c>
      <c r="L1996" s="252">
        <f t="shared" ref="L1996:U1996" si="67">SUM(L1997:L1998)</f>
        <v>1</v>
      </c>
      <c r="M1996" s="252">
        <f t="shared" si="67"/>
        <v>0</v>
      </c>
      <c r="N1996" s="252">
        <f t="shared" si="67"/>
        <v>0</v>
      </c>
      <c r="O1996" s="299">
        <f t="shared" si="67"/>
        <v>6036</v>
      </c>
      <c r="P1996" s="299">
        <f t="shared" si="67"/>
        <v>1196</v>
      </c>
      <c r="Q1996" s="252">
        <f t="shared" si="67"/>
        <v>0</v>
      </c>
      <c r="R1996" s="252">
        <f t="shared" si="67"/>
        <v>0</v>
      </c>
      <c r="S1996" s="299">
        <f t="shared" si="67"/>
        <v>16465</v>
      </c>
      <c r="T1996" s="299">
        <f t="shared" si="67"/>
        <v>9483.2080800000003</v>
      </c>
      <c r="U1996" s="252">
        <f t="shared" si="67"/>
        <v>0</v>
      </c>
      <c r="V1996" s="272" t="e">
        <f>'Приложение 1'!#REF!</f>
        <v>#REF!</v>
      </c>
      <c r="W1996" s="118" t="e">
        <f>V1996*((J1996+K1996+L1996))/(N1996+O1996+P1996)</f>
        <v>#REF!</v>
      </c>
      <c r="X1996" s="116">
        <v>1.8536300000000001</v>
      </c>
      <c r="Y1996" s="344" t="e">
        <f>X1996*'Приложение 1'!#REF!/100</f>
        <v>#REF!</v>
      </c>
      <c r="Z1996" s="349" t="e">
        <f t="shared" ref="Z1996" si="68">W1996/Y1996</f>
        <v>#REF!</v>
      </c>
      <c r="AA1996" s="120"/>
      <c r="AB1996" s="120"/>
      <c r="AC1996" s="120"/>
      <c r="AD1996" s="120"/>
      <c r="AE1996" s="120"/>
      <c r="AF1996" s="120"/>
      <c r="AG1996" s="120"/>
      <c r="AH1996" s="120"/>
      <c r="AI1996" s="120"/>
      <c r="AJ1996" s="120"/>
      <c r="AK1996" s="120"/>
      <c r="AL1996" s="120"/>
      <c r="AM1996" s="120"/>
      <c r="AN1996" s="120"/>
      <c r="AO1996" s="120"/>
      <c r="AP1996" s="120"/>
      <c r="AQ1996" s="120"/>
      <c r="AR1996" s="120"/>
      <c r="AS1996" s="120"/>
      <c r="AT1996" s="120"/>
      <c r="AU1996" s="120"/>
      <c r="AV1996" s="120"/>
      <c r="AW1996" s="120"/>
      <c r="AX1996" s="120"/>
      <c r="AY1996" s="120"/>
      <c r="AZ1996" s="120"/>
      <c r="BA1996" s="120"/>
      <c r="BB1996" s="120"/>
      <c r="BC1996" s="120"/>
      <c r="BD1996" s="120"/>
      <c r="BE1996" s="120"/>
      <c r="BF1996" s="120"/>
      <c r="BG1996" s="120"/>
      <c r="BH1996" s="120"/>
      <c r="BI1996" s="120"/>
      <c r="BJ1996" s="120"/>
      <c r="BK1996" s="120"/>
      <c r="BL1996" s="120"/>
      <c r="BM1996" s="120"/>
      <c r="BN1996" s="120"/>
      <c r="BO1996" s="120"/>
      <c r="BP1996" s="120"/>
      <c r="BQ1996" s="120"/>
      <c r="BR1996" s="120"/>
      <c r="BS1996" s="120"/>
      <c r="BT1996" s="120"/>
      <c r="BU1996" s="120"/>
      <c r="BV1996" s="120"/>
      <c r="BW1996" s="120"/>
      <c r="BX1996" s="120"/>
      <c r="BY1996" s="120"/>
      <c r="BZ1996" s="120"/>
      <c r="CA1996" s="120"/>
      <c r="CB1996" s="120"/>
      <c r="CC1996" s="120"/>
      <c r="CD1996" s="120"/>
      <c r="CE1996" s="120"/>
      <c r="CF1996" s="120"/>
      <c r="CG1996" s="120"/>
      <c r="CH1996" s="120"/>
      <c r="CI1996" s="120"/>
      <c r="CJ1996" s="120"/>
      <c r="CK1996" s="120"/>
      <c r="CL1996" s="120"/>
      <c r="CM1996" s="120"/>
      <c r="CN1996" s="120"/>
      <c r="CO1996" s="120"/>
      <c r="CP1996" s="120"/>
      <c r="CQ1996" s="120"/>
      <c r="CR1996" s="120"/>
      <c r="CS1996" s="120"/>
      <c r="CT1996" s="120"/>
      <c r="CU1996" s="120"/>
      <c r="CV1996" s="120"/>
      <c r="CW1996" s="120"/>
      <c r="CX1996" s="120"/>
      <c r="CY1996" s="120"/>
      <c r="CZ1996" s="120"/>
      <c r="DA1996" s="120"/>
      <c r="DB1996" s="120"/>
      <c r="DC1996" s="120"/>
      <c r="DD1996" s="120"/>
      <c r="DE1996" s="120"/>
      <c r="DF1996" s="120"/>
      <c r="DG1996" s="120"/>
      <c r="DH1996" s="120"/>
      <c r="DI1996" s="120"/>
      <c r="DJ1996" s="120"/>
      <c r="DK1996" s="120"/>
      <c r="DL1996" s="120"/>
    </row>
    <row r="1997" spans="1:116" s="22" customFormat="1" hidden="1" x14ac:dyDescent="0.25">
      <c r="A1997" s="430">
        <v>1390</v>
      </c>
      <c r="B1997" s="430"/>
      <c r="C1997" s="576"/>
      <c r="D1997" s="576"/>
      <c r="E1997" s="576"/>
      <c r="F1997" s="576"/>
      <c r="G1997" s="656"/>
      <c r="H1997" s="421"/>
      <c r="I1997" s="259" t="s">
        <v>868</v>
      </c>
      <c r="J1997" s="101"/>
      <c r="K1997" s="430">
        <v>1</v>
      </c>
      <c r="L1997" s="430"/>
      <c r="M1997" s="430"/>
      <c r="N1997" s="67"/>
      <c r="O1997" s="67">
        <v>6036</v>
      </c>
      <c r="P1997" s="67"/>
      <c r="Q1997" s="67"/>
      <c r="R1997" s="67"/>
      <c r="S1997" s="67">
        <v>16465</v>
      </c>
      <c r="T1997" s="67"/>
      <c r="U1997" s="67"/>
      <c r="V1997" s="187"/>
      <c r="W1997" s="187"/>
      <c r="X1997" s="187"/>
      <c r="Y1997" s="187"/>
      <c r="Z1997" s="187"/>
      <c r="AA1997" s="64"/>
    </row>
    <row r="1998" spans="1:116" s="22" customFormat="1" ht="60" hidden="1" x14ac:dyDescent="0.25">
      <c r="A1998" s="430"/>
      <c r="B1998" s="66" t="s">
        <v>1650</v>
      </c>
      <c r="C1998" s="576"/>
      <c r="D1998" s="576"/>
      <c r="E1998" s="576"/>
      <c r="F1998" s="576"/>
      <c r="G1998" s="656"/>
      <c r="H1998" s="421"/>
      <c r="I1998" s="305" t="s">
        <v>1158</v>
      </c>
      <c r="J1998" s="101"/>
      <c r="K1998" s="95"/>
      <c r="L1998" s="203">
        <v>1</v>
      </c>
      <c r="M1998" s="430"/>
      <c r="N1998" s="67"/>
      <c r="O1998" s="67"/>
      <c r="P1998" s="67">
        <v>1196</v>
      </c>
      <c r="Q1998" s="67"/>
      <c r="R1998" s="67"/>
      <c r="S1998" s="67"/>
      <c r="T1998" s="95">
        <v>9483.2080800000003</v>
      </c>
      <c r="U1998" s="67"/>
      <c r="V1998" s="187"/>
      <c r="W1998" s="187"/>
      <c r="X1998" s="187"/>
      <c r="Y1998" s="99"/>
      <c r="Z1998" s="100"/>
      <c r="AA1998" s="64"/>
    </row>
    <row r="1999" spans="1:116" hidden="1" x14ac:dyDescent="0.25">
      <c r="A1999" s="2"/>
      <c r="B1999" s="4"/>
      <c r="C1999" s="576"/>
      <c r="D1999" s="576"/>
      <c r="E1999" s="576"/>
      <c r="F1999" s="576"/>
      <c r="G1999" s="61" t="s">
        <v>86</v>
      </c>
      <c r="H1999" s="61"/>
      <c r="I1999" s="179"/>
      <c r="J1999" s="442"/>
      <c r="K1999" s="442"/>
      <c r="L1999" s="441"/>
      <c r="M1999" s="441"/>
      <c r="N1999" s="442"/>
      <c r="O1999" s="442"/>
      <c r="P1999" s="441"/>
      <c r="Q1999" s="441"/>
      <c r="R1999" s="442"/>
      <c r="S1999" s="442"/>
      <c r="T1999" s="441"/>
      <c r="U1999" s="441"/>
      <c r="V1999" s="204"/>
      <c r="W1999" s="2"/>
      <c r="X1999" s="441"/>
      <c r="Y1999" s="2"/>
      <c r="Z1999" s="5"/>
      <c r="AA1999" s="22"/>
      <c r="AB1999" s="22"/>
      <c r="AC1999" s="22"/>
      <c r="AD1999" s="22"/>
      <c r="AE1999" s="22"/>
      <c r="AF1999" s="22"/>
      <c r="AG1999" s="22"/>
      <c r="AH1999" s="22"/>
      <c r="AI1999" s="22"/>
      <c r="AJ1999" s="22"/>
      <c r="AK1999" s="22"/>
      <c r="AL1999" s="22"/>
      <c r="AM1999" s="22"/>
      <c r="AN1999" s="22"/>
      <c r="AO1999" s="22"/>
      <c r="AP1999" s="22"/>
      <c r="AQ1999" s="22"/>
      <c r="AR1999" s="22"/>
      <c r="AS1999" s="22"/>
      <c r="AT1999" s="22"/>
      <c r="AU1999" s="22"/>
      <c r="AV1999" s="22"/>
      <c r="AW1999" s="22"/>
      <c r="AX1999" s="22"/>
      <c r="AY1999" s="22"/>
      <c r="AZ1999" s="22"/>
      <c r="BA1999" s="22"/>
      <c r="BB1999" s="22"/>
      <c r="BC1999" s="22"/>
      <c r="BD1999" s="22"/>
      <c r="BE1999" s="22"/>
      <c r="BF1999" s="22"/>
      <c r="BG1999" s="22"/>
      <c r="BH1999" s="22"/>
      <c r="BI1999" s="22"/>
      <c r="BJ1999" s="22"/>
      <c r="BK1999" s="22"/>
      <c r="BL1999" s="22"/>
      <c r="BM1999" s="22"/>
      <c r="BN1999" s="22"/>
      <c r="BO1999" s="22"/>
      <c r="BP1999" s="22"/>
      <c r="BQ1999" s="22"/>
      <c r="BR1999" s="22"/>
      <c r="BS1999" s="22"/>
      <c r="BT1999" s="22"/>
      <c r="BU1999" s="22"/>
      <c r="BV1999" s="22"/>
      <c r="BW1999" s="22"/>
      <c r="BX1999" s="22"/>
      <c r="BY1999" s="22"/>
      <c r="BZ1999" s="22"/>
      <c r="CA1999" s="22"/>
      <c r="CB1999" s="22"/>
      <c r="CC1999" s="22"/>
      <c r="CD1999" s="22"/>
      <c r="CE1999" s="22"/>
      <c r="CF1999" s="22"/>
      <c r="CG1999" s="22"/>
      <c r="CH1999" s="22"/>
      <c r="CI1999" s="22"/>
      <c r="CJ1999" s="22"/>
      <c r="CK1999" s="22"/>
      <c r="CL1999" s="22"/>
      <c r="CM1999" s="22"/>
      <c r="CN1999" s="22"/>
      <c r="CO1999" s="22"/>
      <c r="CP1999" s="22"/>
      <c r="CQ1999" s="22"/>
      <c r="CR1999" s="22"/>
      <c r="CS1999" s="22"/>
      <c r="CT1999" s="22"/>
      <c r="CU1999" s="22"/>
      <c r="CV1999" s="22"/>
      <c r="CW1999" s="22"/>
      <c r="CX1999" s="22"/>
      <c r="CY1999" s="22"/>
      <c r="CZ1999" s="22"/>
      <c r="DA1999" s="22"/>
      <c r="DB1999" s="22"/>
      <c r="DC1999" s="22"/>
      <c r="DD1999" s="22"/>
      <c r="DE1999" s="22"/>
      <c r="DF1999" s="22"/>
      <c r="DG1999" s="22"/>
      <c r="DH1999" s="22"/>
      <c r="DI1999" s="22"/>
      <c r="DJ1999" s="22"/>
      <c r="DK1999" s="22"/>
      <c r="DL1999" s="22"/>
    </row>
    <row r="2000" spans="1:116" ht="30" hidden="1" x14ac:dyDescent="0.25">
      <c r="A2000" s="2"/>
      <c r="B2000" s="4"/>
      <c r="C2000" s="576"/>
      <c r="D2000" s="576"/>
      <c r="E2000" s="576"/>
      <c r="F2000" s="576" t="s">
        <v>89</v>
      </c>
      <c r="G2000" s="61" t="s">
        <v>82</v>
      </c>
      <c r="H2000" s="61"/>
      <c r="I2000" s="179"/>
      <c r="J2000" s="442"/>
      <c r="K2000" s="442"/>
      <c r="L2000" s="441"/>
      <c r="M2000" s="441"/>
      <c r="N2000" s="442"/>
      <c r="O2000" s="442"/>
      <c r="P2000" s="441"/>
      <c r="Q2000" s="441"/>
      <c r="R2000" s="442"/>
      <c r="S2000" s="442"/>
      <c r="T2000" s="441"/>
      <c r="U2000" s="441"/>
      <c r="V2000" s="204"/>
      <c r="W2000" s="2"/>
      <c r="X2000" s="441"/>
      <c r="Y2000" s="2"/>
      <c r="Z2000" s="5"/>
      <c r="AA2000" s="22"/>
      <c r="AB2000" s="22"/>
      <c r="AC2000" s="22"/>
      <c r="AD2000" s="22"/>
      <c r="AE2000" s="22"/>
      <c r="AF2000" s="22"/>
      <c r="AG2000" s="22"/>
      <c r="AH2000" s="22"/>
      <c r="AI2000" s="22"/>
      <c r="AJ2000" s="22"/>
      <c r="AK2000" s="22"/>
      <c r="AL2000" s="22"/>
      <c r="AM2000" s="22"/>
      <c r="AN2000" s="22"/>
      <c r="AO2000" s="22"/>
      <c r="AP2000" s="22"/>
      <c r="AQ2000" s="22"/>
      <c r="AR2000" s="22"/>
      <c r="AS2000" s="22"/>
      <c r="AT2000" s="22"/>
      <c r="AU2000" s="22"/>
      <c r="AV2000" s="22"/>
      <c r="AW2000" s="22"/>
      <c r="AX2000" s="22"/>
      <c r="AY2000" s="22"/>
      <c r="AZ2000" s="22"/>
      <c r="BA2000" s="22"/>
      <c r="BB2000" s="22"/>
      <c r="BC2000" s="22"/>
      <c r="BD2000" s="22"/>
      <c r="BE2000" s="22"/>
      <c r="BF2000" s="22"/>
      <c r="BG2000" s="22"/>
      <c r="BH2000" s="22"/>
      <c r="BI2000" s="22"/>
      <c r="BJ2000" s="22"/>
      <c r="BK2000" s="22"/>
      <c r="BL2000" s="22"/>
      <c r="BM2000" s="22"/>
      <c r="BN2000" s="22"/>
      <c r="BO2000" s="22"/>
      <c r="BP2000" s="22"/>
      <c r="BQ2000" s="22"/>
      <c r="BR2000" s="22"/>
      <c r="BS2000" s="22"/>
      <c r="BT2000" s="22"/>
      <c r="BU2000" s="22"/>
      <c r="BV2000" s="22"/>
      <c r="BW2000" s="22"/>
      <c r="BX2000" s="22"/>
      <c r="BY2000" s="22"/>
      <c r="BZ2000" s="22"/>
      <c r="CA2000" s="22"/>
      <c r="CB2000" s="22"/>
      <c r="CC2000" s="22"/>
      <c r="CD2000" s="22"/>
      <c r="CE2000" s="22"/>
      <c r="CF2000" s="22"/>
      <c r="CG2000" s="22"/>
      <c r="CH2000" s="22"/>
      <c r="CI2000" s="22"/>
      <c r="CJ2000" s="22"/>
      <c r="CK2000" s="22"/>
      <c r="CL2000" s="22"/>
      <c r="CM2000" s="22"/>
      <c r="CN2000" s="22"/>
      <c r="CO2000" s="22"/>
      <c r="CP2000" s="22"/>
      <c r="CQ2000" s="22"/>
      <c r="CR2000" s="22"/>
      <c r="CS2000" s="22"/>
      <c r="CT2000" s="22"/>
      <c r="CU2000" s="22"/>
      <c r="CV2000" s="22"/>
      <c r="CW2000" s="22"/>
      <c r="CX2000" s="22"/>
      <c r="CY2000" s="22"/>
      <c r="CZ2000" s="22"/>
      <c r="DA2000" s="22"/>
      <c r="DB2000" s="22"/>
      <c r="DC2000" s="22"/>
      <c r="DD2000" s="22"/>
      <c r="DE2000" s="22"/>
      <c r="DF2000" s="22"/>
      <c r="DG2000" s="22"/>
      <c r="DH2000" s="22"/>
      <c r="DI2000" s="22"/>
      <c r="DJ2000" s="22"/>
      <c r="DK2000" s="22"/>
      <c r="DL2000" s="22"/>
    </row>
    <row r="2001" spans="1:116" hidden="1" x14ac:dyDescent="0.25">
      <c r="A2001" s="2"/>
      <c r="B2001" s="4"/>
      <c r="C2001" s="576"/>
      <c r="D2001" s="576"/>
      <c r="E2001" s="576"/>
      <c r="F2001" s="576"/>
      <c r="G2001" s="61" t="s">
        <v>83</v>
      </c>
      <c r="H2001" s="61"/>
      <c r="I2001" s="179"/>
      <c r="J2001" s="442"/>
      <c r="K2001" s="442"/>
      <c r="L2001" s="441"/>
      <c r="M2001" s="441"/>
      <c r="N2001" s="442"/>
      <c r="O2001" s="442"/>
      <c r="P2001" s="441"/>
      <c r="Q2001" s="441"/>
      <c r="R2001" s="442"/>
      <c r="S2001" s="442"/>
      <c r="T2001" s="441"/>
      <c r="U2001" s="441"/>
      <c r="V2001" s="204"/>
      <c r="W2001" s="2"/>
      <c r="X2001" s="441"/>
      <c r="Y2001" s="2"/>
      <c r="Z2001" s="5"/>
      <c r="AA2001" s="22"/>
      <c r="AB2001" s="22"/>
      <c r="AC2001" s="22"/>
      <c r="AD2001" s="22"/>
      <c r="AE2001" s="22"/>
      <c r="AF2001" s="22"/>
      <c r="AG2001" s="22"/>
      <c r="AH2001" s="22"/>
      <c r="AI2001" s="22"/>
      <c r="AJ2001" s="22"/>
      <c r="AK2001" s="22"/>
      <c r="AL2001" s="22"/>
      <c r="AM2001" s="22"/>
      <c r="AN2001" s="22"/>
      <c r="AO2001" s="22"/>
      <c r="AP2001" s="22"/>
      <c r="AQ2001" s="22"/>
      <c r="AR2001" s="22"/>
      <c r="AS2001" s="22"/>
      <c r="AT2001" s="22"/>
      <c r="AU2001" s="22"/>
      <c r="AV2001" s="22"/>
      <c r="AW2001" s="22"/>
      <c r="AX2001" s="22"/>
      <c r="AY2001" s="22"/>
      <c r="AZ2001" s="22"/>
      <c r="BA2001" s="22"/>
      <c r="BB2001" s="22"/>
      <c r="BC2001" s="22"/>
      <c r="BD2001" s="22"/>
      <c r="BE2001" s="22"/>
      <c r="BF2001" s="22"/>
      <c r="BG2001" s="22"/>
      <c r="BH2001" s="22"/>
      <c r="BI2001" s="22"/>
      <c r="BJ2001" s="22"/>
      <c r="BK2001" s="22"/>
      <c r="BL2001" s="22"/>
      <c r="BM2001" s="22"/>
      <c r="BN2001" s="22"/>
      <c r="BO2001" s="22"/>
      <c r="BP2001" s="22"/>
      <c r="BQ2001" s="22"/>
      <c r="BR2001" s="22"/>
      <c r="BS2001" s="22"/>
      <c r="BT2001" s="22"/>
      <c r="BU2001" s="22"/>
      <c r="BV2001" s="22"/>
      <c r="BW2001" s="22"/>
      <c r="BX2001" s="22"/>
      <c r="BY2001" s="22"/>
      <c r="BZ2001" s="22"/>
      <c r="CA2001" s="22"/>
      <c r="CB2001" s="22"/>
      <c r="CC2001" s="22"/>
      <c r="CD2001" s="22"/>
      <c r="CE2001" s="22"/>
      <c r="CF2001" s="22"/>
      <c r="CG2001" s="22"/>
      <c r="CH2001" s="22"/>
      <c r="CI2001" s="22"/>
      <c r="CJ2001" s="22"/>
      <c r="CK2001" s="22"/>
      <c r="CL2001" s="22"/>
      <c r="CM2001" s="22"/>
      <c r="CN2001" s="22"/>
      <c r="CO2001" s="22"/>
      <c r="CP2001" s="22"/>
      <c r="CQ2001" s="22"/>
      <c r="CR2001" s="22"/>
      <c r="CS2001" s="22"/>
      <c r="CT2001" s="22"/>
      <c r="CU2001" s="22"/>
      <c r="CV2001" s="22"/>
      <c r="CW2001" s="22"/>
      <c r="CX2001" s="22"/>
      <c r="CY2001" s="22"/>
      <c r="CZ2001" s="22"/>
      <c r="DA2001" s="22"/>
      <c r="DB2001" s="22"/>
      <c r="DC2001" s="22"/>
      <c r="DD2001" s="22"/>
      <c r="DE2001" s="22"/>
      <c r="DF2001" s="22"/>
      <c r="DG2001" s="22"/>
      <c r="DH2001" s="22"/>
      <c r="DI2001" s="22"/>
      <c r="DJ2001" s="22"/>
      <c r="DK2001" s="22"/>
      <c r="DL2001" s="22"/>
    </row>
    <row r="2002" spans="1:116" hidden="1" x14ac:dyDescent="0.25">
      <c r="A2002" s="2"/>
      <c r="B2002" s="4"/>
      <c r="C2002" s="576"/>
      <c r="D2002" s="576"/>
      <c r="E2002" s="576"/>
      <c r="F2002" s="576"/>
      <c r="G2002" s="61" t="s">
        <v>84</v>
      </c>
      <c r="H2002" s="61"/>
      <c r="I2002" s="179"/>
      <c r="J2002" s="442"/>
      <c r="K2002" s="442"/>
      <c r="L2002" s="441"/>
      <c r="M2002" s="441"/>
      <c r="N2002" s="442"/>
      <c r="O2002" s="442"/>
      <c r="P2002" s="441"/>
      <c r="Q2002" s="441"/>
      <c r="R2002" s="442"/>
      <c r="S2002" s="442"/>
      <c r="T2002" s="441"/>
      <c r="U2002" s="441"/>
      <c r="V2002" s="204"/>
      <c r="W2002" s="2"/>
      <c r="X2002" s="441"/>
      <c r="Y2002" s="2"/>
      <c r="Z2002" s="5"/>
      <c r="AA2002" s="22"/>
      <c r="AB2002" s="22"/>
      <c r="AC2002" s="22"/>
      <c r="AD2002" s="22"/>
      <c r="AE2002" s="22"/>
      <c r="AF2002" s="22"/>
      <c r="AG2002" s="22"/>
      <c r="AH2002" s="22"/>
      <c r="AI2002" s="22"/>
      <c r="AJ2002" s="22"/>
      <c r="AK2002" s="22"/>
      <c r="AL2002" s="22"/>
      <c r="AM2002" s="22"/>
      <c r="AN2002" s="22"/>
      <c r="AO2002" s="22"/>
      <c r="AP2002" s="22"/>
      <c r="AQ2002" s="22"/>
      <c r="AR2002" s="22"/>
      <c r="AS2002" s="22"/>
      <c r="AT2002" s="22"/>
      <c r="AU2002" s="22"/>
      <c r="AV2002" s="22"/>
      <c r="AW2002" s="22"/>
      <c r="AX2002" s="22"/>
      <c r="AY2002" s="22"/>
      <c r="AZ2002" s="22"/>
      <c r="BA2002" s="22"/>
      <c r="BB2002" s="22"/>
      <c r="BC2002" s="22"/>
      <c r="BD2002" s="22"/>
      <c r="BE2002" s="22"/>
      <c r="BF2002" s="22"/>
      <c r="BG2002" s="22"/>
      <c r="BH2002" s="22"/>
      <c r="BI2002" s="22"/>
      <c r="BJ2002" s="22"/>
      <c r="BK2002" s="22"/>
      <c r="BL2002" s="22"/>
      <c r="BM2002" s="22"/>
      <c r="BN2002" s="22"/>
      <c r="BO2002" s="22"/>
      <c r="BP2002" s="22"/>
      <c r="BQ2002" s="22"/>
      <c r="BR2002" s="22"/>
      <c r="BS2002" s="22"/>
      <c r="BT2002" s="22"/>
      <c r="BU2002" s="22"/>
      <c r="BV2002" s="22"/>
      <c r="BW2002" s="22"/>
      <c r="BX2002" s="22"/>
      <c r="BY2002" s="22"/>
      <c r="BZ2002" s="22"/>
      <c r="CA2002" s="22"/>
      <c r="CB2002" s="22"/>
      <c r="CC2002" s="22"/>
      <c r="CD2002" s="22"/>
      <c r="CE2002" s="22"/>
      <c r="CF2002" s="22"/>
      <c r="CG2002" s="22"/>
      <c r="CH2002" s="22"/>
      <c r="CI2002" s="22"/>
      <c r="CJ2002" s="22"/>
      <c r="CK2002" s="22"/>
      <c r="CL2002" s="22"/>
      <c r="CM2002" s="22"/>
      <c r="CN2002" s="22"/>
      <c r="CO2002" s="22"/>
      <c r="CP2002" s="22"/>
      <c r="CQ2002" s="22"/>
      <c r="CR2002" s="22"/>
      <c r="CS2002" s="22"/>
      <c r="CT2002" s="22"/>
      <c r="CU2002" s="22"/>
      <c r="CV2002" s="22"/>
      <c r="CW2002" s="22"/>
      <c r="CX2002" s="22"/>
      <c r="CY2002" s="22"/>
      <c r="CZ2002" s="22"/>
      <c r="DA2002" s="22"/>
      <c r="DB2002" s="22"/>
      <c r="DC2002" s="22"/>
      <c r="DD2002" s="22"/>
      <c r="DE2002" s="22"/>
      <c r="DF2002" s="22"/>
      <c r="DG2002" s="22"/>
      <c r="DH2002" s="22"/>
      <c r="DI2002" s="22"/>
      <c r="DJ2002" s="22"/>
      <c r="DK2002" s="22"/>
      <c r="DL2002" s="22"/>
    </row>
    <row r="2003" spans="1:116" hidden="1" x14ac:dyDescent="0.25">
      <c r="A2003" s="2"/>
      <c r="B2003" s="4"/>
      <c r="C2003" s="576"/>
      <c r="D2003" s="576"/>
      <c r="E2003" s="576"/>
      <c r="F2003" s="576"/>
      <c r="G2003" s="431" t="s">
        <v>85</v>
      </c>
      <c r="H2003" s="61"/>
      <c r="I2003" s="179"/>
      <c r="J2003" s="442"/>
      <c r="K2003" s="442"/>
      <c r="L2003" s="441"/>
      <c r="M2003" s="441"/>
      <c r="N2003" s="442"/>
      <c r="O2003" s="442"/>
      <c r="P2003" s="441"/>
      <c r="Q2003" s="441"/>
      <c r="R2003" s="442"/>
      <c r="S2003" s="442"/>
      <c r="T2003" s="441"/>
      <c r="U2003" s="441"/>
      <c r="V2003" s="204"/>
      <c r="W2003" s="2"/>
      <c r="X2003" s="441"/>
      <c r="Y2003" s="2"/>
      <c r="Z2003" s="5"/>
      <c r="AA2003" s="22"/>
      <c r="AB2003" s="22"/>
      <c r="AC2003" s="22"/>
      <c r="AD2003" s="22"/>
      <c r="AE2003" s="22"/>
      <c r="AF2003" s="22"/>
      <c r="AG2003" s="22"/>
      <c r="AH2003" s="22"/>
      <c r="AI2003" s="22"/>
      <c r="AJ2003" s="22"/>
      <c r="AK2003" s="22"/>
      <c r="AL2003" s="22"/>
      <c r="AM2003" s="22"/>
      <c r="AN2003" s="22"/>
      <c r="AO2003" s="22"/>
      <c r="AP2003" s="22"/>
      <c r="AQ2003" s="22"/>
      <c r="AR2003" s="22"/>
      <c r="AS2003" s="22"/>
      <c r="AT2003" s="22"/>
      <c r="AU2003" s="22"/>
      <c r="AV2003" s="22"/>
      <c r="AW2003" s="22"/>
      <c r="AX2003" s="22"/>
      <c r="AY2003" s="22"/>
      <c r="AZ2003" s="22"/>
      <c r="BA2003" s="22"/>
      <c r="BB2003" s="22"/>
      <c r="BC2003" s="22"/>
      <c r="BD2003" s="22"/>
      <c r="BE2003" s="22"/>
      <c r="BF2003" s="22"/>
      <c r="BG2003" s="22"/>
      <c r="BH2003" s="22"/>
      <c r="BI2003" s="22"/>
      <c r="BJ2003" s="22"/>
      <c r="BK2003" s="22"/>
      <c r="BL2003" s="22"/>
      <c r="BM2003" s="22"/>
      <c r="BN2003" s="22"/>
      <c r="BO2003" s="22"/>
      <c r="BP2003" s="22"/>
      <c r="BQ2003" s="22"/>
      <c r="BR2003" s="22"/>
      <c r="BS2003" s="22"/>
      <c r="BT2003" s="22"/>
      <c r="BU2003" s="22"/>
      <c r="BV2003" s="22"/>
      <c r="BW2003" s="22"/>
      <c r="BX2003" s="22"/>
      <c r="BY2003" s="22"/>
      <c r="BZ2003" s="22"/>
      <c r="CA2003" s="22"/>
      <c r="CB2003" s="22"/>
      <c r="CC2003" s="22"/>
      <c r="CD2003" s="22"/>
      <c r="CE2003" s="22"/>
      <c r="CF2003" s="22"/>
      <c r="CG2003" s="22"/>
      <c r="CH2003" s="22"/>
      <c r="CI2003" s="22"/>
      <c r="CJ2003" s="22"/>
      <c r="CK2003" s="22"/>
      <c r="CL2003" s="22"/>
      <c r="CM2003" s="22"/>
      <c r="CN2003" s="22"/>
      <c r="CO2003" s="22"/>
      <c r="CP2003" s="22"/>
      <c r="CQ2003" s="22"/>
      <c r="CR2003" s="22"/>
      <c r="CS2003" s="22"/>
      <c r="CT2003" s="22"/>
      <c r="CU2003" s="22"/>
      <c r="CV2003" s="22"/>
      <c r="CW2003" s="22"/>
      <c r="CX2003" s="22"/>
      <c r="CY2003" s="22"/>
      <c r="CZ2003" s="22"/>
      <c r="DA2003" s="22"/>
      <c r="DB2003" s="22"/>
      <c r="DC2003" s="22"/>
      <c r="DD2003" s="22"/>
      <c r="DE2003" s="22"/>
      <c r="DF2003" s="22"/>
      <c r="DG2003" s="22"/>
      <c r="DH2003" s="22"/>
      <c r="DI2003" s="22"/>
      <c r="DJ2003" s="22"/>
      <c r="DK2003" s="22"/>
      <c r="DL2003" s="22"/>
    </row>
    <row r="2004" spans="1:116" hidden="1" x14ac:dyDescent="0.25">
      <c r="A2004" s="2"/>
      <c r="B2004" s="4"/>
      <c r="C2004" s="576"/>
      <c r="D2004" s="576"/>
      <c r="E2004" s="576"/>
      <c r="F2004" s="576"/>
      <c r="G2004" s="61" t="s">
        <v>86</v>
      </c>
      <c r="H2004" s="61"/>
      <c r="I2004" s="179"/>
      <c r="J2004" s="442"/>
      <c r="K2004" s="442"/>
      <c r="L2004" s="441"/>
      <c r="M2004" s="441"/>
      <c r="N2004" s="442"/>
      <c r="O2004" s="442"/>
      <c r="P2004" s="441"/>
      <c r="Q2004" s="441"/>
      <c r="R2004" s="442"/>
      <c r="S2004" s="442"/>
      <c r="T2004" s="441"/>
      <c r="U2004" s="441"/>
      <c r="V2004" s="204"/>
      <c r="W2004" s="2"/>
      <c r="X2004" s="441"/>
      <c r="Y2004" s="2"/>
      <c r="Z2004" s="5"/>
      <c r="AA2004" s="22"/>
      <c r="AB2004" s="22"/>
      <c r="AC2004" s="22"/>
      <c r="AD2004" s="22"/>
      <c r="AE2004" s="22"/>
      <c r="AF2004" s="22"/>
      <c r="AG2004" s="22"/>
      <c r="AH2004" s="22"/>
      <c r="AI2004" s="22"/>
      <c r="AJ2004" s="22"/>
      <c r="AK2004" s="22"/>
      <c r="AL2004" s="22"/>
      <c r="AM2004" s="22"/>
      <c r="AN2004" s="22"/>
      <c r="AO2004" s="22"/>
      <c r="AP2004" s="22"/>
      <c r="AQ2004" s="22"/>
      <c r="AR2004" s="22"/>
      <c r="AS2004" s="22"/>
      <c r="AT2004" s="22"/>
      <c r="AU2004" s="22"/>
      <c r="AV2004" s="22"/>
      <c r="AW2004" s="22"/>
      <c r="AX2004" s="22"/>
      <c r="AY2004" s="22"/>
      <c r="AZ2004" s="22"/>
      <c r="BA2004" s="22"/>
      <c r="BB2004" s="22"/>
      <c r="BC2004" s="22"/>
      <c r="BD2004" s="22"/>
      <c r="BE2004" s="22"/>
      <c r="BF2004" s="22"/>
      <c r="BG2004" s="22"/>
      <c r="BH2004" s="22"/>
      <c r="BI2004" s="22"/>
      <c r="BJ2004" s="22"/>
      <c r="BK2004" s="22"/>
      <c r="BL2004" s="22"/>
      <c r="BM2004" s="22"/>
      <c r="BN2004" s="22"/>
      <c r="BO2004" s="22"/>
      <c r="BP2004" s="22"/>
      <c r="BQ2004" s="22"/>
      <c r="BR2004" s="22"/>
      <c r="BS2004" s="22"/>
      <c r="BT2004" s="22"/>
      <c r="BU2004" s="22"/>
      <c r="BV2004" s="22"/>
      <c r="BW2004" s="22"/>
      <c r="BX2004" s="22"/>
      <c r="BY2004" s="22"/>
      <c r="BZ2004" s="22"/>
      <c r="CA2004" s="22"/>
      <c r="CB2004" s="22"/>
      <c r="CC2004" s="22"/>
      <c r="CD2004" s="22"/>
      <c r="CE2004" s="22"/>
      <c r="CF2004" s="22"/>
      <c r="CG2004" s="22"/>
      <c r="CH2004" s="22"/>
      <c r="CI2004" s="22"/>
      <c r="CJ2004" s="22"/>
      <c r="CK2004" s="22"/>
      <c r="CL2004" s="22"/>
      <c r="CM2004" s="22"/>
      <c r="CN2004" s="22"/>
      <c r="CO2004" s="22"/>
      <c r="CP2004" s="22"/>
      <c r="CQ2004" s="22"/>
      <c r="CR2004" s="22"/>
      <c r="CS2004" s="22"/>
      <c r="CT2004" s="22"/>
      <c r="CU2004" s="22"/>
      <c r="CV2004" s="22"/>
      <c r="CW2004" s="22"/>
      <c r="CX2004" s="22"/>
      <c r="CY2004" s="22"/>
      <c r="CZ2004" s="22"/>
      <c r="DA2004" s="22"/>
      <c r="DB2004" s="22"/>
      <c r="DC2004" s="22"/>
      <c r="DD2004" s="22"/>
      <c r="DE2004" s="22"/>
      <c r="DF2004" s="22"/>
      <c r="DG2004" s="22"/>
      <c r="DH2004" s="22"/>
      <c r="DI2004" s="22"/>
      <c r="DJ2004" s="22"/>
      <c r="DK2004" s="22"/>
      <c r="DL2004" s="22"/>
    </row>
    <row r="2005" spans="1:116" ht="30" hidden="1" x14ac:dyDescent="0.25">
      <c r="A2005" s="2"/>
      <c r="B2005" s="4"/>
      <c r="C2005" s="570" t="s">
        <v>79</v>
      </c>
      <c r="D2005" s="570"/>
      <c r="E2005" s="570"/>
      <c r="F2005" s="576" t="s">
        <v>87</v>
      </c>
      <c r="G2005" s="61" t="s">
        <v>82</v>
      </c>
      <c r="H2005" s="61"/>
      <c r="I2005" s="179"/>
      <c r="J2005" s="442"/>
      <c r="K2005" s="442"/>
      <c r="L2005" s="441"/>
      <c r="M2005" s="441"/>
      <c r="N2005" s="442"/>
      <c r="O2005" s="442"/>
      <c r="P2005" s="441"/>
      <c r="Q2005" s="441"/>
      <c r="R2005" s="442"/>
      <c r="S2005" s="442"/>
      <c r="T2005" s="441"/>
      <c r="U2005" s="441"/>
      <c r="V2005" s="204"/>
      <c r="W2005" s="2"/>
      <c r="X2005" s="441"/>
      <c r="Y2005" s="2"/>
      <c r="Z2005" s="5"/>
      <c r="AA2005" s="22"/>
      <c r="AB2005" s="22"/>
      <c r="AC2005" s="22"/>
      <c r="AD2005" s="22"/>
      <c r="AE2005" s="22"/>
      <c r="AF2005" s="22"/>
      <c r="AG2005" s="22"/>
      <c r="AH2005" s="22"/>
      <c r="AI2005" s="22"/>
      <c r="AJ2005" s="22"/>
      <c r="AK2005" s="22"/>
      <c r="AL2005" s="22"/>
      <c r="AM2005" s="22"/>
      <c r="AN2005" s="22"/>
      <c r="AO2005" s="22"/>
      <c r="AP2005" s="22"/>
      <c r="AQ2005" s="22"/>
      <c r="AR2005" s="22"/>
      <c r="AS2005" s="22"/>
      <c r="AT2005" s="22"/>
      <c r="AU2005" s="22"/>
      <c r="AV2005" s="22"/>
      <c r="AW2005" s="22"/>
      <c r="AX2005" s="22"/>
      <c r="AY2005" s="22"/>
      <c r="AZ2005" s="22"/>
      <c r="BA2005" s="22"/>
      <c r="BB2005" s="22"/>
      <c r="BC2005" s="22"/>
      <c r="BD2005" s="22"/>
      <c r="BE2005" s="22"/>
      <c r="BF2005" s="22"/>
      <c r="BG2005" s="22"/>
      <c r="BH2005" s="22"/>
      <c r="BI2005" s="22"/>
      <c r="BJ2005" s="22"/>
      <c r="BK2005" s="22"/>
      <c r="BL2005" s="22"/>
      <c r="BM2005" s="22"/>
      <c r="BN2005" s="22"/>
      <c r="BO2005" s="22"/>
      <c r="BP2005" s="22"/>
      <c r="BQ2005" s="22"/>
      <c r="BR2005" s="22"/>
      <c r="BS2005" s="22"/>
      <c r="BT2005" s="22"/>
      <c r="BU2005" s="22"/>
      <c r="BV2005" s="22"/>
      <c r="BW2005" s="22"/>
      <c r="BX2005" s="22"/>
      <c r="BY2005" s="22"/>
      <c r="BZ2005" s="22"/>
      <c r="CA2005" s="22"/>
      <c r="CB2005" s="22"/>
      <c r="CC2005" s="22"/>
      <c r="CD2005" s="22"/>
      <c r="CE2005" s="22"/>
      <c r="CF2005" s="22"/>
      <c r="CG2005" s="22"/>
      <c r="CH2005" s="22"/>
      <c r="CI2005" s="22"/>
      <c r="CJ2005" s="22"/>
      <c r="CK2005" s="22"/>
      <c r="CL2005" s="22"/>
      <c r="CM2005" s="22"/>
      <c r="CN2005" s="22"/>
      <c r="CO2005" s="22"/>
      <c r="CP2005" s="22"/>
      <c r="CQ2005" s="22"/>
      <c r="CR2005" s="22"/>
      <c r="CS2005" s="22"/>
      <c r="CT2005" s="22"/>
      <c r="CU2005" s="22"/>
      <c r="CV2005" s="22"/>
      <c r="CW2005" s="22"/>
      <c r="CX2005" s="22"/>
      <c r="CY2005" s="22"/>
      <c r="CZ2005" s="22"/>
      <c r="DA2005" s="22"/>
      <c r="DB2005" s="22"/>
      <c r="DC2005" s="22"/>
      <c r="DD2005" s="22"/>
      <c r="DE2005" s="22"/>
      <c r="DF2005" s="22"/>
      <c r="DG2005" s="22"/>
      <c r="DH2005" s="22"/>
      <c r="DI2005" s="22"/>
      <c r="DJ2005" s="22"/>
      <c r="DK2005" s="22"/>
      <c r="DL2005" s="22"/>
    </row>
    <row r="2006" spans="1:116" hidden="1" x14ac:dyDescent="0.25">
      <c r="A2006" s="2"/>
      <c r="B2006" s="4"/>
      <c r="C2006" s="570"/>
      <c r="D2006" s="570"/>
      <c r="E2006" s="570"/>
      <c r="F2006" s="576"/>
      <c r="G2006" s="61" t="s">
        <v>83</v>
      </c>
      <c r="H2006" s="61"/>
      <c r="I2006" s="179"/>
      <c r="J2006" s="442"/>
      <c r="K2006" s="442"/>
      <c r="L2006" s="441"/>
      <c r="M2006" s="441"/>
      <c r="N2006" s="442"/>
      <c r="O2006" s="442"/>
      <c r="P2006" s="441"/>
      <c r="Q2006" s="441"/>
      <c r="R2006" s="442"/>
      <c r="S2006" s="442"/>
      <c r="T2006" s="441"/>
      <c r="U2006" s="441"/>
      <c r="V2006" s="204"/>
      <c r="W2006" s="2"/>
      <c r="X2006" s="441"/>
      <c r="Y2006" s="2"/>
      <c r="Z2006" s="5"/>
      <c r="AA2006" s="22"/>
      <c r="AB2006" s="22"/>
      <c r="AC2006" s="22"/>
      <c r="AD2006" s="22"/>
      <c r="AE2006" s="22"/>
      <c r="AF2006" s="22"/>
      <c r="AG2006" s="22"/>
      <c r="AH2006" s="22"/>
      <c r="AI2006" s="22"/>
      <c r="AJ2006" s="22"/>
      <c r="AK2006" s="22"/>
      <c r="AL2006" s="22"/>
      <c r="AM2006" s="22"/>
      <c r="AN2006" s="22"/>
      <c r="AO2006" s="22"/>
      <c r="AP2006" s="22"/>
      <c r="AQ2006" s="22"/>
      <c r="AR2006" s="22"/>
      <c r="AS2006" s="22"/>
      <c r="AT2006" s="22"/>
      <c r="AU2006" s="22"/>
      <c r="AV2006" s="22"/>
      <c r="AW2006" s="22"/>
      <c r="AX2006" s="22"/>
      <c r="AY2006" s="22"/>
      <c r="AZ2006" s="22"/>
      <c r="BA2006" s="22"/>
      <c r="BB2006" s="22"/>
      <c r="BC2006" s="22"/>
      <c r="BD2006" s="22"/>
      <c r="BE2006" s="22"/>
      <c r="BF2006" s="22"/>
      <c r="BG2006" s="22"/>
      <c r="BH2006" s="22"/>
      <c r="BI2006" s="22"/>
      <c r="BJ2006" s="22"/>
      <c r="BK2006" s="22"/>
      <c r="BL2006" s="22"/>
      <c r="BM2006" s="22"/>
      <c r="BN2006" s="22"/>
      <c r="BO2006" s="22"/>
      <c r="BP2006" s="22"/>
      <c r="BQ2006" s="22"/>
      <c r="BR2006" s="22"/>
      <c r="BS2006" s="22"/>
      <c r="BT2006" s="22"/>
      <c r="BU2006" s="22"/>
      <c r="BV2006" s="22"/>
      <c r="BW2006" s="22"/>
      <c r="BX2006" s="22"/>
      <c r="BY2006" s="22"/>
      <c r="BZ2006" s="22"/>
      <c r="CA2006" s="22"/>
      <c r="CB2006" s="22"/>
      <c r="CC2006" s="22"/>
      <c r="CD2006" s="22"/>
      <c r="CE2006" s="22"/>
      <c r="CF2006" s="22"/>
      <c r="CG2006" s="22"/>
      <c r="CH2006" s="22"/>
      <c r="CI2006" s="22"/>
      <c r="CJ2006" s="22"/>
      <c r="CK2006" s="22"/>
      <c r="CL2006" s="22"/>
      <c r="CM2006" s="22"/>
      <c r="CN2006" s="22"/>
      <c r="CO2006" s="22"/>
      <c r="CP2006" s="22"/>
      <c r="CQ2006" s="22"/>
      <c r="CR2006" s="22"/>
      <c r="CS2006" s="22"/>
      <c r="CT2006" s="22"/>
      <c r="CU2006" s="22"/>
      <c r="CV2006" s="22"/>
      <c r="CW2006" s="22"/>
      <c r="CX2006" s="22"/>
      <c r="CY2006" s="22"/>
      <c r="CZ2006" s="22"/>
      <c r="DA2006" s="22"/>
      <c r="DB2006" s="22"/>
      <c r="DC2006" s="22"/>
      <c r="DD2006" s="22"/>
      <c r="DE2006" s="22"/>
      <c r="DF2006" s="22"/>
      <c r="DG2006" s="22"/>
      <c r="DH2006" s="22"/>
      <c r="DI2006" s="22"/>
      <c r="DJ2006" s="22"/>
      <c r="DK2006" s="22"/>
      <c r="DL2006" s="22"/>
    </row>
    <row r="2007" spans="1:116" hidden="1" x14ac:dyDescent="0.25">
      <c r="A2007" s="2"/>
      <c r="B2007" s="4"/>
      <c r="C2007" s="570"/>
      <c r="D2007" s="570"/>
      <c r="E2007" s="570"/>
      <c r="F2007" s="576"/>
      <c r="G2007" s="61" t="s">
        <v>84</v>
      </c>
      <c r="H2007" s="61"/>
      <c r="I2007" s="179"/>
      <c r="J2007" s="442"/>
      <c r="K2007" s="442"/>
      <c r="L2007" s="441"/>
      <c r="M2007" s="441"/>
      <c r="N2007" s="442"/>
      <c r="O2007" s="442"/>
      <c r="P2007" s="441"/>
      <c r="Q2007" s="441"/>
      <c r="R2007" s="442"/>
      <c r="S2007" s="442"/>
      <c r="T2007" s="441"/>
      <c r="U2007" s="441"/>
      <c r="V2007" s="204"/>
      <c r="W2007" s="2"/>
      <c r="X2007" s="441"/>
      <c r="Y2007" s="2"/>
      <c r="Z2007" s="5"/>
      <c r="AA2007" s="22"/>
      <c r="AB2007" s="22"/>
      <c r="AC2007" s="22"/>
      <c r="AD2007" s="22"/>
      <c r="AE2007" s="22"/>
      <c r="AF2007" s="22"/>
      <c r="AG2007" s="22"/>
      <c r="AH2007" s="22"/>
      <c r="AI2007" s="22"/>
      <c r="AJ2007" s="22"/>
      <c r="AK2007" s="22"/>
      <c r="AL2007" s="22"/>
      <c r="AM2007" s="22"/>
      <c r="AN2007" s="22"/>
      <c r="AO2007" s="22"/>
      <c r="AP2007" s="22"/>
      <c r="AQ2007" s="22"/>
      <c r="AR2007" s="22"/>
      <c r="AS2007" s="22"/>
      <c r="AT2007" s="22"/>
      <c r="AU2007" s="22"/>
      <c r="AV2007" s="22"/>
      <c r="AW2007" s="22"/>
      <c r="AX2007" s="22"/>
      <c r="AY2007" s="22"/>
      <c r="AZ2007" s="22"/>
      <c r="BA2007" s="22"/>
      <c r="BB2007" s="22"/>
      <c r="BC2007" s="22"/>
      <c r="BD2007" s="22"/>
      <c r="BE2007" s="22"/>
      <c r="BF2007" s="22"/>
      <c r="BG2007" s="22"/>
      <c r="BH2007" s="22"/>
      <c r="BI2007" s="22"/>
      <c r="BJ2007" s="22"/>
      <c r="BK2007" s="22"/>
      <c r="BL2007" s="22"/>
      <c r="BM2007" s="22"/>
      <c r="BN2007" s="22"/>
      <c r="BO2007" s="22"/>
      <c r="BP2007" s="22"/>
      <c r="BQ2007" s="22"/>
      <c r="BR2007" s="22"/>
      <c r="BS2007" s="22"/>
      <c r="BT2007" s="22"/>
      <c r="BU2007" s="22"/>
      <c r="BV2007" s="22"/>
      <c r="BW2007" s="22"/>
      <c r="BX2007" s="22"/>
      <c r="BY2007" s="22"/>
      <c r="BZ2007" s="22"/>
      <c r="CA2007" s="22"/>
      <c r="CB2007" s="22"/>
      <c r="CC2007" s="22"/>
      <c r="CD2007" s="22"/>
      <c r="CE2007" s="22"/>
      <c r="CF2007" s="22"/>
      <c r="CG2007" s="22"/>
      <c r="CH2007" s="22"/>
      <c r="CI2007" s="22"/>
      <c r="CJ2007" s="22"/>
      <c r="CK2007" s="22"/>
      <c r="CL2007" s="22"/>
      <c r="CM2007" s="22"/>
      <c r="CN2007" s="22"/>
      <c r="CO2007" s="22"/>
      <c r="CP2007" s="22"/>
      <c r="CQ2007" s="22"/>
      <c r="CR2007" s="22"/>
      <c r="CS2007" s="22"/>
      <c r="CT2007" s="22"/>
      <c r="CU2007" s="22"/>
      <c r="CV2007" s="22"/>
      <c r="CW2007" s="22"/>
      <c r="CX2007" s="22"/>
      <c r="CY2007" s="22"/>
      <c r="CZ2007" s="22"/>
      <c r="DA2007" s="22"/>
      <c r="DB2007" s="22"/>
      <c r="DC2007" s="22"/>
      <c r="DD2007" s="22"/>
      <c r="DE2007" s="22"/>
      <c r="DF2007" s="22"/>
      <c r="DG2007" s="22"/>
      <c r="DH2007" s="22"/>
      <c r="DI2007" s="22"/>
      <c r="DJ2007" s="22"/>
      <c r="DK2007" s="22"/>
      <c r="DL2007" s="22"/>
    </row>
    <row r="2008" spans="1:116" s="103" customFormat="1" ht="14.25" hidden="1" customHeight="1" x14ac:dyDescent="0.2">
      <c r="A2008" s="126"/>
      <c r="B2008" s="111"/>
      <c r="C2008" s="570"/>
      <c r="D2008" s="570"/>
      <c r="E2008" s="570"/>
      <c r="F2008" s="576"/>
      <c r="G2008" s="656" t="s">
        <v>85</v>
      </c>
      <c r="H2008" s="440"/>
      <c r="I2008" s="245"/>
      <c r="J2008" s="296">
        <v>0</v>
      </c>
      <c r="K2008" s="296">
        <v>0</v>
      </c>
      <c r="L2008" s="296">
        <f>L2009+L2010+L2011+L2012+L2013</f>
        <v>6</v>
      </c>
      <c r="M2008" s="296">
        <f t="shared" ref="M2008:U2008" si="69">M2009+M2010+M2011+M2012+M2013</f>
        <v>0</v>
      </c>
      <c r="N2008" s="296">
        <f t="shared" si="69"/>
        <v>0</v>
      </c>
      <c r="O2008" s="296">
        <f t="shared" si="69"/>
        <v>0</v>
      </c>
      <c r="P2008" s="274">
        <f t="shared" si="69"/>
        <v>2687</v>
      </c>
      <c r="Q2008" s="296">
        <f t="shared" si="69"/>
        <v>0</v>
      </c>
      <c r="R2008" s="296">
        <f t="shared" si="69"/>
        <v>0</v>
      </c>
      <c r="S2008" s="296">
        <f t="shared" si="69"/>
        <v>0</v>
      </c>
      <c r="T2008" s="274">
        <f t="shared" si="69"/>
        <v>5098.6698999999999</v>
      </c>
      <c r="U2008" s="296">
        <f t="shared" si="69"/>
        <v>0</v>
      </c>
      <c r="V2008" s="272" t="e">
        <f>'Приложение 1'!#REF!</f>
        <v>#REF!</v>
      </c>
      <c r="W2008" s="118" t="e">
        <f>V2008*((J2008+K2008+L2008))/(N2008+O2008+P2008)</f>
        <v>#REF!</v>
      </c>
      <c r="X2008" s="116">
        <v>2.3421400000000001</v>
      </c>
      <c r="Y2008" s="344" t="e">
        <f>X2008*'Приложение 1'!#REF!/100</f>
        <v>#REF!</v>
      </c>
      <c r="Z2008" s="349" t="e">
        <f t="shared" ref="Z2008:Z2028" si="70">W2008/Y2008</f>
        <v>#REF!</v>
      </c>
      <c r="AA2008" s="104"/>
      <c r="AB2008" s="104"/>
      <c r="AC2008" s="104"/>
      <c r="AD2008" s="104"/>
      <c r="AE2008" s="104"/>
      <c r="AF2008" s="104"/>
      <c r="AG2008" s="104"/>
      <c r="AH2008" s="104"/>
      <c r="AI2008" s="104"/>
      <c r="AJ2008" s="104"/>
      <c r="AK2008" s="104"/>
      <c r="AL2008" s="104"/>
      <c r="AM2008" s="104"/>
      <c r="AN2008" s="104"/>
      <c r="AO2008" s="104"/>
      <c r="AP2008" s="104"/>
      <c r="AQ2008" s="104"/>
      <c r="AR2008" s="104"/>
      <c r="AS2008" s="104"/>
      <c r="AT2008" s="104"/>
      <c r="AU2008" s="104"/>
      <c r="AV2008" s="104"/>
      <c r="AW2008" s="104"/>
      <c r="AX2008" s="104"/>
      <c r="AY2008" s="104"/>
      <c r="AZ2008" s="104"/>
      <c r="BA2008" s="104"/>
      <c r="BB2008" s="104"/>
      <c r="BC2008" s="104"/>
      <c r="BD2008" s="104"/>
      <c r="BE2008" s="104"/>
      <c r="BF2008" s="104"/>
      <c r="BG2008" s="104"/>
      <c r="BH2008" s="104"/>
      <c r="BI2008" s="104"/>
      <c r="BJ2008" s="104"/>
      <c r="BK2008" s="104"/>
      <c r="BL2008" s="104"/>
      <c r="BM2008" s="104"/>
      <c r="BN2008" s="104"/>
      <c r="BO2008" s="104"/>
      <c r="BP2008" s="104"/>
      <c r="BQ2008" s="104"/>
      <c r="BR2008" s="104"/>
      <c r="BS2008" s="104"/>
      <c r="BT2008" s="104"/>
      <c r="BU2008" s="104"/>
      <c r="BV2008" s="104"/>
      <c r="BW2008" s="104"/>
      <c r="BX2008" s="104"/>
      <c r="BY2008" s="104"/>
      <c r="BZ2008" s="104"/>
      <c r="CA2008" s="104"/>
      <c r="CB2008" s="104"/>
      <c r="CC2008" s="104"/>
      <c r="CD2008" s="104"/>
      <c r="CE2008" s="104"/>
      <c r="CF2008" s="104"/>
      <c r="CG2008" s="104"/>
      <c r="CH2008" s="104"/>
      <c r="CI2008" s="104"/>
      <c r="CJ2008" s="104"/>
      <c r="CK2008" s="104"/>
      <c r="CL2008" s="104"/>
      <c r="CM2008" s="104"/>
      <c r="CN2008" s="104"/>
      <c r="CO2008" s="104"/>
      <c r="CP2008" s="104"/>
      <c r="CQ2008" s="104"/>
      <c r="CR2008" s="104"/>
      <c r="CS2008" s="104"/>
      <c r="CT2008" s="104"/>
      <c r="CU2008" s="104"/>
      <c r="CV2008" s="104"/>
      <c r="CW2008" s="104"/>
      <c r="CX2008" s="104"/>
      <c r="CY2008" s="104"/>
      <c r="CZ2008" s="104"/>
      <c r="DA2008" s="104"/>
      <c r="DB2008" s="104"/>
      <c r="DC2008" s="104"/>
      <c r="DD2008" s="104"/>
      <c r="DE2008" s="104"/>
      <c r="DF2008" s="104"/>
      <c r="DG2008" s="104"/>
      <c r="DH2008" s="104"/>
      <c r="DI2008" s="104"/>
      <c r="DJ2008" s="104"/>
      <c r="DK2008" s="104"/>
      <c r="DL2008" s="104"/>
    </row>
    <row r="2009" spans="1:116" s="22" customFormat="1" ht="30" hidden="1" x14ac:dyDescent="0.25">
      <c r="A2009" s="430"/>
      <c r="B2009" s="66" t="s">
        <v>1609</v>
      </c>
      <c r="C2009" s="570"/>
      <c r="D2009" s="570"/>
      <c r="E2009" s="570"/>
      <c r="F2009" s="576"/>
      <c r="G2009" s="656"/>
      <c r="H2009" s="421"/>
      <c r="I2009" s="304" t="s">
        <v>1163</v>
      </c>
      <c r="J2009" s="430"/>
      <c r="K2009" s="95"/>
      <c r="L2009" s="430">
        <v>1</v>
      </c>
      <c r="M2009" s="430"/>
      <c r="N2009" s="67"/>
      <c r="O2009" s="67"/>
      <c r="P2009" s="67"/>
      <c r="Q2009" s="67"/>
      <c r="R2009" s="67"/>
      <c r="S2009" s="67"/>
      <c r="T2009" s="95">
        <v>865.43389999999999</v>
      </c>
      <c r="U2009" s="67"/>
      <c r="V2009" s="187"/>
      <c r="W2009" s="118" t="e">
        <f t="shared" ref="W2009:W2028" si="71">V2009*((J2009+K2009+L2009))/(N2009+O2009+P2009)</f>
        <v>#DIV/0!</v>
      </c>
      <c r="X2009" s="116">
        <v>2.3421400000000001</v>
      </c>
      <c r="Y2009" s="344" t="e">
        <f>X2009*'Приложение 1'!#REF!/100</f>
        <v>#REF!</v>
      </c>
      <c r="Z2009" s="349" t="e">
        <f t="shared" si="70"/>
        <v>#DIV/0!</v>
      </c>
      <c r="AA2009" s="64"/>
    </row>
    <row r="2010" spans="1:116" s="22" customFormat="1" ht="45" hidden="1" x14ac:dyDescent="0.25">
      <c r="A2010" s="430"/>
      <c r="B2010" s="430" t="s">
        <v>1703</v>
      </c>
      <c r="C2010" s="570"/>
      <c r="D2010" s="570"/>
      <c r="E2010" s="570"/>
      <c r="F2010" s="576"/>
      <c r="G2010" s="656"/>
      <c r="H2010" s="421"/>
      <c r="I2010" s="304" t="s">
        <v>1153</v>
      </c>
      <c r="J2010" s="430"/>
      <c r="K2010" s="95"/>
      <c r="L2010" s="430">
        <v>1</v>
      </c>
      <c r="M2010" s="430"/>
      <c r="N2010" s="67"/>
      <c r="O2010" s="67"/>
      <c r="P2010" s="67">
        <v>2280</v>
      </c>
      <c r="Q2010" s="67"/>
      <c r="R2010" s="67"/>
      <c r="S2010" s="67"/>
      <c r="T2010" s="95">
        <v>824.54</v>
      </c>
      <c r="U2010" s="67"/>
      <c r="V2010" s="99"/>
      <c r="W2010" s="118">
        <f t="shared" si="71"/>
        <v>0</v>
      </c>
      <c r="X2010" s="116">
        <v>2.3421400000000001</v>
      </c>
      <c r="Y2010" s="344" t="e">
        <f>X2010*'Приложение 1'!#REF!/100</f>
        <v>#REF!</v>
      </c>
      <c r="Z2010" s="349" t="e">
        <f t="shared" si="70"/>
        <v>#REF!</v>
      </c>
      <c r="AA2010" s="64"/>
    </row>
    <row r="2011" spans="1:116" s="22" customFormat="1" ht="30" hidden="1" x14ac:dyDescent="0.25">
      <c r="A2011" s="430"/>
      <c r="B2011" s="66" t="s">
        <v>1651</v>
      </c>
      <c r="C2011" s="570"/>
      <c r="D2011" s="570"/>
      <c r="E2011" s="570"/>
      <c r="F2011" s="576"/>
      <c r="G2011" s="656"/>
      <c r="H2011" s="421"/>
      <c r="I2011" s="304" t="s">
        <v>1164</v>
      </c>
      <c r="J2011" s="430"/>
      <c r="K2011" s="95"/>
      <c r="L2011" s="430">
        <v>1</v>
      </c>
      <c r="M2011" s="430"/>
      <c r="N2011" s="67"/>
      <c r="O2011" s="67"/>
      <c r="P2011" s="67"/>
      <c r="Q2011" s="67"/>
      <c r="R2011" s="67"/>
      <c r="S2011" s="67"/>
      <c r="T2011" s="95">
        <v>772.61599999999999</v>
      </c>
      <c r="U2011" s="67"/>
      <c r="V2011" s="187"/>
      <c r="W2011" s="118" t="e">
        <f t="shared" si="71"/>
        <v>#DIV/0!</v>
      </c>
      <c r="X2011" s="116">
        <v>2.3421400000000001</v>
      </c>
      <c r="Y2011" s="344" t="e">
        <f>X2011*'Приложение 1'!#REF!/100</f>
        <v>#REF!</v>
      </c>
      <c r="Z2011" s="349" t="e">
        <f t="shared" si="70"/>
        <v>#DIV/0!</v>
      </c>
      <c r="AA2011" s="64"/>
    </row>
    <row r="2012" spans="1:116" s="22" customFormat="1" ht="45" hidden="1" x14ac:dyDescent="0.25">
      <c r="A2012" s="430"/>
      <c r="B2012" s="66" t="s">
        <v>1598</v>
      </c>
      <c r="C2012" s="570"/>
      <c r="D2012" s="570"/>
      <c r="E2012" s="570"/>
      <c r="F2012" s="576"/>
      <c r="G2012" s="656"/>
      <c r="H2012" s="421"/>
      <c r="I2012" s="158" t="s">
        <v>1440</v>
      </c>
      <c r="J2012" s="430"/>
      <c r="K2012" s="430"/>
      <c r="L2012" s="430">
        <v>2</v>
      </c>
      <c r="M2012" s="430"/>
      <c r="N2012" s="67"/>
      <c r="O2012" s="67"/>
      <c r="P2012" s="67">
        <v>7</v>
      </c>
      <c r="Q2012" s="67"/>
      <c r="R2012" s="67"/>
      <c r="S2012" s="67"/>
      <c r="T2012" s="67">
        <v>1393.29</v>
      </c>
      <c r="U2012" s="67"/>
      <c r="V2012" s="187"/>
      <c r="W2012" s="118">
        <f t="shared" si="71"/>
        <v>0</v>
      </c>
      <c r="X2012" s="116">
        <v>2.3421400000000001</v>
      </c>
      <c r="Y2012" s="344" t="e">
        <f>X2012*'Приложение 1'!#REF!/100</f>
        <v>#REF!</v>
      </c>
      <c r="Z2012" s="349" t="e">
        <f t="shared" si="70"/>
        <v>#REF!</v>
      </c>
      <c r="AA2012" s="64"/>
    </row>
    <row r="2013" spans="1:116" s="22" customFormat="1" ht="57" hidden="1" customHeight="1" x14ac:dyDescent="0.25">
      <c r="A2013" s="430"/>
      <c r="B2013" s="430">
        <v>5747</v>
      </c>
      <c r="C2013" s="570"/>
      <c r="D2013" s="570"/>
      <c r="E2013" s="570"/>
      <c r="F2013" s="576"/>
      <c r="G2013" s="656"/>
      <c r="H2013" s="430"/>
      <c r="I2013" s="323" t="s">
        <v>1702</v>
      </c>
      <c r="J2013" s="430"/>
      <c r="K2013" s="430"/>
      <c r="L2013" s="430">
        <v>1</v>
      </c>
      <c r="M2013" s="67"/>
      <c r="N2013" s="67"/>
      <c r="O2013" s="67"/>
      <c r="P2013" s="67">
        <v>400</v>
      </c>
      <c r="Q2013" s="67"/>
      <c r="R2013" s="67"/>
      <c r="S2013" s="67"/>
      <c r="T2013" s="67">
        <v>1242.79</v>
      </c>
      <c r="U2013" s="67"/>
      <c r="V2013" s="205"/>
      <c r="W2013" s="118">
        <f t="shared" si="71"/>
        <v>0</v>
      </c>
      <c r="X2013" s="116">
        <v>2.3421400000000001</v>
      </c>
      <c r="Y2013" s="344" t="e">
        <f>X2013*'Приложение 1'!#REF!/100</f>
        <v>#REF!</v>
      </c>
      <c r="Z2013" s="349" t="e">
        <f t="shared" si="70"/>
        <v>#REF!</v>
      </c>
      <c r="AA2013" s="187"/>
      <c r="AB2013" s="64"/>
    </row>
    <row r="2014" spans="1:116" hidden="1" x14ac:dyDescent="0.25">
      <c r="A2014" s="2"/>
      <c r="B2014" s="4"/>
      <c r="C2014" s="570"/>
      <c r="D2014" s="570"/>
      <c r="E2014" s="570"/>
      <c r="F2014" s="576"/>
      <c r="G2014" s="61" t="s">
        <v>86</v>
      </c>
      <c r="H2014" s="61"/>
      <c r="I2014" s="179"/>
      <c r="J2014" s="442"/>
      <c r="K2014" s="442"/>
      <c r="L2014" s="441"/>
      <c r="M2014" s="441"/>
      <c r="N2014" s="442"/>
      <c r="O2014" s="442"/>
      <c r="P2014" s="441"/>
      <c r="Q2014" s="441"/>
      <c r="R2014" s="442"/>
      <c r="S2014" s="442"/>
      <c r="T2014" s="441"/>
      <c r="U2014" s="441"/>
      <c r="V2014" s="204"/>
      <c r="W2014" s="118" t="e">
        <f t="shared" si="71"/>
        <v>#DIV/0!</v>
      </c>
      <c r="X2014" s="116">
        <v>2.3421400000000001</v>
      </c>
      <c r="Y2014" s="344" t="e">
        <f>X2014*'Приложение 1'!#REF!/100</f>
        <v>#REF!</v>
      </c>
      <c r="Z2014" s="349" t="e">
        <f t="shared" si="70"/>
        <v>#DIV/0!</v>
      </c>
      <c r="AA2014" s="22"/>
      <c r="AB2014" s="22"/>
      <c r="AC2014" s="22"/>
      <c r="AD2014" s="22"/>
      <c r="AE2014" s="22"/>
      <c r="AF2014" s="22"/>
      <c r="AG2014" s="22"/>
      <c r="AH2014" s="22"/>
      <c r="AI2014" s="22"/>
      <c r="AJ2014" s="22"/>
      <c r="AK2014" s="22"/>
      <c r="AL2014" s="22"/>
      <c r="AM2014" s="22"/>
      <c r="AN2014" s="22"/>
      <c r="AO2014" s="22"/>
      <c r="AP2014" s="22"/>
      <c r="AQ2014" s="22"/>
      <c r="AR2014" s="22"/>
      <c r="AS2014" s="22"/>
      <c r="AT2014" s="22"/>
      <c r="AU2014" s="22"/>
      <c r="AV2014" s="22"/>
      <c r="AW2014" s="22"/>
      <c r="AX2014" s="22"/>
      <c r="AY2014" s="22"/>
      <c r="AZ2014" s="22"/>
      <c r="BA2014" s="22"/>
      <c r="BB2014" s="22"/>
      <c r="BC2014" s="22"/>
      <c r="BD2014" s="22"/>
      <c r="BE2014" s="22"/>
      <c r="BF2014" s="22"/>
      <c r="BG2014" s="22"/>
      <c r="BH2014" s="22"/>
      <c r="BI2014" s="22"/>
      <c r="BJ2014" s="22"/>
      <c r="BK2014" s="22"/>
      <c r="BL2014" s="22"/>
      <c r="BM2014" s="22"/>
      <c r="BN2014" s="22"/>
      <c r="BO2014" s="22"/>
      <c r="BP2014" s="22"/>
      <c r="BQ2014" s="22"/>
      <c r="BR2014" s="22"/>
      <c r="BS2014" s="22"/>
      <c r="BT2014" s="22"/>
      <c r="BU2014" s="22"/>
      <c r="BV2014" s="22"/>
      <c r="BW2014" s="22"/>
      <c r="BX2014" s="22"/>
      <c r="BY2014" s="22"/>
      <c r="BZ2014" s="22"/>
      <c r="CA2014" s="22"/>
      <c r="CB2014" s="22"/>
      <c r="CC2014" s="22"/>
      <c r="CD2014" s="22"/>
      <c r="CE2014" s="22"/>
      <c r="CF2014" s="22"/>
      <c r="CG2014" s="22"/>
      <c r="CH2014" s="22"/>
      <c r="CI2014" s="22"/>
      <c r="CJ2014" s="22"/>
      <c r="CK2014" s="22"/>
      <c r="CL2014" s="22"/>
      <c r="CM2014" s="22"/>
      <c r="CN2014" s="22"/>
      <c r="CO2014" s="22"/>
      <c r="CP2014" s="22"/>
      <c r="CQ2014" s="22"/>
      <c r="CR2014" s="22"/>
      <c r="CS2014" s="22"/>
      <c r="CT2014" s="22"/>
      <c r="CU2014" s="22"/>
      <c r="CV2014" s="22"/>
      <c r="CW2014" s="22"/>
      <c r="CX2014" s="22"/>
      <c r="CY2014" s="22"/>
      <c r="CZ2014" s="22"/>
      <c r="DA2014" s="22"/>
      <c r="DB2014" s="22"/>
      <c r="DC2014" s="22"/>
      <c r="DD2014" s="22"/>
      <c r="DE2014" s="22"/>
      <c r="DF2014" s="22"/>
      <c r="DG2014" s="22"/>
      <c r="DH2014" s="22"/>
      <c r="DI2014" s="22"/>
      <c r="DJ2014" s="22"/>
      <c r="DK2014" s="22"/>
      <c r="DL2014" s="22"/>
    </row>
    <row r="2015" spans="1:116" ht="30" hidden="1" x14ac:dyDescent="0.25">
      <c r="A2015" s="2"/>
      <c r="B2015" s="4"/>
      <c r="C2015" s="570"/>
      <c r="D2015" s="570"/>
      <c r="E2015" s="570"/>
      <c r="F2015" s="576" t="s">
        <v>88</v>
      </c>
      <c r="G2015" s="61" t="s">
        <v>82</v>
      </c>
      <c r="H2015" s="61"/>
      <c r="I2015" s="179"/>
      <c r="J2015" s="442"/>
      <c r="K2015" s="442"/>
      <c r="L2015" s="441"/>
      <c r="M2015" s="441"/>
      <c r="N2015" s="442"/>
      <c r="O2015" s="442"/>
      <c r="P2015" s="441"/>
      <c r="Q2015" s="441"/>
      <c r="R2015" s="442"/>
      <c r="S2015" s="442"/>
      <c r="T2015" s="441"/>
      <c r="U2015" s="441"/>
      <c r="V2015" s="204"/>
      <c r="W2015" s="118" t="e">
        <f t="shared" si="71"/>
        <v>#DIV/0!</v>
      </c>
      <c r="X2015" s="116">
        <v>2.3421400000000001</v>
      </c>
      <c r="Y2015" s="344" t="e">
        <f>X2015*'Приложение 1'!#REF!/100</f>
        <v>#REF!</v>
      </c>
      <c r="Z2015" s="349" t="e">
        <f t="shared" si="70"/>
        <v>#DIV/0!</v>
      </c>
      <c r="AA2015" s="22"/>
      <c r="AB2015" s="22"/>
      <c r="AC2015" s="22"/>
      <c r="AD2015" s="22"/>
      <c r="AE2015" s="22"/>
      <c r="AF2015" s="22"/>
      <c r="AG2015" s="22"/>
      <c r="AH2015" s="22"/>
      <c r="AI2015" s="22"/>
      <c r="AJ2015" s="22"/>
      <c r="AK2015" s="22"/>
      <c r="AL2015" s="22"/>
      <c r="AM2015" s="22"/>
      <c r="AN2015" s="22"/>
      <c r="AO2015" s="22"/>
      <c r="AP2015" s="22"/>
      <c r="AQ2015" s="22"/>
      <c r="AR2015" s="22"/>
      <c r="AS2015" s="22"/>
      <c r="AT2015" s="22"/>
      <c r="AU2015" s="22"/>
      <c r="AV2015" s="22"/>
      <c r="AW2015" s="22"/>
      <c r="AX2015" s="22"/>
      <c r="AY2015" s="22"/>
      <c r="AZ2015" s="22"/>
      <c r="BA2015" s="22"/>
      <c r="BB2015" s="22"/>
      <c r="BC2015" s="22"/>
      <c r="BD2015" s="22"/>
      <c r="BE2015" s="22"/>
      <c r="BF2015" s="22"/>
      <c r="BG2015" s="22"/>
      <c r="BH2015" s="22"/>
      <c r="BI2015" s="22"/>
      <c r="BJ2015" s="22"/>
      <c r="BK2015" s="22"/>
      <c r="BL2015" s="22"/>
      <c r="BM2015" s="22"/>
      <c r="BN2015" s="22"/>
      <c r="BO2015" s="22"/>
      <c r="BP2015" s="22"/>
      <c r="BQ2015" s="22"/>
      <c r="BR2015" s="22"/>
      <c r="BS2015" s="22"/>
      <c r="BT2015" s="22"/>
      <c r="BU2015" s="22"/>
      <c r="BV2015" s="22"/>
      <c r="BW2015" s="22"/>
      <c r="BX2015" s="22"/>
      <c r="BY2015" s="22"/>
      <c r="BZ2015" s="22"/>
      <c r="CA2015" s="22"/>
      <c r="CB2015" s="22"/>
      <c r="CC2015" s="22"/>
      <c r="CD2015" s="22"/>
      <c r="CE2015" s="22"/>
      <c r="CF2015" s="22"/>
      <c r="CG2015" s="22"/>
      <c r="CH2015" s="22"/>
      <c r="CI2015" s="22"/>
      <c r="CJ2015" s="22"/>
      <c r="CK2015" s="22"/>
      <c r="CL2015" s="22"/>
      <c r="CM2015" s="22"/>
      <c r="CN2015" s="22"/>
      <c r="CO2015" s="22"/>
      <c r="CP2015" s="22"/>
      <c r="CQ2015" s="22"/>
      <c r="CR2015" s="22"/>
      <c r="CS2015" s="22"/>
      <c r="CT2015" s="22"/>
      <c r="CU2015" s="22"/>
      <c r="CV2015" s="22"/>
      <c r="CW2015" s="22"/>
      <c r="CX2015" s="22"/>
      <c r="CY2015" s="22"/>
      <c r="CZ2015" s="22"/>
      <c r="DA2015" s="22"/>
      <c r="DB2015" s="22"/>
      <c r="DC2015" s="22"/>
      <c r="DD2015" s="22"/>
      <c r="DE2015" s="22"/>
      <c r="DF2015" s="22"/>
      <c r="DG2015" s="22"/>
      <c r="DH2015" s="22"/>
      <c r="DI2015" s="22"/>
      <c r="DJ2015" s="22"/>
      <c r="DK2015" s="22"/>
      <c r="DL2015" s="22"/>
    </row>
    <row r="2016" spans="1:116" hidden="1" x14ac:dyDescent="0.25">
      <c r="A2016" s="2"/>
      <c r="B2016" s="4"/>
      <c r="C2016" s="570"/>
      <c r="D2016" s="570"/>
      <c r="E2016" s="570"/>
      <c r="F2016" s="576"/>
      <c r="G2016" s="61" t="s">
        <v>83</v>
      </c>
      <c r="H2016" s="61"/>
      <c r="I2016" s="179"/>
      <c r="J2016" s="442"/>
      <c r="K2016" s="442"/>
      <c r="L2016" s="441"/>
      <c r="M2016" s="441"/>
      <c r="N2016" s="442"/>
      <c r="O2016" s="442"/>
      <c r="P2016" s="441"/>
      <c r="Q2016" s="441"/>
      <c r="R2016" s="442"/>
      <c r="S2016" s="442"/>
      <c r="T2016" s="441"/>
      <c r="U2016" s="441"/>
      <c r="V2016" s="204"/>
      <c r="W2016" s="118" t="e">
        <f t="shared" si="71"/>
        <v>#DIV/0!</v>
      </c>
      <c r="X2016" s="116">
        <v>2.3421400000000001</v>
      </c>
      <c r="Y2016" s="344" t="e">
        <f>X2016*'Приложение 1'!#REF!/100</f>
        <v>#REF!</v>
      </c>
      <c r="Z2016" s="349" t="e">
        <f t="shared" si="70"/>
        <v>#DIV/0!</v>
      </c>
      <c r="AA2016" s="22"/>
      <c r="AB2016" s="22"/>
      <c r="AC2016" s="22"/>
      <c r="AD2016" s="22"/>
      <c r="AE2016" s="22"/>
      <c r="AF2016" s="22"/>
      <c r="AG2016" s="22"/>
      <c r="AH2016" s="22"/>
      <c r="AI2016" s="22"/>
      <c r="AJ2016" s="22"/>
      <c r="AK2016" s="22"/>
      <c r="AL2016" s="22"/>
      <c r="AM2016" s="22"/>
      <c r="AN2016" s="22"/>
      <c r="AO2016" s="22"/>
      <c r="AP2016" s="22"/>
      <c r="AQ2016" s="22"/>
      <c r="AR2016" s="22"/>
      <c r="AS2016" s="22"/>
      <c r="AT2016" s="22"/>
      <c r="AU2016" s="22"/>
      <c r="AV2016" s="22"/>
      <c r="AW2016" s="22"/>
      <c r="AX2016" s="22"/>
      <c r="AY2016" s="22"/>
      <c r="AZ2016" s="22"/>
      <c r="BA2016" s="22"/>
      <c r="BB2016" s="22"/>
      <c r="BC2016" s="22"/>
      <c r="BD2016" s="22"/>
      <c r="BE2016" s="22"/>
      <c r="BF2016" s="22"/>
      <c r="BG2016" s="22"/>
      <c r="BH2016" s="22"/>
      <c r="BI2016" s="22"/>
      <c r="BJ2016" s="22"/>
      <c r="BK2016" s="22"/>
      <c r="BL2016" s="22"/>
      <c r="BM2016" s="22"/>
      <c r="BN2016" s="22"/>
      <c r="BO2016" s="22"/>
      <c r="BP2016" s="22"/>
      <c r="BQ2016" s="22"/>
      <c r="BR2016" s="22"/>
      <c r="BS2016" s="22"/>
      <c r="BT2016" s="22"/>
      <c r="BU2016" s="22"/>
      <c r="BV2016" s="22"/>
      <c r="BW2016" s="22"/>
      <c r="BX2016" s="22"/>
      <c r="BY2016" s="22"/>
      <c r="BZ2016" s="22"/>
      <c r="CA2016" s="22"/>
      <c r="CB2016" s="22"/>
      <c r="CC2016" s="22"/>
      <c r="CD2016" s="22"/>
      <c r="CE2016" s="22"/>
      <c r="CF2016" s="22"/>
      <c r="CG2016" s="22"/>
      <c r="CH2016" s="22"/>
      <c r="CI2016" s="22"/>
      <c r="CJ2016" s="22"/>
      <c r="CK2016" s="22"/>
      <c r="CL2016" s="22"/>
      <c r="CM2016" s="22"/>
      <c r="CN2016" s="22"/>
      <c r="CO2016" s="22"/>
      <c r="CP2016" s="22"/>
      <c r="CQ2016" s="22"/>
      <c r="CR2016" s="22"/>
      <c r="CS2016" s="22"/>
      <c r="CT2016" s="22"/>
      <c r="CU2016" s="22"/>
      <c r="CV2016" s="22"/>
      <c r="CW2016" s="22"/>
      <c r="CX2016" s="22"/>
      <c r="CY2016" s="22"/>
      <c r="CZ2016" s="22"/>
      <c r="DA2016" s="22"/>
      <c r="DB2016" s="22"/>
      <c r="DC2016" s="22"/>
      <c r="DD2016" s="22"/>
      <c r="DE2016" s="22"/>
      <c r="DF2016" s="22"/>
      <c r="DG2016" s="22"/>
      <c r="DH2016" s="22"/>
      <c r="DI2016" s="22"/>
      <c r="DJ2016" s="22"/>
      <c r="DK2016" s="22"/>
      <c r="DL2016" s="22"/>
    </row>
    <row r="2017" spans="1:117" hidden="1" x14ac:dyDescent="0.25">
      <c r="A2017" s="2"/>
      <c r="B2017" s="4"/>
      <c r="C2017" s="570"/>
      <c r="D2017" s="570"/>
      <c r="E2017" s="570"/>
      <c r="F2017" s="576"/>
      <c r="G2017" s="61" t="s">
        <v>84</v>
      </c>
      <c r="H2017" s="61"/>
      <c r="I2017" s="179"/>
      <c r="J2017" s="442"/>
      <c r="K2017" s="442"/>
      <c r="L2017" s="441"/>
      <c r="M2017" s="441"/>
      <c r="N2017" s="442"/>
      <c r="O2017" s="442"/>
      <c r="P2017" s="441"/>
      <c r="Q2017" s="441"/>
      <c r="R2017" s="442"/>
      <c r="S2017" s="442"/>
      <c r="T2017" s="441"/>
      <c r="U2017" s="441"/>
      <c r="V2017" s="204"/>
      <c r="W2017" s="118" t="e">
        <f t="shared" si="71"/>
        <v>#DIV/0!</v>
      </c>
      <c r="X2017" s="116">
        <v>2.3421400000000001</v>
      </c>
      <c r="Y2017" s="344" t="e">
        <f>X2017*'Приложение 1'!#REF!/100</f>
        <v>#REF!</v>
      </c>
      <c r="Z2017" s="349" t="e">
        <f t="shared" si="70"/>
        <v>#DIV/0!</v>
      </c>
      <c r="AA2017" s="22"/>
      <c r="AB2017" s="22"/>
      <c r="AC2017" s="22"/>
      <c r="AD2017" s="22"/>
      <c r="AE2017" s="22"/>
      <c r="AF2017" s="22"/>
      <c r="AG2017" s="22"/>
      <c r="AH2017" s="22"/>
      <c r="AI2017" s="22"/>
      <c r="AJ2017" s="22"/>
      <c r="AK2017" s="22"/>
      <c r="AL2017" s="22"/>
      <c r="AM2017" s="22"/>
      <c r="AN2017" s="22"/>
      <c r="AO2017" s="22"/>
      <c r="AP2017" s="22"/>
      <c r="AQ2017" s="22"/>
      <c r="AR2017" s="22"/>
      <c r="AS2017" s="22"/>
      <c r="AT2017" s="22"/>
      <c r="AU2017" s="22"/>
      <c r="AV2017" s="22"/>
      <c r="AW2017" s="22"/>
      <c r="AX2017" s="22"/>
      <c r="AY2017" s="22"/>
      <c r="AZ2017" s="22"/>
      <c r="BA2017" s="22"/>
      <c r="BB2017" s="22"/>
      <c r="BC2017" s="22"/>
      <c r="BD2017" s="22"/>
      <c r="BE2017" s="22"/>
      <c r="BF2017" s="22"/>
      <c r="BG2017" s="22"/>
      <c r="BH2017" s="22"/>
      <c r="BI2017" s="22"/>
      <c r="BJ2017" s="22"/>
      <c r="BK2017" s="22"/>
      <c r="BL2017" s="22"/>
      <c r="BM2017" s="22"/>
      <c r="BN2017" s="22"/>
      <c r="BO2017" s="22"/>
      <c r="BP2017" s="22"/>
      <c r="BQ2017" s="22"/>
      <c r="BR2017" s="22"/>
      <c r="BS2017" s="22"/>
      <c r="BT2017" s="22"/>
      <c r="BU2017" s="22"/>
      <c r="BV2017" s="22"/>
      <c r="BW2017" s="22"/>
      <c r="BX2017" s="22"/>
      <c r="BY2017" s="22"/>
      <c r="BZ2017" s="22"/>
      <c r="CA2017" s="22"/>
      <c r="CB2017" s="22"/>
      <c r="CC2017" s="22"/>
      <c r="CD2017" s="22"/>
      <c r="CE2017" s="22"/>
      <c r="CF2017" s="22"/>
      <c r="CG2017" s="22"/>
      <c r="CH2017" s="22"/>
      <c r="CI2017" s="22"/>
      <c r="CJ2017" s="22"/>
      <c r="CK2017" s="22"/>
      <c r="CL2017" s="22"/>
      <c r="CM2017" s="22"/>
      <c r="CN2017" s="22"/>
      <c r="CO2017" s="22"/>
      <c r="CP2017" s="22"/>
      <c r="CQ2017" s="22"/>
      <c r="CR2017" s="22"/>
      <c r="CS2017" s="22"/>
      <c r="CT2017" s="22"/>
      <c r="CU2017" s="22"/>
      <c r="CV2017" s="22"/>
      <c r="CW2017" s="22"/>
      <c r="CX2017" s="22"/>
      <c r="CY2017" s="22"/>
      <c r="CZ2017" s="22"/>
      <c r="DA2017" s="22"/>
      <c r="DB2017" s="22"/>
      <c r="DC2017" s="22"/>
      <c r="DD2017" s="22"/>
      <c r="DE2017" s="22"/>
      <c r="DF2017" s="22"/>
      <c r="DG2017" s="22"/>
      <c r="DH2017" s="22"/>
      <c r="DI2017" s="22"/>
      <c r="DJ2017" s="22"/>
      <c r="DK2017" s="22"/>
      <c r="DL2017" s="22"/>
    </row>
    <row r="2018" spans="1:117" hidden="1" x14ac:dyDescent="0.25">
      <c r="A2018" s="2"/>
      <c r="B2018" s="4"/>
      <c r="C2018" s="570"/>
      <c r="D2018" s="570"/>
      <c r="E2018" s="570"/>
      <c r="F2018" s="576"/>
      <c r="G2018" s="570" t="s">
        <v>85</v>
      </c>
      <c r="H2018" s="302"/>
      <c r="I2018" s="303"/>
      <c r="J2018" s="122">
        <f>J2019+J2020</f>
        <v>0</v>
      </c>
      <c r="K2018" s="122">
        <f>K2021</f>
        <v>0</v>
      </c>
      <c r="L2018" s="122"/>
      <c r="M2018" s="122"/>
      <c r="N2018" s="272">
        <f>SUM(N2019:N2021)</f>
        <v>0</v>
      </c>
      <c r="O2018" s="272">
        <f t="shared" ref="O2018:U2018" si="72">SUM(O2019:O2021)</f>
        <v>0</v>
      </c>
      <c r="P2018" s="272">
        <f t="shared" si="72"/>
        <v>0</v>
      </c>
      <c r="Q2018" s="272">
        <f t="shared" si="72"/>
        <v>0</v>
      </c>
      <c r="R2018" s="272">
        <f t="shared" si="72"/>
        <v>0</v>
      </c>
      <c r="S2018" s="272">
        <f t="shared" si="72"/>
        <v>0</v>
      </c>
      <c r="T2018" s="272">
        <f t="shared" si="72"/>
        <v>0</v>
      </c>
      <c r="U2018" s="272">
        <f t="shared" si="72"/>
        <v>0</v>
      </c>
      <c r="V2018" s="204"/>
      <c r="W2018" s="118" t="e">
        <f t="shared" si="71"/>
        <v>#DIV/0!</v>
      </c>
      <c r="X2018" s="116">
        <v>2.3421400000000001</v>
      </c>
      <c r="Y2018" s="344" t="e">
        <f>X2018*'Приложение 1'!#REF!/100</f>
        <v>#REF!</v>
      </c>
      <c r="Z2018" s="349" t="e">
        <f t="shared" si="70"/>
        <v>#DIV/0!</v>
      </c>
      <c r="AA2018" s="22"/>
      <c r="AB2018" s="22"/>
      <c r="AC2018" s="22"/>
      <c r="AD2018" s="22"/>
      <c r="AE2018" s="22"/>
      <c r="AF2018" s="22"/>
      <c r="AG2018" s="22"/>
      <c r="AH2018" s="22"/>
      <c r="AI2018" s="22"/>
      <c r="AJ2018" s="22"/>
      <c r="AK2018" s="22"/>
      <c r="AL2018" s="22"/>
      <c r="AM2018" s="22"/>
      <c r="AN2018" s="22"/>
      <c r="AO2018" s="22"/>
      <c r="AP2018" s="22"/>
      <c r="AQ2018" s="22"/>
      <c r="AR2018" s="22"/>
      <c r="AS2018" s="22"/>
      <c r="AT2018" s="22"/>
      <c r="AU2018" s="22"/>
      <c r="AV2018" s="22"/>
      <c r="AW2018" s="22"/>
      <c r="AX2018" s="22"/>
      <c r="AY2018" s="22"/>
      <c r="AZ2018" s="22"/>
      <c r="BA2018" s="22"/>
      <c r="BB2018" s="22"/>
      <c r="BC2018" s="22"/>
      <c r="BD2018" s="22"/>
      <c r="BE2018" s="22"/>
      <c r="BF2018" s="22"/>
      <c r="BG2018" s="22"/>
      <c r="BH2018" s="22"/>
      <c r="BI2018" s="22"/>
      <c r="BJ2018" s="22"/>
      <c r="BK2018" s="22"/>
      <c r="BL2018" s="22"/>
      <c r="BM2018" s="22"/>
      <c r="BN2018" s="22"/>
      <c r="BO2018" s="22"/>
      <c r="BP2018" s="22"/>
      <c r="BQ2018" s="22"/>
      <c r="BR2018" s="22"/>
      <c r="BS2018" s="22"/>
      <c r="BT2018" s="22"/>
      <c r="BU2018" s="22"/>
      <c r="BV2018" s="22"/>
      <c r="BW2018" s="22"/>
      <c r="BX2018" s="22"/>
      <c r="BY2018" s="22"/>
      <c r="BZ2018" s="22"/>
      <c r="CA2018" s="22"/>
      <c r="CB2018" s="22"/>
      <c r="CC2018" s="22"/>
      <c r="CD2018" s="22"/>
      <c r="CE2018" s="22"/>
      <c r="CF2018" s="22"/>
      <c r="CG2018" s="22"/>
      <c r="CH2018" s="22"/>
      <c r="CI2018" s="22"/>
      <c r="CJ2018" s="22"/>
      <c r="CK2018" s="22"/>
      <c r="CL2018" s="22"/>
      <c r="CM2018" s="22"/>
      <c r="CN2018" s="22"/>
      <c r="CO2018" s="22"/>
      <c r="CP2018" s="22"/>
      <c r="CQ2018" s="22"/>
      <c r="CR2018" s="22"/>
      <c r="CS2018" s="22"/>
      <c r="CT2018" s="22"/>
      <c r="CU2018" s="22"/>
      <c r="CV2018" s="22"/>
      <c r="CW2018" s="22"/>
      <c r="CX2018" s="22"/>
      <c r="CY2018" s="22"/>
      <c r="CZ2018" s="22"/>
      <c r="DA2018" s="22"/>
      <c r="DB2018" s="22"/>
      <c r="DC2018" s="22"/>
      <c r="DD2018" s="22"/>
      <c r="DE2018" s="22"/>
      <c r="DF2018" s="22"/>
      <c r="DG2018" s="22"/>
      <c r="DH2018" s="22"/>
      <c r="DI2018" s="22"/>
      <c r="DJ2018" s="22"/>
      <c r="DK2018" s="22"/>
      <c r="DL2018" s="22"/>
    </row>
    <row r="2019" spans="1:117" hidden="1" x14ac:dyDescent="0.25">
      <c r="A2019" s="430" t="s">
        <v>170</v>
      </c>
      <c r="B2019" s="430"/>
      <c r="C2019" s="570"/>
      <c r="D2019" s="570"/>
      <c r="E2019" s="570"/>
      <c r="F2019" s="576"/>
      <c r="G2019" s="570"/>
      <c r="H2019" s="421"/>
      <c r="I2019" s="140"/>
      <c r="J2019" s="430"/>
      <c r="K2019" s="430"/>
      <c r="L2019" s="430"/>
      <c r="M2019" s="430"/>
      <c r="N2019" s="67"/>
      <c r="O2019" s="67"/>
      <c r="P2019" s="67"/>
      <c r="Q2019" s="67"/>
      <c r="R2019" s="67"/>
      <c r="S2019" s="67"/>
      <c r="T2019" s="67"/>
      <c r="U2019" s="67"/>
      <c r="V2019" s="188"/>
      <c r="W2019" s="118" t="e">
        <f t="shared" si="71"/>
        <v>#DIV/0!</v>
      </c>
      <c r="X2019" s="116">
        <v>2.3421400000000001</v>
      </c>
      <c r="Y2019" s="344" t="e">
        <f>X2019*'Приложение 1'!#REF!/100</f>
        <v>#REF!</v>
      </c>
      <c r="Z2019" s="349" t="e">
        <f t="shared" si="70"/>
        <v>#DIV/0!</v>
      </c>
      <c r="AA2019" s="64"/>
      <c r="AB2019" s="22"/>
      <c r="AC2019" s="22"/>
      <c r="AD2019" s="22"/>
      <c r="AE2019" s="22"/>
      <c r="AF2019" s="22"/>
      <c r="AG2019" s="22"/>
      <c r="AH2019" s="22"/>
      <c r="AI2019" s="22"/>
      <c r="AJ2019" s="22"/>
      <c r="AK2019" s="22"/>
      <c r="AL2019" s="22"/>
      <c r="AM2019" s="22"/>
      <c r="AN2019" s="22"/>
      <c r="AO2019" s="22"/>
      <c r="AP2019" s="22"/>
      <c r="AQ2019" s="22"/>
      <c r="AR2019" s="22"/>
      <c r="AS2019" s="22"/>
      <c r="AT2019" s="22"/>
      <c r="AU2019" s="22"/>
      <c r="AV2019" s="22"/>
      <c r="AW2019" s="22"/>
      <c r="AX2019" s="22"/>
      <c r="AY2019" s="22"/>
      <c r="AZ2019" s="22"/>
      <c r="BA2019" s="22"/>
      <c r="BB2019" s="22"/>
      <c r="BC2019" s="22"/>
      <c r="BD2019" s="22"/>
      <c r="BE2019" s="22"/>
      <c r="BF2019" s="22"/>
      <c r="BG2019" s="22"/>
      <c r="BH2019" s="22"/>
      <c r="BI2019" s="22"/>
      <c r="BJ2019" s="22"/>
      <c r="BK2019" s="22"/>
      <c r="BL2019" s="22"/>
      <c r="BM2019" s="22"/>
      <c r="BN2019" s="22"/>
      <c r="BO2019" s="22"/>
      <c r="BP2019" s="22"/>
      <c r="BQ2019" s="22"/>
      <c r="BR2019" s="22"/>
      <c r="BS2019" s="22"/>
      <c r="BT2019" s="22"/>
      <c r="BU2019" s="22"/>
      <c r="BV2019" s="22"/>
      <c r="BW2019" s="22"/>
      <c r="BX2019" s="22"/>
      <c r="BY2019" s="22"/>
      <c r="BZ2019" s="22"/>
      <c r="CA2019" s="22"/>
      <c r="CB2019" s="22"/>
      <c r="CC2019" s="22"/>
      <c r="CD2019" s="22"/>
      <c r="CE2019" s="22"/>
      <c r="CF2019" s="22"/>
      <c r="CG2019" s="22"/>
      <c r="CH2019" s="22"/>
      <c r="CI2019" s="22"/>
      <c r="CJ2019" s="22"/>
      <c r="CK2019" s="22"/>
      <c r="CL2019" s="22"/>
      <c r="CM2019" s="22"/>
      <c r="CN2019" s="22"/>
      <c r="CO2019" s="22"/>
      <c r="CP2019" s="22"/>
      <c r="CQ2019" s="22"/>
      <c r="CR2019" s="22"/>
      <c r="CS2019" s="22"/>
      <c r="CT2019" s="22"/>
      <c r="CU2019" s="22"/>
      <c r="CV2019" s="22"/>
      <c r="CW2019" s="22"/>
      <c r="CX2019" s="22"/>
      <c r="CY2019" s="22"/>
      <c r="CZ2019" s="22"/>
      <c r="DA2019" s="22"/>
      <c r="DB2019" s="22"/>
      <c r="DC2019" s="22"/>
      <c r="DD2019" s="22"/>
      <c r="DE2019" s="22"/>
      <c r="DF2019" s="22"/>
      <c r="DG2019" s="22"/>
      <c r="DH2019" s="22"/>
      <c r="DI2019" s="22"/>
      <c r="DJ2019" s="22"/>
      <c r="DK2019" s="22"/>
      <c r="DL2019" s="22"/>
      <c r="DM2019" s="22"/>
    </row>
    <row r="2020" spans="1:117" ht="18" hidden="1" customHeight="1" x14ac:dyDescent="0.25">
      <c r="A2020" s="430" t="s">
        <v>170</v>
      </c>
      <c r="B2020" s="430"/>
      <c r="C2020" s="570"/>
      <c r="D2020" s="570"/>
      <c r="E2020" s="570"/>
      <c r="F2020" s="576"/>
      <c r="G2020" s="570"/>
      <c r="H2020" s="421"/>
      <c r="I2020" s="140"/>
      <c r="J2020" s="430"/>
      <c r="K2020" s="430"/>
      <c r="L2020" s="430"/>
      <c r="M2020" s="430"/>
      <c r="N2020" s="67"/>
      <c r="O2020" s="67"/>
      <c r="P2020" s="67"/>
      <c r="Q2020" s="67"/>
      <c r="R2020" s="67"/>
      <c r="S2020" s="67"/>
      <c r="T2020" s="67"/>
      <c r="U2020" s="67"/>
      <c r="V2020" s="188"/>
      <c r="W2020" s="118" t="e">
        <f t="shared" si="71"/>
        <v>#DIV/0!</v>
      </c>
      <c r="X2020" s="116">
        <v>2.3421400000000001</v>
      </c>
      <c r="Y2020" s="344" t="e">
        <f>X2020*'Приложение 1'!#REF!/100</f>
        <v>#REF!</v>
      </c>
      <c r="Z2020" s="349" t="e">
        <f t="shared" si="70"/>
        <v>#DIV/0!</v>
      </c>
      <c r="AA2020" s="64"/>
      <c r="AB2020" s="22"/>
      <c r="AC2020" s="22"/>
      <c r="AD2020" s="22"/>
      <c r="AE2020" s="22"/>
      <c r="AF2020" s="22"/>
      <c r="AG2020" s="22"/>
      <c r="AH2020" s="22"/>
      <c r="AI2020" s="22"/>
      <c r="AJ2020" s="22"/>
      <c r="AK2020" s="22"/>
      <c r="AL2020" s="22"/>
      <c r="AM2020" s="22"/>
      <c r="AN2020" s="22"/>
      <c r="AO2020" s="22"/>
      <c r="AP2020" s="22"/>
      <c r="AQ2020" s="22"/>
      <c r="AR2020" s="22"/>
      <c r="AS2020" s="22"/>
      <c r="AT2020" s="22"/>
      <c r="AU2020" s="22"/>
      <c r="AV2020" s="22"/>
      <c r="AW2020" s="22"/>
      <c r="AX2020" s="22"/>
      <c r="AY2020" s="22"/>
      <c r="AZ2020" s="22"/>
      <c r="BA2020" s="22"/>
      <c r="BB2020" s="22"/>
      <c r="BC2020" s="22"/>
      <c r="BD2020" s="22"/>
      <c r="BE2020" s="22"/>
      <c r="BF2020" s="22"/>
      <c r="BG2020" s="22"/>
      <c r="BH2020" s="22"/>
      <c r="BI2020" s="22"/>
      <c r="BJ2020" s="22"/>
      <c r="BK2020" s="22"/>
      <c r="BL2020" s="22"/>
      <c r="BM2020" s="22"/>
      <c r="BN2020" s="22"/>
      <c r="BO2020" s="22"/>
      <c r="BP2020" s="22"/>
      <c r="BQ2020" s="22"/>
      <c r="BR2020" s="22"/>
      <c r="BS2020" s="22"/>
      <c r="BT2020" s="22"/>
      <c r="BU2020" s="22"/>
      <c r="BV2020" s="22"/>
      <c r="BW2020" s="22"/>
      <c r="BX2020" s="22"/>
      <c r="BY2020" s="22"/>
      <c r="BZ2020" s="22"/>
      <c r="CA2020" s="22"/>
      <c r="CB2020" s="22"/>
      <c r="CC2020" s="22"/>
      <c r="CD2020" s="22"/>
      <c r="CE2020" s="22"/>
      <c r="CF2020" s="22"/>
      <c r="CG2020" s="22"/>
      <c r="CH2020" s="22"/>
      <c r="CI2020" s="22"/>
      <c r="CJ2020" s="22"/>
      <c r="CK2020" s="22"/>
      <c r="CL2020" s="22"/>
      <c r="CM2020" s="22"/>
      <c r="CN2020" s="22"/>
      <c r="CO2020" s="22"/>
      <c r="CP2020" s="22"/>
      <c r="CQ2020" s="22"/>
      <c r="CR2020" s="22"/>
      <c r="CS2020" s="22"/>
      <c r="CT2020" s="22"/>
      <c r="CU2020" s="22"/>
      <c r="CV2020" s="22"/>
      <c r="CW2020" s="22"/>
      <c r="CX2020" s="22"/>
      <c r="CY2020" s="22"/>
      <c r="CZ2020" s="22"/>
      <c r="DA2020" s="22"/>
      <c r="DB2020" s="22"/>
      <c r="DC2020" s="22"/>
      <c r="DD2020" s="22"/>
      <c r="DE2020" s="22"/>
      <c r="DF2020" s="22"/>
      <c r="DG2020" s="22"/>
      <c r="DH2020" s="22"/>
      <c r="DI2020" s="22"/>
      <c r="DJ2020" s="22"/>
      <c r="DK2020" s="22"/>
      <c r="DL2020" s="22"/>
      <c r="DM2020" s="22"/>
    </row>
    <row r="2021" spans="1:117" ht="12.75" hidden="1" customHeight="1" x14ac:dyDescent="0.25">
      <c r="A2021" s="430">
        <v>1425</v>
      </c>
      <c r="B2021" s="430"/>
      <c r="C2021" s="570"/>
      <c r="D2021" s="570"/>
      <c r="E2021" s="570"/>
      <c r="F2021" s="576"/>
      <c r="G2021" s="570"/>
      <c r="H2021" s="421"/>
      <c r="I2021" s="140"/>
      <c r="J2021" s="430"/>
      <c r="K2021" s="430"/>
      <c r="L2021" s="430"/>
      <c r="M2021" s="430"/>
      <c r="N2021" s="67"/>
      <c r="O2021" s="67"/>
      <c r="P2021" s="67"/>
      <c r="Q2021" s="67"/>
      <c r="R2021" s="67"/>
      <c r="S2021" s="67"/>
      <c r="T2021" s="67"/>
      <c r="U2021" s="67"/>
      <c r="V2021" s="188"/>
      <c r="W2021" s="118" t="e">
        <f t="shared" si="71"/>
        <v>#DIV/0!</v>
      </c>
      <c r="X2021" s="116">
        <v>2.3421400000000001</v>
      </c>
      <c r="Y2021" s="344" t="e">
        <f>X2021*'Приложение 1'!#REF!/100</f>
        <v>#REF!</v>
      </c>
      <c r="Z2021" s="349" t="e">
        <f t="shared" si="70"/>
        <v>#DIV/0!</v>
      </c>
      <c r="AA2021" s="64"/>
      <c r="AB2021" s="22"/>
      <c r="AC2021" s="22"/>
      <c r="AD2021" s="22"/>
      <c r="AE2021" s="22"/>
      <c r="AF2021" s="22"/>
      <c r="AG2021" s="22"/>
      <c r="AH2021" s="22"/>
      <c r="AI2021" s="22"/>
      <c r="AJ2021" s="22"/>
      <c r="AK2021" s="22"/>
      <c r="AL2021" s="22"/>
      <c r="AM2021" s="22"/>
      <c r="AN2021" s="22"/>
      <c r="AO2021" s="22"/>
      <c r="AP2021" s="22"/>
      <c r="AQ2021" s="22"/>
      <c r="AR2021" s="22"/>
      <c r="AS2021" s="22"/>
      <c r="AT2021" s="22"/>
      <c r="AU2021" s="22"/>
      <c r="AV2021" s="22"/>
      <c r="AW2021" s="22"/>
      <c r="AX2021" s="22"/>
      <c r="AY2021" s="22"/>
      <c r="AZ2021" s="22"/>
      <c r="BA2021" s="22"/>
      <c r="BB2021" s="22"/>
      <c r="BC2021" s="22"/>
      <c r="BD2021" s="22"/>
      <c r="BE2021" s="22"/>
      <c r="BF2021" s="22"/>
      <c r="BG2021" s="22"/>
      <c r="BH2021" s="22"/>
      <c r="BI2021" s="22"/>
      <c r="BJ2021" s="22"/>
      <c r="BK2021" s="22"/>
      <c r="BL2021" s="22"/>
      <c r="BM2021" s="22"/>
      <c r="BN2021" s="22"/>
      <c r="BO2021" s="22"/>
      <c r="BP2021" s="22"/>
      <c r="BQ2021" s="22"/>
      <c r="BR2021" s="22"/>
      <c r="BS2021" s="22"/>
      <c r="BT2021" s="22"/>
      <c r="BU2021" s="22"/>
      <c r="BV2021" s="22"/>
      <c r="BW2021" s="22"/>
      <c r="BX2021" s="22"/>
      <c r="BY2021" s="22"/>
      <c r="BZ2021" s="22"/>
      <c r="CA2021" s="22"/>
      <c r="CB2021" s="22"/>
      <c r="CC2021" s="22"/>
      <c r="CD2021" s="22"/>
      <c r="CE2021" s="22"/>
      <c r="CF2021" s="22"/>
      <c r="CG2021" s="22"/>
      <c r="CH2021" s="22"/>
      <c r="CI2021" s="22"/>
      <c r="CJ2021" s="22"/>
      <c r="CK2021" s="22"/>
      <c r="CL2021" s="22"/>
      <c r="CM2021" s="22"/>
      <c r="CN2021" s="22"/>
      <c r="CO2021" s="22"/>
      <c r="CP2021" s="22"/>
      <c r="CQ2021" s="22"/>
      <c r="CR2021" s="22"/>
      <c r="CS2021" s="22"/>
      <c r="CT2021" s="22"/>
      <c r="CU2021" s="22"/>
      <c r="CV2021" s="22"/>
      <c r="CW2021" s="22"/>
      <c r="CX2021" s="22"/>
      <c r="CY2021" s="22"/>
      <c r="CZ2021" s="22"/>
      <c r="DA2021" s="22"/>
      <c r="DB2021" s="22"/>
      <c r="DC2021" s="22"/>
      <c r="DD2021" s="22"/>
      <c r="DE2021" s="22"/>
      <c r="DF2021" s="22"/>
      <c r="DG2021" s="22"/>
      <c r="DH2021" s="22"/>
      <c r="DI2021" s="22"/>
      <c r="DJ2021" s="22"/>
      <c r="DK2021" s="22"/>
      <c r="DL2021" s="22"/>
      <c r="DM2021" s="22"/>
    </row>
    <row r="2022" spans="1:117" hidden="1" x14ac:dyDescent="0.25">
      <c r="A2022" s="2"/>
      <c r="B2022" s="4"/>
      <c r="C2022" s="570"/>
      <c r="D2022" s="570"/>
      <c r="E2022" s="570"/>
      <c r="F2022" s="576"/>
      <c r="G2022" s="61" t="s">
        <v>86</v>
      </c>
      <c r="H2022" s="61"/>
      <c r="I2022" s="179"/>
      <c r="J2022" s="442"/>
      <c r="K2022" s="442"/>
      <c r="L2022" s="441"/>
      <c r="M2022" s="441"/>
      <c r="N2022" s="442"/>
      <c r="O2022" s="442"/>
      <c r="P2022" s="441"/>
      <c r="Q2022" s="441"/>
      <c r="R2022" s="442"/>
      <c r="S2022" s="442"/>
      <c r="T2022" s="441"/>
      <c r="U2022" s="441"/>
      <c r="V2022" s="204"/>
      <c r="W2022" s="118" t="e">
        <f t="shared" si="71"/>
        <v>#DIV/0!</v>
      </c>
      <c r="X2022" s="116">
        <v>2.3421400000000001</v>
      </c>
      <c r="Y2022" s="344" t="e">
        <f>X2022*'Приложение 1'!#REF!/100</f>
        <v>#REF!</v>
      </c>
      <c r="Z2022" s="349" t="e">
        <f t="shared" si="70"/>
        <v>#DIV/0!</v>
      </c>
      <c r="AA2022" s="22"/>
      <c r="AB2022" s="22"/>
      <c r="AC2022" s="22"/>
      <c r="AD2022" s="22"/>
      <c r="AE2022" s="22"/>
      <c r="AF2022" s="22"/>
      <c r="AG2022" s="22"/>
      <c r="AH2022" s="22"/>
      <c r="AI2022" s="22"/>
      <c r="AJ2022" s="22"/>
      <c r="AK2022" s="22"/>
      <c r="AL2022" s="22"/>
      <c r="AM2022" s="22"/>
      <c r="AN2022" s="22"/>
      <c r="AO2022" s="22"/>
      <c r="AP2022" s="22"/>
      <c r="AQ2022" s="22"/>
      <c r="AR2022" s="22"/>
      <c r="AS2022" s="22"/>
      <c r="AT2022" s="22"/>
      <c r="AU2022" s="22"/>
      <c r="AV2022" s="22"/>
      <c r="AW2022" s="22"/>
      <c r="AX2022" s="22"/>
      <c r="AY2022" s="22"/>
      <c r="AZ2022" s="22"/>
      <c r="BA2022" s="22"/>
      <c r="BB2022" s="22"/>
      <c r="BC2022" s="22"/>
      <c r="BD2022" s="22"/>
      <c r="BE2022" s="22"/>
      <c r="BF2022" s="22"/>
      <c r="BG2022" s="22"/>
      <c r="BH2022" s="22"/>
      <c r="BI2022" s="22"/>
      <c r="BJ2022" s="22"/>
      <c r="BK2022" s="22"/>
      <c r="BL2022" s="22"/>
      <c r="BM2022" s="22"/>
      <c r="BN2022" s="22"/>
      <c r="BO2022" s="22"/>
      <c r="BP2022" s="22"/>
      <c r="BQ2022" s="22"/>
      <c r="BR2022" s="22"/>
      <c r="BS2022" s="22"/>
      <c r="BT2022" s="22"/>
      <c r="BU2022" s="22"/>
      <c r="BV2022" s="22"/>
      <c r="BW2022" s="22"/>
      <c r="BX2022" s="22"/>
      <c r="BY2022" s="22"/>
      <c r="BZ2022" s="22"/>
      <c r="CA2022" s="22"/>
      <c r="CB2022" s="22"/>
      <c r="CC2022" s="22"/>
      <c r="CD2022" s="22"/>
      <c r="CE2022" s="22"/>
      <c r="CF2022" s="22"/>
      <c r="CG2022" s="22"/>
      <c r="CH2022" s="22"/>
      <c r="CI2022" s="22"/>
      <c r="CJ2022" s="22"/>
      <c r="CK2022" s="22"/>
      <c r="CL2022" s="22"/>
      <c r="CM2022" s="22"/>
      <c r="CN2022" s="22"/>
      <c r="CO2022" s="22"/>
      <c r="CP2022" s="22"/>
      <c r="CQ2022" s="22"/>
      <c r="CR2022" s="22"/>
      <c r="CS2022" s="22"/>
      <c r="CT2022" s="22"/>
      <c r="CU2022" s="22"/>
      <c r="CV2022" s="22"/>
      <c r="CW2022" s="22"/>
      <c r="CX2022" s="22"/>
      <c r="CY2022" s="22"/>
      <c r="CZ2022" s="22"/>
      <c r="DA2022" s="22"/>
      <c r="DB2022" s="22"/>
      <c r="DC2022" s="22"/>
      <c r="DD2022" s="22"/>
      <c r="DE2022" s="22"/>
      <c r="DF2022" s="22"/>
      <c r="DG2022" s="22"/>
      <c r="DH2022" s="22"/>
      <c r="DI2022" s="22"/>
      <c r="DJ2022" s="22"/>
      <c r="DK2022" s="22"/>
      <c r="DL2022" s="22"/>
    </row>
    <row r="2023" spans="1:117" ht="30" hidden="1" x14ac:dyDescent="0.25">
      <c r="A2023" s="2"/>
      <c r="B2023" s="4"/>
      <c r="C2023" s="570"/>
      <c r="D2023" s="570"/>
      <c r="E2023" s="570"/>
      <c r="F2023" s="576" t="s">
        <v>89</v>
      </c>
      <c r="G2023" s="195" t="s">
        <v>82</v>
      </c>
      <c r="H2023" s="61"/>
      <c r="I2023" s="179"/>
      <c r="J2023" s="442"/>
      <c r="K2023" s="442"/>
      <c r="L2023" s="441"/>
      <c r="M2023" s="441"/>
      <c r="N2023" s="442"/>
      <c r="O2023" s="442"/>
      <c r="P2023" s="652"/>
      <c r="Q2023" s="652"/>
      <c r="R2023" s="653"/>
      <c r="S2023" s="442"/>
      <c r="T2023" s="441"/>
      <c r="U2023" s="441"/>
      <c r="V2023" s="204"/>
      <c r="W2023" s="118" t="e">
        <f t="shared" si="71"/>
        <v>#DIV/0!</v>
      </c>
      <c r="X2023" s="116">
        <v>2.3421400000000001</v>
      </c>
      <c r="Y2023" s="344" t="e">
        <f>X2023*'Приложение 1'!#REF!/100</f>
        <v>#REF!</v>
      </c>
      <c r="Z2023" s="349" t="e">
        <f t="shared" si="70"/>
        <v>#DIV/0!</v>
      </c>
      <c r="AA2023" s="22"/>
      <c r="AB2023" s="22"/>
      <c r="AC2023" s="22"/>
      <c r="AD2023" s="22"/>
      <c r="AE2023" s="22"/>
      <c r="AF2023" s="22"/>
      <c r="AG2023" s="22"/>
      <c r="AH2023" s="22"/>
      <c r="AI2023" s="22"/>
      <c r="AJ2023" s="22"/>
      <c r="AK2023" s="22"/>
      <c r="AL2023" s="22"/>
      <c r="AM2023" s="22"/>
      <c r="AN2023" s="22"/>
      <c r="AO2023" s="22"/>
      <c r="AP2023" s="22"/>
      <c r="AQ2023" s="22"/>
      <c r="AR2023" s="22"/>
      <c r="AS2023" s="22"/>
      <c r="AT2023" s="22"/>
      <c r="AU2023" s="22"/>
      <c r="AV2023" s="22"/>
      <c r="AW2023" s="22"/>
      <c r="AX2023" s="22"/>
      <c r="AY2023" s="22"/>
      <c r="AZ2023" s="22"/>
      <c r="BA2023" s="22"/>
      <c r="BB2023" s="22"/>
      <c r="BC2023" s="22"/>
      <c r="BD2023" s="22"/>
      <c r="BE2023" s="22"/>
      <c r="BF2023" s="22"/>
      <c r="BG2023" s="22"/>
      <c r="BH2023" s="22"/>
      <c r="BI2023" s="22"/>
      <c r="BJ2023" s="22"/>
      <c r="BK2023" s="22"/>
      <c r="BL2023" s="22"/>
      <c r="BM2023" s="22"/>
      <c r="BN2023" s="22"/>
      <c r="BO2023" s="22"/>
      <c r="BP2023" s="22"/>
      <c r="BQ2023" s="22"/>
      <c r="BR2023" s="22"/>
      <c r="BS2023" s="22"/>
      <c r="BT2023" s="22"/>
      <c r="BU2023" s="22"/>
      <c r="BV2023" s="22"/>
      <c r="BW2023" s="22"/>
      <c r="BX2023" s="22"/>
      <c r="BY2023" s="22"/>
      <c r="BZ2023" s="22"/>
      <c r="CA2023" s="22"/>
      <c r="CB2023" s="22"/>
      <c r="CC2023" s="22"/>
      <c r="CD2023" s="22"/>
      <c r="CE2023" s="22"/>
      <c r="CF2023" s="22"/>
      <c r="CG2023" s="22"/>
      <c r="CH2023" s="22"/>
      <c r="CI2023" s="22"/>
      <c r="CJ2023" s="22"/>
      <c r="CK2023" s="22"/>
      <c r="CL2023" s="22"/>
      <c r="CM2023" s="22"/>
      <c r="CN2023" s="22"/>
      <c r="CO2023" s="22"/>
      <c r="CP2023" s="22"/>
      <c r="CQ2023" s="22"/>
      <c r="CR2023" s="22"/>
      <c r="CS2023" s="22"/>
      <c r="CT2023" s="22"/>
      <c r="CU2023" s="22"/>
      <c r="CV2023" s="22"/>
      <c r="CW2023" s="22"/>
      <c r="CX2023" s="22"/>
      <c r="CY2023" s="22"/>
      <c r="CZ2023" s="22"/>
      <c r="DA2023" s="22"/>
      <c r="DB2023" s="22"/>
      <c r="DC2023" s="22"/>
      <c r="DD2023" s="22"/>
      <c r="DE2023" s="22"/>
      <c r="DF2023" s="22"/>
      <c r="DG2023" s="22"/>
      <c r="DH2023" s="22"/>
      <c r="DI2023" s="22"/>
      <c r="DJ2023" s="22"/>
      <c r="DK2023" s="22"/>
      <c r="DL2023" s="22"/>
    </row>
    <row r="2024" spans="1:117" hidden="1" x14ac:dyDescent="0.25">
      <c r="A2024" s="2"/>
      <c r="B2024" s="4"/>
      <c r="C2024" s="570"/>
      <c r="D2024" s="570"/>
      <c r="E2024" s="570"/>
      <c r="F2024" s="576"/>
      <c r="G2024" s="195" t="s">
        <v>83</v>
      </c>
      <c r="H2024" s="61"/>
      <c r="I2024" s="179"/>
      <c r="J2024" s="442"/>
      <c r="K2024" s="442"/>
      <c r="L2024" s="441"/>
      <c r="M2024" s="441"/>
      <c r="N2024" s="442"/>
      <c r="O2024" s="442"/>
      <c r="P2024" s="441"/>
      <c r="Q2024" s="441"/>
      <c r="R2024" s="442"/>
      <c r="S2024" s="442"/>
      <c r="T2024" s="441"/>
      <c r="U2024" s="441"/>
      <c r="V2024" s="204"/>
      <c r="W2024" s="118" t="e">
        <f t="shared" si="71"/>
        <v>#DIV/0!</v>
      </c>
      <c r="X2024" s="116">
        <v>2.3421400000000001</v>
      </c>
      <c r="Y2024" s="344" t="e">
        <f>X2024*'Приложение 1'!#REF!/100</f>
        <v>#REF!</v>
      </c>
      <c r="Z2024" s="349" t="e">
        <f t="shared" si="70"/>
        <v>#DIV/0!</v>
      </c>
      <c r="AA2024" s="22"/>
      <c r="AB2024" s="22"/>
      <c r="AC2024" s="22"/>
      <c r="AD2024" s="22"/>
      <c r="AE2024" s="22"/>
      <c r="AF2024" s="22"/>
      <c r="AG2024" s="22"/>
      <c r="AH2024" s="22"/>
      <c r="AI2024" s="22"/>
      <c r="AJ2024" s="22"/>
      <c r="AK2024" s="22"/>
      <c r="AL2024" s="22"/>
      <c r="AM2024" s="22"/>
      <c r="AN2024" s="22"/>
      <c r="AO2024" s="22"/>
      <c r="AP2024" s="22"/>
      <c r="AQ2024" s="22"/>
      <c r="AR2024" s="22"/>
      <c r="AS2024" s="22"/>
      <c r="AT2024" s="22"/>
      <c r="AU2024" s="22"/>
      <c r="AV2024" s="22"/>
      <c r="AW2024" s="22"/>
      <c r="AX2024" s="22"/>
      <c r="AY2024" s="22"/>
      <c r="AZ2024" s="22"/>
      <c r="BA2024" s="22"/>
      <c r="BB2024" s="22"/>
      <c r="BC2024" s="22"/>
      <c r="BD2024" s="22"/>
      <c r="BE2024" s="22"/>
      <c r="BF2024" s="22"/>
      <c r="BG2024" s="22"/>
      <c r="BH2024" s="22"/>
      <c r="BI2024" s="22"/>
      <c r="BJ2024" s="22"/>
      <c r="BK2024" s="22"/>
      <c r="BL2024" s="22"/>
      <c r="BM2024" s="22"/>
      <c r="BN2024" s="22"/>
      <c r="BO2024" s="22"/>
      <c r="BP2024" s="22"/>
      <c r="BQ2024" s="22"/>
      <c r="BR2024" s="22"/>
      <c r="BS2024" s="22"/>
      <c r="BT2024" s="22"/>
      <c r="BU2024" s="22"/>
      <c r="BV2024" s="22"/>
      <c r="BW2024" s="22"/>
      <c r="BX2024" s="22"/>
      <c r="BY2024" s="22"/>
      <c r="BZ2024" s="22"/>
      <c r="CA2024" s="22"/>
      <c r="CB2024" s="22"/>
      <c r="CC2024" s="22"/>
      <c r="CD2024" s="22"/>
      <c r="CE2024" s="22"/>
      <c r="CF2024" s="22"/>
      <c r="CG2024" s="22"/>
      <c r="CH2024" s="22"/>
      <c r="CI2024" s="22"/>
      <c r="CJ2024" s="22"/>
      <c r="CK2024" s="22"/>
      <c r="CL2024" s="22"/>
      <c r="CM2024" s="22"/>
      <c r="CN2024" s="22"/>
      <c r="CO2024" s="22"/>
      <c r="CP2024" s="22"/>
      <c r="CQ2024" s="22"/>
      <c r="CR2024" s="22"/>
      <c r="CS2024" s="22"/>
      <c r="CT2024" s="22"/>
      <c r="CU2024" s="22"/>
      <c r="CV2024" s="22"/>
      <c r="CW2024" s="22"/>
      <c r="CX2024" s="22"/>
      <c r="CY2024" s="22"/>
      <c r="CZ2024" s="22"/>
      <c r="DA2024" s="22"/>
      <c r="DB2024" s="22"/>
      <c r="DC2024" s="22"/>
      <c r="DD2024" s="22"/>
      <c r="DE2024" s="22"/>
      <c r="DF2024" s="22"/>
      <c r="DG2024" s="22"/>
      <c r="DH2024" s="22"/>
      <c r="DI2024" s="22"/>
      <c r="DJ2024" s="22"/>
      <c r="DK2024" s="22"/>
      <c r="DL2024" s="22"/>
    </row>
    <row r="2025" spans="1:117" hidden="1" x14ac:dyDescent="0.25">
      <c r="A2025" s="2"/>
      <c r="B2025" s="4"/>
      <c r="C2025" s="570"/>
      <c r="D2025" s="570"/>
      <c r="E2025" s="570"/>
      <c r="F2025" s="576"/>
      <c r="G2025" s="220" t="s">
        <v>84</v>
      </c>
      <c r="H2025" s="61"/>
      <c r="I2025" s="179"/>
      <c r="J2025" s="442"/>
      <c r="K2025" s="442"/>
      <c r="L2025" s="441"/>
      <c r="M2025" s="441"/>
      <c r="N2025" s="442"/>
      <c r="O2025" s="442"/>
      <c r="P2025" s="441"/>
      <c r="Q2025" s="441"/>
      <c r="R2025" s="442"/>
      <c r="S2025" s="442"/>
      <c r="T2025" s="441"/>
      <c r="U2025" s="441"/>
      <c r="V2025" s="204"/>
      <c r="W2025" s="118" t="e">
        <f t="shared" si="71"/>
        <v>#DIV/0!</v>
      </c>
      <c r="X2025" s="116">
        <v>2.3421400000000001</v>
      </c>
      <c r="Y2025" s="344" t="e">
        <f>X2025*'Приложение 1'!#REF!/100</f>
        <v>#REF!</v>
      </c>
      <c r="Z2025" s="349" t="e">
        <f t="shared" si="70"/>
        <v>#DIV/0!</v>
      </c>
      <c r="AA2025" s="22"/>
      <c r="AB2025" s="22"/>
      <c r="AC2025" s="22"/>
      <c r="AD2025" s="22"/>
      <c r="AE2025" s="22"/>
      <c r="AF2025" s="22"/>
      <c r="AG2025" s="22"/>
      <c r="AH2025" s="22"/>
      <c r="AI2025" s="22"/>
      <c r="AJ2025" s="22"/>
      <c r="AK2025" s="22"/>
      <c r="AL2025" s="22"/>
      <c r="AM2025" s="22"/>
      <c r="AN2025" s="22"/>
      <c r="AO2025" s="22"/>
      <c r="AP2025" s="22"/>
      <c r="AQ2025" s="22"/>
      <c r="AR2025" s="22"/>
      <c r="AS2025" s="22"/>
      <c r="AT2025" s="22"/>
      <c r="AU2025" s="22"/>
      <c r="AV2025" s="22"/>
      <c r="AW2025" s="22"/>
      <c r="AX2025" s="22"/>
      <c r="AY2025" s="22"/>
      <c r="AZ2025" s="22"/>
      <c r="BA2025" s="22"/>
      <c r="BB2025" s="22"/>
      <c r="BC2025" s="22"/>
      <c r="BD2025" s="22"/>
      <c r="BE2025" s="22"/>
      <c r="BF2025" s="22"/>
      <c r="BG2025" s="22"/>
      <c r="BH2025" s="22"/>
      <c r="BI2025" s="22"/>
      <c r="BJ2025" s="22"/>
      <c r="BK2025" s="22"/>
      <c r="BL2025" s="22"/>
      <c r="BM2025" s="22"/>
      <c r="BN2025" s="22"/>
      <c r="BO2025" s="22"/>
      <c r="BP2025" s="22"/>
      <c r="BQ2025" s="22"/>
      <c r="BR2025" s="22"/>
      <c r="BS2025" s="22"/>
      <c r="BT2025" s="22"/>
      <c r="BU2025" s="22"/>
      <c r="BV2025" s="22"/>
      <c r="BW2025" s="22"/>
      <c r="BX2025" s="22"/>
      <c r="BY2025" s="22"/>
      <c r="BZ2025" s="22"/>
      <c r="CA2025" s="22"/>
      <c r="CB2025" s="22"/>
      <c r="CC2025" s="22"/>
      <c r="CD2025" s="22"/>
      <c r="CE2025" s="22"/>
      <c r="CF2025" s="22"/>
      <c r="CG2025" s="22"/>
      <c r="CH2025" s="22"/>
      <c r="CI2025" s="22"/>
      <c r="CJ2025" s="22"/>
      <c r="CK2025" s="22"/>
      <c r="CL2025" s="22"/>
      <c r="CM2025" s="22"/>
      <c r="CN2025" s="22"/>
      <c r="CO2025" s="22"/>
      <c r="CP2025" s="22"/>
      <c r="CQ2025" s="22"/>
      <c r="CR2025" s="22"/>
      <c r="CS2025" s="22"/>
      <c r="CT2025" s="22"/>
      <c r="CU2025" s="22"/>
      <c r="CV2025" s="22"/>
      <c r="CW2025" s="22"/>
      <c r="CX2025" s="22"/>
      <c r="CY2025" s="22"/>
      <c r="CZ2025" s="22"/>
      <c r="DA2025" s="22"/>
      <c r="DB2025" s="22"/>
      <c r="DC2025" s="22"/>
      <c r="DD2025" s="22"/>
      <c r="DE2025" s="22"/>
      <c r="DF2025" s="22"/>
      <c r="DG2025" s="22"/>
      <c r="DH2025" s="22"/>
      <c r="DI2025" s="22"/>
      <c r="DJ2025" s="22"/>
      <c r="DK2025" s="22"/>
      <c r="DL2025" s="22"/>
    </row>
    <row r="2026" spans="1:117" hidden="1" x14ac:dyDescent="0.25">
      <c r="A2026" s="2"/>
      <c r="B2026" s="4"/>
      <c r="C2026" s="570"/>
      <c r="D2026" s="570"/>
      <c r="E2026" s="570"/>
      <c r="F2026" s="576"/>
      <c r="G2026" s="195" t="s">
        <v>85</v>
      </c>
      <c r="H2026" s="61"/>
      <c r="I2026" s="179"/>
      <c r="J2026" s="442"/>
      <c r="K2026" s="442"/>
      <c r="L2026" s="441"/>
      <c r="M2026" s="441"/>
      <c r="N2026" s="442"/>
      <c r="O2026" s="442"/>
      <c r="P2026" s="441"/>
      <c r="Q2026" s="441"/>
      <c r="R2026" s="442"/>
      <c r="S2026" s="442"/>
      <c r="T2026" s="441"/>
      <c r="U2026" s="441"/>
      <c r="V2026" s="204"/>
      <c r="W2026" s="118" t="e">
        <f t="shared" si="71"/>
        <v>#DIV/0!</v>
      </c>
      <c r="X2026" s="116">
        <v>2.3421400000000001</v>
      </c>
      <c r="Y2026" s="344" t="e">
        <f>X2026*'Приложение 1'!#REF!/100</f>
        <v>#REF!</v>
      </c>
      <c r="Z2026" s="349" t="e">
        <f t="shared" si="70"/>
        <v>#DIV/0!</v>
      </c>
      <c r="AA2026" s="22"/>
      <c r="AB2026" s="22"/>
      <c r="AC2026" s="22"/>
      <c r="AD2026" s="22"/>
      <c r="AE2026" s="22"/>
      <c r="AF2026" s="22"/>
      <c r="AG2026" s="22"/>
      <c r="AH2026" s="22"/>
      <c r="AI2026" s="22"/>
      <c r="AJ2026" s="22"/>
      <c r="AK2026" s="22"/>
      <c r="AL2026" s="22"/>
      <c r="AM2026" s="22"/>
      <c r="AN2026" s="22"/>
      <c r="AO2026" s="22"/>
      <c r="AP2026" s="22"/>
      <c r="AQ2026" s="22"/>
      <c r="AR2026" s="22"/>
      <c r="AS2026" s="22"/>
      <c r="AT2026" s="22"/>
      <c r="AU2026" s="22"/>
      <c r="AV2026" s="22"/>
      <c r="AW2026" s="22"/>
      <c r="AX2026" s="22"/>
      <c r="AY2026" s="22"/>
      <c r="AZ2026" s="22"/>
      <c r="BA2026" s="22"/>
      <c r="BB2026" s="22"/>
      <c r="BC2026" s="22"/>
      <c r="BD2026" s="22"/>
      <c r="BE2026" s="22"/>
      <c r="BF2026" s="22"/>
      <c r="BG2026" s="22"/>
      <c r="BH2026" s="22"/>
      <c r="BI2026" s="22"/>
      <c r="BJ2026" s="22"/>
      <c r="BK2026" s="22"/>
      <c r="BL2026" s="22"/>
      <c r="BM2026" s="22"/>
      <c r="BN2026" s="22"/>
      <c r="BO2026" s="22"/>
      <c r="BP2026" s="22"/>
      <c r="BQ2026" s="22"/>
      <c r="BR2026" s="22"/>
      <c r="BS2026" s="22"/>
      <c r="BT2026" s="22"/>
      <c r="BU2026" s="22"/>
      <c r="BV2026" s="22"/>
      <c r="BW2026" s="22"/>
      <c r="BX2026" s="22"/>
      <c r="BY2026" s="22"/>
      <c r="BZ2026" s="22"/>
      <c r="CA2026" s="22"/>
      <c r="CB2026" s="22"/>
      <c r="CC2026" s="22"/>
      <c r="CD2026" s="22"/>
      <c r="CE2026" s="22"/>
      <c r="CF2026" s="22"/>
      <c r="CG2026" s="22"/>
      <c r="CH2026" s="22"/>
      <c r="CI2026" s="22"/>
      <c r="CJ2026" s="22"/>
      <c r="CK2026" s="22"/>
      <c r="CL2026" s="22"/>
      <c r="CM2026" s="22"/>
      <c r="CN2026" s="22"/>
      <c r="CO2026" s="22"/>
      <c r="CP2026" s="22"/>
      <c r="CQ2026" s="22"/>
      <c r="CR2026" s="22"/>
      <c r="CS2026" s="22"/>
      <c r="CT2026" s="22"/>
      <c r="CU2026" s="22"/>
      <c r="CV2026" s="22"/>
      <c r="CW2026" s="22"/>
      <c r="CX2026" s="22"/>
      <c r="CY2026" s="22"/>
      <c r="CZ2026" s="22"/>
      <c r="DA2026" s="22"/>
      <c r="DB2026" s="22"/>
      <c r="DC2026" s="22"/>
      <c r="DD2026" s="22"/>
      <c r="DE2026" s="22"/>
      <c r="DF2026" s="22"/>
      <c r="DG2026" s="22"/>
      <c r="DH2026" s="22"/>
      <c r="DI2026" s="22"/>
      <c r="DJ2026" s="22"/>
      <c r="DK2026" s="22"/>
      <c r="DL2026" s="22"/>
    </row>
    <row r="2027" spans="1:117" hidden="1" x14ac:dyDescent="0.25">
      <c r="A2027" s="468"/>
      <c r="B2027" s="463"/>
      <c r="C2027" s="570"/>
      <c r="D2027" s="570"/>
      <c r="E2027" s="570"/>
      <c r="F2027" s="576"/>
      <c r="G2027" s="220" t="s">
        <v>86</v>
      </c>
      <c r="H2027" s="477"/>
      <c r="I2027" s="478"/>
      <c r="J2027" s="470"/>
      <c r="K2027" s="470"/>
      <c r="L2027" s="471"/>
      <c r="M2027" s="471"/>
      <c r="N2027" s="470"/>
      <c r="O2027" s="470"/>
      <c r="P2027" s="471"/>
      <c r="Q2027" s="471"/>
      <c r="R2027" s="470"/>
      <c r="S2027" s="470"/>
      <c r="T2027" s="471"/>
      <c r="U2027" s="471"/>
      <c r="V2027" s="479"/>
      <c r="W2027" s="118" t="e">
        <f t="shared" si="71"/>
        <v>#DIV/0!</v>
      </c>
      <c r="X2027" s="116">
        <v>2.3421400000000001</v>
      </c>
      <c r="Y2027" s="344" t="e">
        <f>X2027*'Приложение 1'!#REF!/100</f>
        <v>#REF!</v>
      </c>
      <c r="Z2027" s="349" t="e">
        <f t="shared" si="70"/>
        <v>#DIV/0!</v>
      </c>
      <c r="AA2027" s="22"/>
      <c r="AB2027" s="22"/>
      <c r="AC2027" s="22"/>
      <c r="AD2027" s="22"/>
      <c r="AE2027" s="22"/>
      <c r="AF2027" s="22"/>
      <c r="AG2027" s="22"/>
      <c r="AH2027" s="22"/>
      <c r="AI2027" s="22"/>
      <c r="AJ2027" s="22"/>
      <c r="AK2027" s="22"/>
      <c r="AL2027" s="22"/>
      <c r="AM2027" s="22"/>
      <c r="AN2027" s="22"/>
      <c r="AO2027" s="22"/>
      <c r="AP2027" s="22"/>
      <c r="AQ2027" s="22"/>
      <c r="AR2027" s="22"/>
      <c r="AS2027" s="22"/>
      <c r="AT2027" s="22"/>
      <c r="AU2027" s="22"/>
      <c r="AV2027" s="22"/>
      <c r="AW2027" s="22"/>
      <c r="AX2027" s="22"/>
      <c r="AY2027" s="22"/>
      <c r="AZ2027" s="22"/>
      <c r="BA2027" s="22"/>
      <c r="BB2027" s="22"/>
      <c r="BC2027" s="22"/>
      <c r="BD2027" s="22"/>
      <c r="BE2027" s="22"/>
      <c r="BF2027" s="22"/>
      <c r="BG2027" s="22"/>
      <c r="BH2027" s="22"/>
      <c r="BI2027" s="22"/>
      <c r="BJ2027" s="22"/>
      <c r="BK2027" s="22"/>
      <c r="BL2027" s="22"/>
      <c r="BM2027" s="22"/>
      <c r="BN2027" s="22"/>
      <c r="BO2027" s="22"/>
      <c r="BP2027" s="22"/>
      <c r="BQ2027" s="22"/>
      <c r="BR2027" s="22"/>
      <c r="BS2027" s="22"/>
      <c r="BT2027" s="22"/>
      <c r="BU2027" s="22"/>
      <c r="BV2027" s="22"/>
      <c r="BW2027" s="22"/>
      <c r="BX2027" s="22"/>
      <c r="BY2027" s="22"/>
      <c r="BZ2027" s="22"/>
      <c r="CA2027" s="22"/>
      <c r="CB2027" s="22"/>
      <c r="CC2027" s="22"/>
      <c r="CD2027" s="22"/>
      <c r="CE2027" s="22"/>
      <c r="CF2027" s="22"/>
      <c r="CG2027" s="22"/>
      <c r="CH2027" s="22"/>
      <c r="CI2027" s="22"/>
      <c r="CJ2027" s="22"/>
      <c r="CK2027" s="22"/>
      <c r="CL2027" s="22"/>
      <c r="CM2027" s="22"/>
      <c r="CN2027" s="22"/>
      <c r="CO2027" s="22"/>
      <c r="CP2027" s="22"/>
      <c r="CQ2027" s="22"/>
      <c r="CR2027" s="22"/>
      <c r="CS2027" s="22"/>
      <c r="CT2027" s="22"/>
      <c r="CU2027" s="22"/>
      <c r="CV2027" s="22"/>
      <c r="CW2027" s="22"/>
      <c r="CX2027" s="22"/>
      <c r="CY2027" s="22"/>
      <c r="CZ2027" s="22"/>
      <c r="DA2027" s="22"/>
      <c r="DB2027" s="22"/>
      <c r="DC2027" s="22"/>
      <c r="DD2027" s="22"/>
      <c r="DE2027" s="22"/>
      <c r="DF2027" s="22"/>
      <c r="DG2027" s="22"/>
      <c r="DH2027" s="22"/>
      <c r="DI2027" s="22"/>
      <c r="DJ2027" s="22"/>
      <c r="DK2027" s="22"/>
      <c r="DL2027" s="22"/>
    </row>
    <row r="2028" spans="1:117" s="490" customFormat="1" ht="14.25" x14ac:dyDescent="0.2">
      <c r="A2028" s="735" t="s">
        <v>1781</v>
      </c>
      <c r="B2028" s="736"/>
      <c r="C2028" s="502"/>
      <c r="D2028" s="502"/>
      <c r="E2028" s="502"/>
      <c r="F2028" s="503"/>
      <c r="G2028" s="491"/>
      <c r="H2028" s="491"/>
      <c r="I2028" s="492"/>
      <c r="J2028" s="493">
        <f t="shared" ref="J2028:U2028" si="73">J1996+J2008+J2018+J2025</f>
        <v>0</v>
      </c>
      <c r="K2028" s="493">
        <f t="shared" si="73"/>
        <v>1</v>
      </c>
      <c r="L2028" s="493">
        <f t="shared" si="73"/>
        <v>7</v>
      </c>
      <c r="M2028" s="493">
        <f t="shared" si="73"/>
        <v>0</v>
      </c>
      <c r="N2028" s="493">
        <f t="shared" si="73"/>
        <v>0</v>
      </c>
      <c r="O2028" s="493">
        <f t="shared" si="73"/>
        <v>6036</v>
      </c>
      <c r="P2028" s="493">
        <f t="shared" si="73"/>
        <v>3883</v>
      </c>
      <c r="Q2028" s="493">
        <f t="shared" si="73"/>
        <v>0</v>
      </c>
      <c r="R2028" s="493">
        <f t="shared" si="73"/>
        <v>0</v>
      </c>
      <c r="S2028" s="493">
        <f t="shared" si="73"/>
        <v>16465</v>
      </c>
      <c r="T2028" s="493">
        <f t="shared" si="73"/>
        <v>14581.877980000001</v>
      </c>
      <c r="U2028" s="493">
        <f t="shared" si="73"/>
        <v>0</v>
      </c>
      <c r="V2028" s="376" t="e">
        <f>'Приложение 1'!#REF!</f>
        <v>#REF!</v>
      </c>
      <c r="W2028" s="505" t="e">
        <f t="shared" si="71"/>
        <v>#REF!</v>
      </c>
      <c r="X2028" s="493">
        <v>2.3421400000000001</v>
      </c>
      <c r="Y2028" s="506" t="e">
        <f>X2028*'Приложение 1'!#REF!/100</f>
        <v>#REF!</v>
      </c>
      <c r="Z2028" s="523" t="e">
        <f t="shared" si="70"/>
        <v>#REF!</v>
      </c>
    </row>
    <row r="2029" spans="1:117" ht="15.75" thickBot="1" x14ac:dyDescent="0.3">
      <c r="V2029" s="461"/>
      <c r="W2029" s="5"/>
      <c r="X2029" s="5"/>
      <c r="Y2029" s="5"/>
      <c r="Z2029" s="5"/>
      <c r="AA2029" s="22"/>
      <c r="AB2029" s="22"/>
      <c r="AC2029" s="22"/>
      <c r="AD2029" s="22"/>
      <c r="AE2029" s="22"/>
      <c r="AF2029" s="22"/>
      <c r="AG2029" s="22"/>
      <c r="AH2029" s="22"/>
      <c r="AI2029" s="22"/>
      <c r="AJ2029" s="22"/>
      <c r="AK2029" s="22"/>
      <c r="AL2029" s="22"/>
      <c r="AM2029" s="22"/>
      <c r="AN2029" s="22"/>
      <c r="AO2029" s="22"/>
      <c r="AP2029" s="22"/>
      <c r="AQ2029" s="22"/>
      <c r="AR2029" s="22"/>
      <c r="AS2029" s="22"/>
      <c r="AT2029" s="22"/>
      <c r="AU2029" s="22"/>
      <c r="AV2029" s="22"/>
      <c r="AW2029" s="22"/>
      <c r="AX2029" s="22"/>
      <c r="AY2029" s="22"/>
      <c r="AZ2029" s="22"/>
      <c r="BA2029" s="22"/>
      <c r="BB2029" s="22"/>
      <c r="BC2029" s="22"/>
      <c r="BD2029" s="22"/>
      <c r="BE2029" s="22"/>
      <c r="BF2029" s="22"/>
      <c r="BG2029" s="22"/>
      <c r="BH2029" s="22"/>
      <c r="BI2029" s="22"/>
      <c r="BJ2029" s="22"/>
      <c r="BK2029" s="22"/>
      <c r="BL2029" s="22"/>
      <c r="BM2029" s="22"/>
      <c r="BN2029" s="22"/>
      <c r="BO2029" s="22"/>
      <c r="BP2029" s="22"/>
      <c r="BQ2029" s="22"/>
      <c r="BR2029" s="22"/>
      <c r="BS2029" s="22"/>
      <c r="BT2029" s="22"/>
      <c r="BU2029" s="22"/>
      <c r="BV2029" s="22"/>
      <c r="BW2029" s="22"/>
      <c r="BX2029" s="22"/>
      <c r="BY2029" s="22"/>
      <c r="BZ2029" s="22"/>
      <c r="CA2029" s="22"/>
      <c r="CB2029" s="22"/>
      <c r="CC2029" s="22"/>
      <c r="CD2029" s="22"/>
      <c r="CE2029" s="22"/>
      <c r="CF2029" s="22"/>
      <c r="CG2029" s="22"/>
      <c r="CH2029" s="22"/>
      <c r="CI2029" s="22"/>
      <c r="CJ2029" s="22"/>
      <c r="CK2029" s="22"/>
      <c r="CL2029" s="22"/>
      <c r="CM2029" s="22"/>
      <c r="CN2029" s="22"/>
      <c r="CO2029" s="22"/>
      <c r="CP2029" s="22"/>
      <c r="CQ2029" s="22"/>
      <c r="CR2029" s="22"/>
      <c r="CS2029" s="22"/>
      <c r="CT2029" s="22"/>
      <c r="CU2029" s="22"/>
      <c r="CV2029" s="22"/>
      <c r="CW2029" s="22"/>
      <c r="CX2029" s="22"/>
      <c r="CY2029" s="22"/>
      <c r="CZ2029" s="22"/>
      <c r="DA2029" s="22"/>
      <c r="DB2029" s="22"/>
      <c r="DC2029" s="22"/>
      <c r="DD2029" s="22"/>
      <c r="DE2029" s="22"/>
      <c r="DF2029" s="22"/>
      <c r="DG2029" s="22"/>
      <c r="DH2029" s="22"/>
      <c r="DI2029" s="22"/>
      <c r="DJ2029" s="22"/>
      <c r="DK2029" s="22"/>
      <c r="DL2029" s="22"/>
    </row>
    <row r="2030" spans="1:117" ht="15.75" customHeight="1" x14ac:dyDescent="0.25">
      <c r="A2030" s="654" t="s">
        <v>90</v>
      </c>
      <c r="B2030" s="655"/>
      <c r="C2030" s="655"/>
      <c r="D2030" s="655"/>
      <c r="E2030" s="655"/>
      <c r="F2030" s="655"/>
      <c r="G2030" s="655"/>
      <c r="H2030" s="655"/>
      <c r="I2030" s="655"/>
      <c r="J2030" s="655"/>
      <c r="K2030" s="655"/>
      <c r="L2030" s="655"/>
      <c r="M2030" s="655"/>
      <c r="N2030" s="655"/>
      <c r="O2030" s="655"/>
      <c r="P2030" s="655"/>
      <c r="Q2030" s="655"/>
      <c r="R2030" s="655"/>
      <c r="S2030" s="655"/>
      <c r="T2030" s="655"/>
      <c r="U2030" s="655"/>
      <c r="V2030" s="638" t="s">
        <v>1749</v>
      </c>
      <c r="W2030" s="743" t="s">
        <v>146</v>
      </c>
      <c r="X2030" s="634" t="s">
        <v>147</v>
      </c>
      <c r="Y2030" s="634" t="s">
        <v>148</v>
      </c>
      <c r="Z2030" s="634" t="s">
        <v>132</v>
      </c>
      <c r="AA2030" s="22"/>
      <c r="AB2030" s="22"/>
      <c r="AC2030" s="22"/>
      <c r="AD2030" s="22"/>
      <c r="AE2030" s="22"/>
      <c r="AF2030" s="22"/>
      <c r="AG2030" s="22"/>
      <c r="AH2030" s="22"/>
      <c r="AI2030" s="22"/>
      <c r="AJ2030" s="22"/>
      <c r="AK2030" s="22"/>
      <c r="AL2030" s="22"/>
      <c r="AM2030" s="22"/>
      <c r="AN2030" s="22"/>
      <c r="AO2030" s="22"/>
      <c r="AP2030" s="22"/>
      <c r="AQ2030" s="22"/>
      <c r="AR2030" s="22"/>
      <c r="AS2030" s="22"/>
      <c r="AT2030" s="22"/>
      <c r="AU2030" s="22"/>
      <c r="AV2030" s="22"/>
      <c r="AW2030" s="22"/>
      <c r="AX2030" s="22"/>
      <c r="AY2030" s="22"/>
      <c r="AZ2030" s="22"/>
      <c r="BA2030" s="22"/>
      <c r="BB2030" s="22"/>
      <c r="BC2030" s="22"/>
      <c r="BD2030" s="22"/>
      <c r="BE2030" s="22"/>
      <c r="BF2030" s="22"/>
      <c r="BG2030" s="22"/>
      <c r="BH2030" s="22"/>
      <c r="BI2030" s="22"/>
      <c r="BJ2030" s="22"/>
      <c r="BK2030" s="22"/>
      <c r="BL2030" s="22"/>
      <c r="BM2030" s="22"/>
      <c r="BN2030" s="22"/>
      <c r="BO2030" s="22"/>
      <c r="BP2030" s="22"/>
      <c r="BQ2030" s="22"/>
      <c r="BR2030" s="22"/>
      <c r="BS2030" s="22"/>
      <c r="BT2030" s="22"/>
      <c r="BU2030" s="22"/>
      <c r="BV2030" s="22"/>
      <c r="BW2030" s="22"/>
      <c r="BX2030" s="22"/>
      <c r="BY2030" s="22"/>
      <c r="BZ2030" s="22"/>
      <c r="CA2030" s="22"/>
      <c r="CB2030" s="22"/>
      <c r="CC2030" s="22"/>
      <c r="CD2030" s="22"/>
      <c r="CE2030" s="22"/>
      <c r="CF2030" s="22"/>
      <c r="CG2030" s="22"/>
      <c r="CH2030" s="22"/>
      <c r="CI2030" s="22"/>
      <c r="CJ2030" s="22"/>
      <c r="CK2030" s="22"/>
      <c r="CL2030" s="22"/>
      <c r="CM2030" s="22"/>
      <c r="CN2030" s="22"/>
      <c r="CO2030" s="22"/>
      <c r="CP2030" s="22"/>
      <c r="CQ2030" s="22"/>
      <c r="CR2030" s="22"/>
      <c r="CS2030" s="22"/>
      <c r="CT2030" s="22"/>
      <c r="CU2030" s="22"/>
      <c r="CV2030" s="22"/>
      <c r="CW2030" s="22"/>
      <c r="CX2030" s="22"/>
      <c r="CY2030" s="22"/>
      <c r="CZ2030" s="22"/>
      <c r="DA2030" s="22"/>
      <c r="DB2030" s="22"/>
      <c r="DC2030" s="22"/>
      <c r="DD2030" s="22"/>
      <c r="DE2030" s="22"/>
      <c r="DF2030" s="22"/>
      <c r="DG2030" s="22"/>
      <c r="DH2030" s="22"/>
      <c r="DI2030" s="22"/>
      <c r="DJ2030" s="22"/>
      <c r="DK2030" s="22"/>
      <c r="DL2030" s="22"/>
    </row>
    <row r="2031" spans="1:117" ht="30" customHeight="1" x14ac:dyDescent="0.25">
      <c r="A2031" s="575" t="s">
        <v>112</v>
      </c>
      <c r="B2031" s="430"/>
      <c r="C2031" s="576" t="s">
        <v>119</v>
      </c>
      <c r="D2031" s="576"/>
      <c r="E2031" s="576"/>
      <c r="F2031" s="573" t="s">
        <v>123</v>
      </c>
      <c r="G2031" s="570" t="s">
        <v>93</v>
      </c>
      <c r="H2031" s="570"/>
      <c r="I2031" s="587" t="s">
        <v>127</v>
      </c>
      <c r="J2031" s="573" t="s">
        <v>56</v>
      </c>
      <c r="K2031" s="573"/>
      <c r="L2031" s="573"/>
      <c r="M2031" s="573"/>
      <c r="N2031" s="573" t="s">
        <v>129</v>
      </c>
      <c r="O2031" s="573"/>
      <c r="P2031" s="573"/>
      <c r="Q2031" s="573"/>
      <c r="R2031" s="575" t="s">
        <v>46</v>
      </c>
      <c r="S2031" s="575"/>
      <c r="T2031" s="575"/>
      <c r="U2031" s="651"/>
      <c r="V2031" s="638"/>
      <c r="W2031" s="743"/>
      <c r="X2031" s="634"/>
      <c r="Y2031" s="634"/>
      <c r="Z2031" s="634"/>
      <c r="AA2031" s="22"/>
      <c r="AB2031" s="22"/>
      <c r="AC2031" s="22"/>
      <c r="AD2031" s="22"/>
      <c r="AE2031" s="22"/>
      <c r="AF2031" s="22"/>
      <c r="AG2031" s="22"/>
      <c r="AH2031" s="22"/>
      <c r="AI2031" s="22"/>
      <c r="AJ2031" s="22"/>
      <c r="AK2031" s="22"/>
      <c r="AL2031" s="22"/>
      <c r="AM2031" s="22"/>
      <c r="AN2031" s="22"/>
      <c r="AO2031" s="22"/>
      <c r="AP2031" s="22"/>
      <c r="AQ2031" s="22"/>
      <c r="AR2031" s="22"/>
      <c r="AS2031" s="22"/>
      <c r="AT2031" s="22"/>
      <c r="AU2031" s="22"/>
      <c r="AV2031" s="22"/>
      <c r="AW2031" s="22"/>
      <c r="AX2031" s="22"/>
      <c r="AY2031" s="22"/>
      <c r="AZ2031" s="22"/>
      <c r="BA2031" s="22"/>
      <c r="BB2031" s="22"/>
      <c r="BC2031" s="22"/>
      <c r="BD2031" s="22"/>
      <c r="BE2031" s="22"/>
      <c r="BF2031" s="22"/>
      <c r="BG2031" s="22"/>
      <c r="BH2031" s="22"/>
      <c r="BI2031" s="22"/>
      <c r="BJ2031" s="22"/>
      <c r="BK2031" s="22"/>
      <c r="BL2031" s="22"/>
      <c r="BM2031" s="22"/>
      <c r="BN2031" s="22"/>
      <c r="BO2031" s="22"/>
      <c r="BP2031" s="22"/>
      <c r="BQ2031" s="22"/>
      <c r="BR2031" s="22"/>
      <c r="BS2031" s="22"/>
      <c r="BT2031" s="22"/>
      <c r="BU2031" s="22"/>
      <c r="BV2031" s="22"/>
      <c r="BW2031" s="22"/>
      <c r="BX2031" s="22"/>
      <c r="BY2031" s="22"/>
      <c r="BZ2031" s="22"/>
      <c r="CA2031" s="22"/>
      <c r="CB2031" s="22"/>
      <c r="CC2031" s="22"/>
      <c r="CD2031" s="22"/>
      <c r="CE2031" s="22"/>
      <c r="CF2031" s="22"/>
      <c r="CG2031" s="22"/>
      <c r="CH2031" s="22"/>
      <c r="CI2031" s="22"/>
      <c r="CJ2031" s="22"/>
      <c r="CK2031" s="22"/>
      <c r="CL2031" s="22"/>
      <c r="CM2031" s="22"/>
      <c r="CN2031" s="22"/>
      <c r="CO2031" s="22"/>
      <c r="CP2031" s="22"/>
      <c r="CQ2031" s="22"/>
      <c r="CR2031" s="22"/>
      <c r="CS2031" s="22"/>
      <c r="CT2031" s="22"/>
      <c r="CU2031" s="22"/>
      <c r="CV2031" s="22"/>
      <c r="CW2031" s="22"/>
      <c r="CX2031" s="22"/>
      <c r="CY2031" s="22"/>
      <c r="CZ2031" s="22"/>
      <c r="DA2031" s="22"/>
      <c r="DB2031" s="22"/>
      <c r="DC2031" s="22"/>
      <c r="DD2031" s="22"/>
      <c r="DE2031" s="22"/>
      <c r="DF2031" s="22"/>
      <c r="DG2031" s="22"/>
      <c r="DH2031" s="22"/>
      <c r="DI2031" s="22"/>
      <c r="DJ2031" s="22"/>
      <c r="DK2031" s="22"/>
      <c r="DL2031" s="22"/>
    </row>
    <row r="2032" spans="1:117" ht="60.75" customHeight="1" x14ac:dyDescent="0.25">
      <c r="A2032" s="575"/>
      <c r="B2032" s="430"/>
      <c r="C2032" s="576"/>
      <c r="D2032" s="576"/>
      <c r="E2032" s="576"/>
      <c r="F2032" s="573"/>
      <c r="G2032" s="570"/>
      <c r="H2032" s="570"/>
      <c r="I2032" s="587"/>
      <c r="J2032" s="435">
        <v>2015</v>
      </c>
      <c r="K2032" s="435">
        <v>2016</v>
      </c>
      <c r="L2032" s="435">
        <v>2017</v>
      </c>
      <c r="M2032" s="435" t="str">
        <f>M1986</f>
        <v>План (в случае отсутствия фактических значений)</v>
      </c>
      <c r="N2032" s="435">
        <f>J2032</f>
        <v>2015</v>
      </c>
      <c r="O2032" s="435">
        <f>K2032</f>
        <v>2016</v>
      </c>
      <c r="P2032" s="435">
        <f>L2032</f>
        <v>2017</v>
      </c>
      <c r="Q2032" s="435" t="str">
        <f>Q1986</f>
        <v>План (в случае отсутствия фактических значений)</v>
      </c>
      <c r="R2032" s="435">
        <f>J2032</f>
        <v>2015</v>
      </c>
      <c r="S2032" s="435">
        <f>K2032</f>
        <v>2016</v>
      </c>
      <c r="T2032" s="435">
        <f>L2032</f>
        <v>2017</v>
      </c>
      <c r="U2032" s="435" t="str">
        <f>U1986</f>
        <v>План (в случае отсутствия фактических значений)</v>
      </c>
      <c r="V2032" s="24" t="s">
        <v>137</v>
      </c>
      <c r="W2032" s="432">
        <v>2018</v>
      </c>
      <c r="X2032" s="432" t="s">
        <v>139</v>
      </c>
      <c r="Y2032" s="162"/>
      <c r="Z2032" s="5"/>
      <c r="AA2032" s="22"/>
      <c r="AB2032" s="22"/>
      <c r="AC2032" s="22"/>
      <c r="AD2032" s="22"/>
      <c r="AE2032" s="22"/>
      <c r="AF2032" s="22"/>
      <c r="AG2032" s="22"/>
      <c r="AH2032" s="22"/>
      <c r="AI2032" s="22"/>
      <c r="AJ2032" s="22"/>
      <c r="AK2032" s="22"/>
      <c r="AL2032" s="22"/>
      <c r="AM2032" s="22"/>
      <c r="AN2032" s="22"/>
      <c r="AO2032" s="22"/>
      <c r="AP2032" s="22"/>
      <c r="AQ2032" s="22"/>
      <c r="AR2032" s="22"/>
      <c r="AS2032" s="22"/>
      <c r="AT2032" s="22"/>
      <c r="AU2032" s="22"/>
      <c r="AV2032" s="22"/>
      <c r="AW2032" s="22"/>
      <c r="AX2032" s="22"/>
      <c r="AY2032" s="22"/>
      <c r="AZ2032" s="22"/>
      <c r="BA2032" s="22"/>
      <c r="BB2032" s="22"/>
      <c r="BC2032" s="22"/>
      <c r="BD2032" s="22"/>
      <c r="BE2032" s="22"/>
      <c r="BF2032" s="22"/>
      <c r="BG2032" s="22"/>
      <c r="BH2032" s="22"/>
      <c r="BI2032" s="22"/>
      <c r="BJ2032" s="22"/>
      <c r="BK2032" s="22"/>
      <c r="BL2032" s="22"/>
      <c r="BM2032" s="22"/>
      <c r="BN2032" s="22"/>
      <c r="BO2032" s="22"/>
      <c r="BP2032" s="22"/>
      <c r="BQ2032" s="22"/>
      <c r="BR2032" s="22"/>
      <c r="BS2032" s="22"/>
      <c r="BT2032" s="22"/>
      <c r="BU2032" s="22"/>
      <c r="BV2032" s="22"/>
      <c r="BW2032" s="22"/>
      <c r="BX2032" s="22"/>
      <c r="BY2032" s="22"/>
      <c r="BZ2032" s="22"/>
      <c r="CA2032" s="22"/>
      <c r="CB2032" s="22"/>
      <c r="CC2032" s="22"/>
      <c r="CD2032" s="22"/>
      <c r="CE2032" s="22"/>
      <c r="CF2032" s="22"/>
      <c r="CG2032" s="22"/>
      <c r="CH2032" s="22"/>
      <c r="CI2032" s="22"/>
      <c r="CJ2032" s="22"/>
      <c r="CK2032" s="22"/>
      <c r="CL2032" s="22"/>
      <c r="CM2032" s="22"/>
      <c r="CN2032" s="22"/>
      <c r="CO2032" s="22"/>
      <c r="CP2032" s="22"/>
      <c r="CQ2032" s="22"/>
      <c r="CR2032" s="22"/>
      <c r="CS2032" s="22"/>
      <c r="CT2032" s="22"/>
      <c r="CU2032" s="22"/>
      <c r="CV2032" s="22"/>
      <c r="CW2032" s="22"/>
      <c r="CX2032" s="22"/>
      <c r="CY2032" s="22"/>
      <c r="CZ2032" s="22"/>
      <c r="DA2032" s="22"/>
      <c r="DB2032" s="22"/>
      <c r="DC2032" s="22"/>
      <c r="DD2032" s="22"/>
      <c r="DE2032" s="22"/>
      <c r="DF2032" s="22"/>
      <c r="DG2032" s="22"/>
      <c r="DH2032" s="22"/>
      <c r="DI2032" s="22"/>
      <c r="DJ2032" s="22"/>
      <c r="DK2032" s="22"/>
      <c r="DL2032" s="22"/>
    </row>
    <row r="2033" spans="1:116" x14ac:dyDescent="0.25">
      <c r="A2033" s="422">
        <v>1</v>
      </c>
      <c r="B2033" s="430"/>
      <c r="C2033" s="574">
        <v>2</v>
      </c>
      <c r="D2033" s="574"/>
      <c r="E2033" s="574"/>
      <c r="F2033" s="574">
        <v>3</v>
      </c>
      <c r="G2033" s="574"/>
      <c r="H2033" s="574"/>
      <c r="I2033" s="196">
        <v>4</v>
      </c>
      <c r="J2033" s="572">
        <v>5</v>
      </c>
      <c r="K2033" s="572"/>
      <c r="L2033" s="572"/>
      <c r="M2033" s="572"/>
      <c r="N2033" s="572">
        <v>6</v>
      </c>
      <c r="O2033" s="572"/>
      <c r="P2033" s="572"/>
      <c r="Q2033" s="572"/>
      <c r="R2033" s="572">
        <v>7</v>
      </c>
      <c r="S2033" s="572"/>
      <c r="T2033" s="572"/>
      <c r="U2033" s="572"/>
      <c r="V2033" s="457">
        <v>8</v>
      </c>
      <c r="W2033" s="457">
        <v>10</v>
      </c>
      <c r="X2033" s="457">
        <v>11</v>
      </c>
      <c r="Y2033" s="457">
        <v>12</v>
      </c>
      <c r="Z2033" s="5"/>
      <c r="AA2033" s="22"/>
      <c r="AB2033" s="22"/>
      <c r="AC2033" s="22"/>
      <c r="AD2033" s="22"/>
      <c r="AE2033" s="22"/>
      <c r="AF2033" s="22"/>
      <c r="AG2033" s="22"/>
      <c r="AH2033" s="22"/>
      <c r="AI2033" s="22"/>
      <c r="AJ2033" s="22"/>
      <c r="AK2033" s="22"/>
      <c r="AL2033" s="22"/>
      <c r="AM2033" s="22"/>
      <c r="AN2033" s="22"/>
      <c r="AO2033" s="22"/>
      <c r="AP2033" s="22"/>
      <c r="AQ2033" s="22"/>
      <c r="AR2033" s="22"/>
      <c r="AS2033" s="22"/>
      <c r="AT2033" s="22"/>
      <c r="AU2033" s="22"/>
      <c r="AV2033" s="22"/>
      <c r="AW2033" s="22"/>
      <c r="AX2033" s="22"/>
      <c r="AY2033" s="22"/>
      <c r="AZ2033" s="22"/>
      <c r="BA2033" s="22"/>
      <c r="BB2033" s="22"/>
      <c r="BC2033" s="22"/>
      <c r="BD2033" s="22"/>
      <c r="BE2033" s="22"/>
      <c r="BF2033" s="22"/>
      <c r="BG2033" s="22"/>
      <c r="BH2033" s="22"/>
      <c r="BI2033" s="22"/>
      <c r="BJ2033" s="22"/>
      <c r="BK2033" s="22"/>
      <c r="BL2033" s="22"/>
      <c r="BM2033" s="22"/>
      <c r="BN2033" s="22"/>
      <c r="BO2033" s="22"/>
      <c r="BP2033" s="22"/>
      <c r="BQ2033" s="22"/>
      <c r="BR2033" s="22"/>
      <c r="BS2033" s="22"/>
      <c r="BT2033" s="22"/>
      <c r="BU2033" s="22"/>
      <c r="BV2033" s="22"/>
      <c r="BW2033" s="22"/>
      <c r="BX2033" s="22"/>
      <c r="BY2033" s="22"/>
      <c r="BZ2033" s="22"/>
      <c r="CA2033" s="22"/>
      <c r="CB2033" s="22"/>
      <c r="CC2033" s="22"/>
      <c r="CD2033" s="22"/>
      <c r="CE2033" s="22"/>
      <c r="CF2033" s="22"/>
      <c r="CG2033" s="22"/>
      <c r="CH2033" s="22"/>
      <c r="CI2033" s="22"/>
      <c r="CJ2033" s="22"/>
      <c r="CK2033" s="22"/>
      <c r="CL2033" s="22"/>
      <c r="CM2033" s="22"/>
      <c r="CN2033" s="22"/>
      <c r="CO2033" s="22"/>
      <c r="CP2033" s="22"/>
      <c r="CQ2033" s="22"/>
      <c r="CR2033" s="22"/>
      <c r="CS2033" s="22"/>
      <c r="CT2033" s="22"/>
      <c r="CU2033" s="22"/>
      <c r="CV2033" s="22"/>
      <c r="CW2033" s="22"/>
      <c r="CX2033" s="22"/>
      <c r="CY2033" s="22"/>
      <c r="CZ2033" s="22"/>
      <c r="DA2033" s="22"/>
      <c r="DB2033" s="22"/>
      <c r="DC2033" s="22"/>
      <c r="DD2033" s="22"/>
      <c r="DE2033" s="22"/>
      <c r="DF2033" s="22"/>
      <c r="DG2033" s="22"/>
      <c r="DH2033" s="22"/>
      <c r="DI2033" s="22"/>
      <c r="DJ2033" s="22"/>
      <c r="DK2033" s="22"/>
      <c r="DL2033" s="22"/>
    </row>
    <row r="2034" spans="1:116" s="115" customFormat="1" ht="15" hidden="1" customHeight="1" x14ac:dyDescent="0.2">
      <c r="A2034" s="114"/>
      <c r="B2034" s="128"/>
      <c r="C2034" s="575" t="s">
        <v>70</v>
      </c>
      <c r="D2034" s="575"/>
      <c r="E2034" s="575"/>
      <c r="F2034" s="573" t="s">
        <v>57</v>
      </c>
      <c r="G2034" s="635" t="s">
        <v>50</v>
      </c>
      <c r="H2034" s="246"/>
      <c r="I2034" s="309"/>
      <c r="J2034" s="252">
        <f>SUM(J2035:J2047)</f>
        <v>4</v>
      </c>
      <c r="K2034" s="252">
        <v>1</v>
      </c>
      <c r="L2034" s="252">
        <f>SUM(L2035:L2047)</f>
        <v>8</v>
      </c>
      <c r="M2034" s="252">
        <f t="shared" ref="M2034:U2034" si="74">SUM(M2035:M2047)</f>
        <v>0</v>
      </c>
      <c r="N2034" s="252">
        <f t="shared" si="74"/>
        <v>41</v>
      </c>
      <c r="O2034" s="252">
        <f t="shared" si="74"/>
        <v>15</v>
      </c>
      <c r="P2034" s="252">
        <f t="shared" si="74"/>
        <v>95</v>
      </c>
      <c r="Q2034" s="252">
        <f t="shared" si="74"/>
        <v>0</v>
      </c>
      <c r="R2034" s="252">
        <f t="shared" si="74"/>
        <v>1067.51</v>
      </c>
      <c r="S2034" s="252">
        <f t="shared" si="74"/>
        <v>326</v>
      </c>
      <c r="T2034" s="252">
        <f t="shared" si="74"/>
        <v>2437.9868000000001</v>
      </c>
      <c r="U2034" s="252">
        <f t="shared" si="74"/>
        <v>0</v>
      </c>
      <c r="V2034" s="272" t="e">
        <f>'Приложение 1'!#REF!</f>
        <v>#REF!</v>
      </c>
      <c r="W2034" s="118"/>
      <c r="X2034" s="298" t="e">
        <f>'Приложение 1'!#REF!</f>
        <v>#REF!</v>
      </c>
      <c r="Y2034" s="344" t="e">
        <f>X2034*'Приложение 1'!#REF!/100</f>
        <v>#REF!</v>
      </c>
      <c r="Z2034" s="349" t="e">
        <f>V2034/Y2034</f>
        <v>#REF!</v>
      </c>
      <c r="AA2034" s="120"/>
      <c r="AB2034" s="120"/>
      <c r="AC2034" s="120"/>
      <c r="AD2034" s="120"/>
      <c r="AE2034" s="120"/>
      <c r="AF2034" s="120"/>
      <c r="AG2034" s="120"/>
      <c r="AH2034" s="120"/>
      <c r="AI2034" s="120"/>
      <c r="AJ2034" s="120"/>
      <c r="AK2034" s="120"/>
      <c r="AL2034" s="120"/>
      <c r="AM2034" s="120"/>
      <c r="AN2034" s="120"/>
      <c r="AO2034" s="120"/>
      <c r="AP2034" s="120"/>
      <c r="AQ2034" s="120"/>
      <c r="AR2034" s="120"/>
      <c r="AS2034" s="120"/>
      <c r="AT2034" s="120"/>
      <c r="AU2034" s="120"/>
      <c r="AV2034" s="120"/>
      <c r="AW2034" s="120"/>
      <c r="AX2034" s="120"/>
      <c r="AY2034" s="120"/>
      <c r="AZ2034" s="120"/>
      <c r="BA2034" s="120"/>
      <c r="BB2034" s="120"/>
      <c r="BC2034" s="120"/>
      <c r="BD2034" s="120"/>
      <c r="BE2034" s="120"/>
      <c r="BF2034" s="120"/>
      <c r="BG2034" s="120"/>
      <c r="BH2034" s="120"/>
      <c r="BI2034" s="120"/>
      <c r="BJ2034" s="120"/>
      <c r="BK2034" s="120"/>
      <c r="BL2034" s="120"/>
      <c r="BM2034" s="120"/>
      <c r="BN2034" s="120"/>
      <c r="BO2034" s="120"/>
      <c r="BP2034" s="120"/>
      <c r="BQ2034" s="120"/>
      <c r="BR2034" s="120"/>
      <c r="BS2034" s="120"/>
      <c r="BT2034" s="120"/>
      <c r="BU2034" s="120"/>
      <c r="BV2034" s="120"/>
      <c r="BW2034" s="120"/>
      <c r="BX2034" s="120"/>
      <c r="BY2034" s="120"/>
      <c r="BZ2034" s="120"/>
      <c r="CA2034" s="120"/>
      <c r="CB2034" s="120"/>
      <c r="CC2034" s="120"/>
      <c r="CD2034" s="120"/>
      <c r="CE2034" s="120"/>
      <c r="CF2034" s="120"/>
      <c r="CG2034" s="120"/>
      <c r="CH2034" s="120"/>
      <c r="CI2034" s="120"/>
      <c r="CJ2034" s="120"/>
      <c r="CK2034" s="120"/>
      <c r="CL2034" s="120"/>
      <c r="CM2034" s="120"/>
      <c r="CN2034" s="120"/>
      <c r="CO2034" s="120"/>
      <c r="CP2034" s="120"/>
      <c r="CQ2034" s="120"/>
      <c r="CR2034" s="120"/>
      <c r="CS2034" s="120"/>
      <c r="CT2034" s="120"/>
      <c r="CU2034" s="120"/>
      <c r="CV2034" s="120"/>
      <c r="CW2034" s="120"/>
      <c r="CX2034" s="120"/>
      <c r="CY2034" s="120"/>
      <c r="CZ2034" s="120"/>
      <c r="DA2034" s="120"/>
      <c r="DB2034" s="120"/>
      <c r="DC2034" s="120"/>
      <c r="DD2034" s="120"/>
      <c r="DE2034" s="120"/>
      <c r="DF2034" s="120"/>
      <c r="DG2034" s="120"/>
      <c r="DH2034" s="120"/>
      <c r="DI2034" s="120"/>
      <c r="DJ2034" s="120"/>
      <c r="DK2034" s="120"/>
      <c r="DL2034" s="120"/>
    </row>
    <row r="2035" spans="1:116" s="22" customFormat="1" ht="30.75" hidden="1" customHeight="1" x14ac:dyDescent="0.25">
      <c r="A2035" s="430" t="s">
        <v>170</v>
      </c>
      <c r="B2035" s="430"/>
      <c r="C2035" s="575"/>
      <c r="D2035" s="575"/>
      <c r="E2035" s="575"/>
      <c r="F2035" s="573"/>
      <c r="G2035" s="635"/>
      <c r="H2035" s="428"/>
      <c r="I2035" s="158" t="s">
        <v>828</v>
      </c>
      <c r="J2035" s="430">
        <v>1</v>
      </c>
      <c r="K2035" s="430"/>
      <c r="L2035" s="430"/>
      <c r="M2035" s="430"/>
      <c r="N2035" s="67">
        <v>5</v>
      </c>
      <c r="O2035" s="67"/>
      <c r="P2035" s="67"/>
      <c r="Q2035" s="67"/>
      <c r="R2035" s="67">
        <v>211.92</v>
      </c>
      <c r="S2035" s="67"/>
      <c r="T2035" s="67"/>
      <c r="U2035" s="67"/>
      <c r="V2035" s="187"/>
      <c r="W2035" s="187"/>
      <c r="X2035" s="116"/>
      <c r="Y2035" s="187"/>
      <c r="Z2035" s="350"/>
      <c r="AA2035" s="64"/>
    </row>
    <row r="2036" spans="1:116" s="22" customFormat="1" ht="60" hidden="1" x14ac:dyDescent="0.25">
      <c r="A2036" s="430" t="s">
        <v>170</v>
      </c>
      <c r="B2036" s="430"/>
      <c r="C2036" s="575"/>
      <c r="D2036" s="575"/>
      <c r="E2036" s="575"/>
      <c r="F2036" s="573"/>
      <c r="G2036" s="635"/>
      <c r="H2036" s="428"/>
      <c r="I2036" s="158" t="s">
        <v>847</v>
      </c>
      <c r="J2036" s="430">
        <v>1</v>
      </c>
      <c r="K2036" s="430"/>
      <c r="L2036" s="430"/>
      <c r="M2036" s="430"/>
      <c r="N2036" s="67">
        <v>15</v>
      </c>
      <c r="O2036" s="67"/>
      <c r="P2036" s="67"/>
      <c r="Q2036" s="67"/>
      <c r="R2036" s="67">
        <v>206.12</v>
      </c>
      <c r="S2036" s="67"/>
      <c r="T2036" s="67"/>
      <c r="U2036" s="67"/>
      <c r="V2036" s="187"/>
      <c r="W2036" s="187"/>
      <c r="X2036" s="116"/>
      <c r="Y2036" s="187"/>
      <c r="Z2036" s="350"/>
      <c r="AA2036" s="64"/>
    </row>
    <row r="2037" spans="1:116" s="22" customFormat="1" ht="45" hidden="1" x14ac:dyDescent="0.25">
      <c r="A2037" s="430" t="s">
        <v>170</v>
      </c>
      <c r="B2037" s="430"/>
      <c r="C2037" s="575"/>
      <c r="D2037" s="575"/>
      <c r="E2037" s="575"/>
      <c r="F2037" s="573"/>
      <c r="G2037" s="635"/>
      <c r="H2037" s="428"/>
      <c r="I2037" s="158" t="s">
        <v>849</v>
      </c>
      <c r="J2037" s="430">
        <v>1</v>
      </c>
      <c r="K2037" s="430"/>
      <c r="L2037" s="430"/>
      <c r="M2037" s="430"/>
      <c r="N2037" s="67">
        <v>14</v>
      </c>
      <c r="O2037" s="67"/>
      <c r="P2037" s="67"/>
      <c r="Q2037" s="67"/>
      <c r="R2037" s="67">
        <v>293.47000000000003</v>
      </c>
      <c r="S2037" s="67"/>
      <c r="T2037" s="67"/>
      <c r="U2037" s="67"/>
      <c r="V2037" s="187"/>
      <c r="W2037" s="187"/>
      <c r="X2037" s="116"/>
      <c r="Y2037" s="187"/>
      <c r="Z2037" s="350"/>
      <c r="AA2037" s="64"/>
    </row>
    <row r="2038" spans="1:116" s="22" customFormat="1" ht="30" hidden="1" x14ac:dyDescent="0.25">
      <c r="A2038" s="430" t="s">
        <v>170</v>
      </c>
      <c r="B2038" s="430"/>
      <c r="C2038" s="575"/>
      <c r="D2038" s="575"/>
      <c r="E2038" s="575"/>
      <c r="F2038" s="573"/>
      <c r="G2038" s="635"/>
      <c r="H2038" s="428"/>
      <c r="I2038" s="158" t="s">
        <v>869</v>
      </c>
      <c r="J2038" s="430">
        <v>1</v>
      </c>
      <c r="K2038" s="430"/>
      <c r="L2038" s="430"/>
      <c r="M2038" s="430"/>
      <c r="N2038" s="67">
        <v>7</v>
      </c>
      <c r="O2038" s="67"/>
      <c r="P2038" s="67"/>
      <c r="Q2038" s="67"/>
      <c r="R2038" s="67">
        <v>356</v>
      </c>
      <c r="S2038" s="67"/>
      <c r="T2038" s="67"/>
      <c r="U2038" s="67"/>
      <c r="V2038" s="187"/>
      <c r="W2038" s="187"/>
      <c r="X2038" s="116"/>
      <c r="Y2038" s="187"/>
      <c r="Z2038" s="350"/>
      <c r="AA2038" s="64"/>
    </row>
    <row r="2039" spans="1:116" s="22" customFormat="1" ht="60" hidden="1" x14ac:dyDescent="0.25">
      <c r="A2039" s="430">
        <v>1436</v>
      </c>
      <c r="B2039" s="430"/>
      <c r="C2039" s="575"/>
      <c r="D2039" s="575"/>
      <c r="E2039" s="575"/>
      <c r="F2039" s="573"/>
      <c r="G2039" s="635"/>
      <c r="H2039" s="428"/>
      <c r="I2039" s="158" t="s">
        <v>870</v>
      </c>
      <c r="J2039" s="102"/>
      <c r="K2039" s="95">
        <v>1</v>
      </c>
      <c r="L2039" s="102"/>
      <c r="M2039" s="102"/>
      <c r="N2039" s="70"/>
      <c r="O2039" s="67">
        <v>15</v>
      </c>
      <c r="P2039" s="70"/>
      <c r="Q2039" s="70"/>
      <c r="R2039" s="70"/>
      <c r="S2039" s="67">
        <v>326</v>
      </c>
      <c r="T2039" s="70"/>
      <c r="U2039" s="70"/>
      <c r="V2039" s="187"/>
      <c r="W2039" s="187"/>
      <c r="X2039" s="116"/>
      <c r="Y2039" s="187"/>
      <c r="Z2039" s="350"/>
      <c r="AA2039" s="64"/>
    </row>
    <row r="2040" spans="1:116" s="22" customFormat="1" ht="45" hidden="1" x14ac:dyDescent="0.25">
      <c r="A2040" s="430"/>
      <c r="B2040" s="430">
        <v>1923</v>
      </c>
      <c r="C2040" s="575"/>
      <c r="D2040" s="575"/>
      <c r="E2040" s="575"/>
      <c r="F2040" s="573"/>
      <c r="G2040" s="635"/>
      <c r="H2040" s="428"/>
      <c r="I2040" s="158" t="s">
        <v>889</v>
      </c>
      <c r="J2040" s="430"/>
      <c r="K2040" s="430"/>
      <c r="L2040" s="430">
        <v>1</v>
      </c>
      <c r="M2040" s="430"/>
      <c r="N2040" s="67"/>
      <c r="O2040" s="67"/>
      <c r="P2040" s="67">
        <v>15</v>
      </c>
      <c r="Q2040" s="67"/>
      <c r="R2040" s="67"/>
      <c r="S2040" s="67"/>
      <c r="T2040" s="67">
        <v>252.74408</v>
      </c>
      <c r="U2040" s="67"/>
      <c r="V2040" s="99"/>
      <c r="W2040" s="187"/>
      <c r="X2040" s="116"/>
      <c r="Y2040" s="99"/>
      <c r="Z2040" s="350"/>
      <c r="AA2040" s="64"/>
    </row>
    <row r="2041" spans="1:116" s="22" customFormat="1" ht="120" hidden="1" x14ac:dyDescent="0.25">
      <c r="A2041" s="430"/>
      <c r="B2041" s="66" t="s">
        <v>1509</v>
      </c>
      <c r="C2041" s="575"/>
      <c r="D2041" s="575"/>
      <c r="E2041" s="575"/>
      <c r="F2041" s="573"/>
      <c r="G2041" s="635"/>
      <c r="H2041" s="428"/>
      <c r="I2041" s="158" t="s">
        <v>902</v>
      </c>
      <c r="J2041" s="430"/>
      <c r="K2041" s="430"/>
      <c r="L2041" s="430">
        <v>1</v>
      </c>
      <c r="M2041" s="430"/>
      <c r="N2041" s="67"/>
      <c r="O2041" s="67"/>
      <c r="P2041" s="67">
        <v>20</v>
      </c>
      <c r="Q2041" s="67"/>
      <c r="R2041" s="67"/>
      <c r="S2041" s="67"/>
      <c r="T2041" s="67">
        <v>463.24272000000002</v>
      </c>
      <c r="U2041" s="67"/>
      <c r="V2041" s="187"/>
      <c r="W2041" s="187"/>
      <c r="X2041" s="116"/>
      <c r="Y2041" s="99"/>
      <c r="Z2041" s="350"/>
      <c r="AA2041" s="64"/>
    </row>
    <row r="2042" spans="1:116" s="22" customFormat="1" ht="60" hidden="1" customHeight="1" x14ac:dyDescent="0.25">
      <c r="A2042" s="430"/>
      <c r="B2042" s="430">
        <v>1013</v>
      </c>
      <c r="C2042" s="575"/>
      <c r="D2042" s="575"/>
      <c r="E2042" s="575"/>
      <c r="F2042" s="573"/>
      <c r="G2042" s="635"/>
      <c r="H2042" s="428"/>
      <c r="I2042" s="158" t="s">
        <v>1093</v>
      </c>
      <c r="J2042" s="102"/>
      <c r="K2042" s="102"/>
      <c r="L2042" s="102">
        <v>1</v>
      </c>
      <c r="M2042" s="102"/>
      <c r="N2042" s="70"/>
      <c r="O2042" s="70"/>
      <c r="P2042" s="67">
        <v>15</v>
      </c>
      <c r="Q2042" s="70"/>
      <c r="R2042" s="70"/>
      <c r="S2042" s="70"/>
      <c r="T2042" s="67">
        <v>303</v>
      </c>
      <c r="U2042" s="70"/>
      <c r="V2042" s="99"/>
      <c r="W2042" s="187"/>
      <c r="X2042" s="116"/>
      <c r="Y2042" s="99"/>
      <c r="Z2042" s="350"/>
      <c r="AA2042" s="64"/>
    </row>
    <row r="2043" spans="1:116" s="22" customFormat="1" ht="45" hidden="1" x14ac:dyDescent="0.25">
      <c r="A2043" s="430"/>
      <c r="B2043" s="66" t="s">
        <v>1692</v>
      </c>
      <c r="C2043" s="575"/>
      <c r="D2043" s="575"/>
      <c r="E2043" s="575"/>
      <c r="F2043" s="573"/>
      <c r="G2043" s="635"/>
      <c r="H2043" s="428"/>
      <c r="I2043" s="260" t="s">
        <v>1300</v>
      </c>
      <c r="J2043" s="430"/>
      <c r="K2043" s="430"/>
      <c r="L2043" s="157">
        <v>1</v>
      </c>
      <c r="M2043" s="430"/>
      <c r="N2043" s="67"/>
      <c r="O2043" s="67"/>
      <c r="P2043" s="67">
        <v>5</v>
      </c>
      <c r="Q2043" s="67"/>
      <c r="R2043" s="67"/>
      <c r="S2043" s="67"/>
      <c r="T2043" s="67">
        <v>318</v>
      </c>
      <c r="U2043" s="70"/>
      <c r="V2043" s="187"/>
      <c r="W2043" s="187"/>
      <c r="X2043" s="116"/>
      <c r="Y2043" s="99"/>
      <c r="Z2043" s="350"/>
      <c r="AA2043" s="64"/>
    </row>
    <row r="2044" spans="1:116" s="22" customFormat="1" ht="30.75" hidden="1" customHeight="1" x14ac:dyDescent="0.25">
      <c r="A2044" s="430"/>
      <c r="B2044" s="430">
        <v>2809</v>
      </c>
      <c r="C2044" s="575"/>
      <c r="D2044" s="575"/>
      <c r="E2044" s="575"/>
      <c r="F2044" s="573"/>
      <c r="G2044" s="635"/>
      <c r="H2044" s="428"/>
      <c r="I2044" s="260" t="s">
        <v>1301</v>
      </c>
      <c r="J2044" s="430"/>
      <c r="K2044" s="430"/>
      <c r="L2044" s="157">
        <v>1</v>
      </c>
      <c r="M2044" s="430"/>
      <c r="N2044" s="67"/>
      <c r="O2044" s="67"/>
      <c r="P2044" s="67">
        <v>15</v>
      </c>
      <c r="Q2044" s="67"/>
      <c r="R2044" s="67"/>
      <c r="S2044" s="67"/>
      <c r="T2044" s="67">
        <v>285</v>
      </c>
      <c r="U2044" s="70"/>
      <c r="V2044" s="99"/>
      <c r="W2044" s="187"/>
      <c r="X2044" s="116"/>
      <c r="Y2044" s="99"/>
      <c r="Z2044" s="350"/>
      <c r="AA2044" s="64"/>
    </row>
    <row r="2045" spans="1:116" s="22" customFormat="1" ht="45" hidden="1" x14ac:dyDescent="0.25">
      <c r="A2045" s="430"/>
      <c r="B2045" s="430">
        <v>1391</v>
      </c>
      <c r="C2045" s="575"/>
      <c r="D2045" s="575"/>
      <c r="E2045" s="575"/>
      <c r="F2045" s="573"/>
      <c r="G2045" s="635"/>
      <c r="H2045" s="428"/>
      <c r="I2045" s="260" t="s">
        <v>1302</v>
      </c>
      <c r="J2045" s="430"/>
      <c r="K2045" s="430"/>
      <c r="L2045" s="157">
        <v>1</v>
      </c>
      <c r="M2045" s="430"/>
      <c r="N2045" s="67"/>
      <c r="O2045" s="67"/>
      <c r="P2045" s="67">
        <v>10</v>
      </c>
      <c r="Q2045" s="67"/>
      <c r="R2045" s="67"/>
      <c r="S2045" s="67"/>
      <c r="T2045" s="67">
        <v>229</v>
      </c>
      <c r="U2045" s="70"/>
      <c r="V2045" s="99"/>
      <c r="W2045" s="187"/>
      <c r="X2045" s="116"/>
      <c r="Y2045" s="99"/>
      <c r="Z2045" s="350"/>
      <c r="AA2045" s="64"/>
    </row>
    <row r="2046" spans="1:116" s="22" customFormat="1" ht="45" hidden="1" x14ac:dyDescent="0.25">
      <c r="A2046" s="430"/>
      <c r="B2046" s="430">
        <v>1358</v>
      </c>
      <c r="C2046" s="575"/>
      <c r="D2046" s="575"/>
      <c r="E2046" s="575"/>
      <c r="F2046" s="573"/>
      <c r="G2046" s="635"/>
      <c r="H2046" s="428"/>
      <c r="I2046" s="260" t="s">
        <v>1303</v>
      </c>
      <c r="J2046" s="430"/>
      <c r="K2046" s="430"/>
      <c r="L2046" s="157">
        <v>1</v>
      </c>
      <c r="M2046" s="430"/>
      <c r="N2046" s="67"/>
      <c r="O2046" s="67"/>
      <c r="P2046" s="67">
        <v>10</v>
      </c>
      <c r="Q2046" s="67"/>
      <c r="R2046" s="67"/>
      <c r="S2046" s="67"/>
      <c r="T2046" s="67">
        <v>215</v>
      </c>
      <c r="U2046" s="70"/>
      <c r="V2046" s="99"/>
      <c r="W2046" s="187"/>
      <c r="X2046" s="116"/>
      <c r="Y2046" s="99"/>
      <c r="Z2046" s="350"/>
      <c r="AA2046" s="64"/>
    </row>
    <row r="2047" spans="1:116" s="22" customFormat="1" ht="60" hidden="1" x14ac:dyDescent="0.25">
      <c r="A2047" s="430"/>
      <c r="B2047" s="430">
        <v>2504</v>
      </c>
      <c r="C2047" s="575"/>
      <c r="D2047" s="575"/>
      <c r="E2047" s="575"/>
      <c r="F2047" s="573"/>
      <c r="G2047" s="635"/>
      <c r="H2047" s="428"/>
      <c r="I2047" s="260" t="s">
        <v>1304</v>
      </c>
      <c r="J2047" s="430"/>
      <c r="K2047" s="430"/>
      <c r="L2047" s="157">
        <v>1</v>
      </c>
      <c r="M2047" s="430"/>
      <c r="N2047" s="67"/>
      <c r="O2047" s="67"/>
      <c r="P2047" s="67">
        <v>5</v>
      </c>
      <c r="Q2047" s="67"/>
      <c r="R2047" s="67"/>
      <c r="S2047" s="67"/>
      <c r="T2047" s="67">
        <v>372</v>
      </c>
      <c r="U2047" s="70"/>
      <c r="V2047" s="99"/>
      <c r="W2047" s="187"/>
      <c r="X2047" s="116"/>
      <c r="Y2047" s="99"/>
      <c r="Z2047" s="350"/>
      <c r="AA2047" s="64"/>
    </row>
    <row r="2048" spans="1:116" s="120" customFormat="1" ht="14.25" hidden="1" x14ac:dyDescent="0.2">
      <c r="A2048" s="128"/>
      <c r="B2048" s="128"/>
      <c r="C2048" s="575"/>
      <c r="D2048" s="575"/>
      <c r="E2048" s="575"/>
      <c r="F2048" s="573"/>
      <c r="G2048" s="635" t="s">
        <v>51</v>
      </c>
      <c r="H2048" s="246"/>
      <c r="I2048" s="311"/>
      <c r="J2048" s="252">
        <f>SUM(J2049:J2092)</f>
        <v>17</v>
      </c>
      <c r="K2048" s="252">
        <f t="shared" ref="K2048:U2048" si="75">SUM(K2049:K2092)</f>
        <v>10</v>
      </c>
      <c r="L2048" s="252">
        <f t="shared" si="75"/>
        <v>17</v>
      </c>
      <c r="M2048" s="252">
        <f t="shared" si="75"/>
        <v>0</v>
      </c>
      <c r="N2048" s="252">
        <f t="shared" si="75"/>
        <v>618</v>
      </c>
      <c r="O2048" s="252">
        <f t="shared" si="75"/>
        <v>302</v>
      </c>
      <c r="P2048" s="252">
        <f t="shared" si="75"/>
        <v>600.9</v>
      </c>
      <c r="Q2048" s="252">
        <f t="shared" si="75"/>
        <v>0</v>
      </c>
      <c r="R2048" s="252">
        <f t="shared" si="75"/>
        <v>7373.3958296666669</v>
      </c>
      <c r="S2048" s="252">
        <f t="shared" si="75"/>
        <v>4846.1049999999996</v>
      </c>
      <c r="T2048" s="252">
        <f t="shared" si="75"/>
        <v>5948.3208099999993</v>
      </c>
      <c r="U2048" s="252">
        <f t="shared" si="75"/>
        <v>0</v>
      </c>
      <c r="V2048" s="272" t="e">
        <f>'Приложение 1'!#REF!</f>
        <v>#REF!</v>
      </c>
      <c r="W2048" s="118"/>
      <c r="X2048" s="298" t="e">
        <f>'Приложение 1'!#REF!</f>
        <v>#REF!</v>
      </c>
      <c r="Y2048" s="344" t="e">
        <f>X2048*'Приложение 1'!#REF!/100</f>
        <v>#REF!</v>
      </c>
      <c r="Z2048" s="349" t="e">
        <f>V2048/Y2048</f>
        <v>#REF!</v>
      </c>
    </row>
    <row r="2049" spans="1:27" s="22" customFormat="1" ht="44.25" hidden="1" customHeight="1" x14ac:dyDescent="0.25">
      <c r="A2049" s="430" t="s">
        <v>170</v>
      </c>
      <c r="B2049" s="430"/>
      <c r="C2049" s="575"/>
      <c r="D2049" s="575"/>
      <c r="E2049" s="575"/>
      <c r="F2049" s="573"/>
      <c r="G2049" s="635"/>
      <c r="H2049" s="428"/>
      <c r="I2049" s="158" t="s">
        <v>307</v>
      </c>
      <c r="J2049" s="430">
        <v>1</v>
      </c>
      <c r="K2049" s="430"/>
      <c r="L2049" s="430"/>
      <c r="M2049" s="430"/>
      <c r="N2049" s="67">
        <v>20</v>
      </c>
      <c r="O2049" s="67"/>
      <c r="P2049" s="67"/>
      <c r="Q2049" s="67"/>
      <c r="R2049" s="67">
        <v>118</v>
      </c>
      <c r="S2049" s="67"/>
      <c r="T2049" s="67"/>
      <c r="U2049" s="67"/>
      <c r="V2049" s="187"/>
      <c r="W2049" s="187"/>
      <c r="X2049" s="116"/>
      <c r="Y2049" s="187"/>
      <c r="Z2049" s="350"/>
      <c r="AA2049" s="64"/>
    </row>
    <row r="2050" spans="1:27" s="22" customFormat="1" ht="60" hidden="1" x14ac:dyDescent="0.25">
      <c r="A2050" s="430" t="s">
        <v>170</v>
      </c>
      <c r="B2050" s="430"/>
      <c r="C2050" s="575"/>
      <c r="D2050" s="575"/>
      <c r="E2050" s="575"/>
      <c r="F2050" s="573"/>
      <c r="G2050" s="635"/>
      <c r="H2050" s="428"/>
      <c r="I2050" s="158" t="s">
        <v>480</v>
      </c>
      <c r="J2050" s="430">
        <v>1</v>
      </c>
      <c r="K2050" s="430"/>
      <c r="L2050" s="430"/>
      <c r="M2050" s="430"/>
      <c r="N2050" s="67">
        <v>32</v>
      </c>
      <c r="O2050" s="67"/>
      <c r="P2050" s="67"/>
      <c r="Q2050" s="67"/>
      <c r="R2050" s="67">
        <v>284.79999999999995</v>
      </c>
      <c r="S2050" s="67"/>
      <c r="T2050" s="67"/>
      <c r="U2050" s="67"/>
      <c r="V2050" s="187"/>
      <c r="W2050" s="187"/>
      <c r="X2050" s="116"/>
      <c r="Y2050" s="187"/>
      <c r="Z2050" s="350"/>
      <c r="AA2050" s="64"/>
    </row>
    <row r="2051" spans="1:27" s="22" customFormat="1" ht="75" hidden="1" x14ac:dyDescent="0.25">
      <c r="A2051" s="430" t="s">
        <v>170</v>
      </c>
      <c r="B2051" s="430"/>
      <c r="C2051" s="575"/>
      <c r="D2051" s="575"/>
      <c r="E2051" s="575"/>
      <c r="F2051" s="573"/>
      <c r="G2051" s="635"/>
      <c r="H2051" s="428"/>
      <c r="I2051" s="158" t="s">
        <v>822</v>
      </c>
      <c r="J2051" s="430">
        <v>1</v>
      </c>
      <c r="K2051" s="430"/>
      <c r="L2051" s="430"/>
      <c r="M2051" s="430"/>
      <c r="N2051" s="67">
        <v>9</v>
      </c>
      <c r="O2051" s="67"/>
      <c r="P2051" s="67"/>
      <c r="Q2051" s="67"/>
      <c r="R2051" s="67">
        <v>248.744</v>
      </c>
      <c r="S2051" s="67"/>
      <c r="T2051" s="67"/>
      <c r="U2051" s="67"/>
      <c r="V2051" s="187"/>
      <c r="W2051" s="187"/>
      <c r="X2051" s="116"/>
      <c r="Y2051" s="187"/>
      <c r="Z2051" s="350"/>
      <c r="AA2051" s="64"/>
    </row>
    <row r="2052" spans="1:27" s="22" customFormat="1" ht="60" hidden="1" x14ac:dyDescent="0.25">
      <c r="A2052" s="430" t="s">
        <v>170</v>
      </c>
      <c r="B2052" s="430"/>
      <c r="C2052" s="575"/>
      <c r="D2052" s="575"/>
      <c r="E2052" s="575"/>
      <c r="F2052" s="573"/>
      <c r="G2052" s="635"/>
      <c r="H2052" s="428"/>
      <c r="I2052" s="158" t="s">
        <v>484</v>
      </c>
      <c r="J2052" s="430">
        <v>1</v>
      </c>
      <c r="K2052" s="430"/>
      <c r="L2052" s="430"/>
      <c r="M2052" s="430"/>
      <c r="N2052" s="67">
        <v>32</v>
      </c>
      <c r="O2052" s="67"/>
      <c r="P2052" s="67"/>
      <c r="Q2052" s="67"/>
      <c r="R2052" s="67">
        <v>691.90699966666671</v>
      </c>
      <c r="S2052" s="67"/>
      <c r="T2052" s="67"/>
      <c r="U2052" s="67"/>
      <c r="V2052" s="187"/>
      <c r="W2052" s="187"/>
      <c r="X2052" s="116"/>
      <c r="Y2052" s="187"/>
      <c r="Z2052" s="350"/>
      <c r="AA2052" s="64"/>
    </row>
    <row r="2053" spans="1:27" s="22" customFormat="1" ht="30" hidden="1" x14ac:dyDescent="0.25">
      <c r="A2053" s="430" t="s">
        <v>170</v>
      </c>
      <c r="B2053" s="430"/>
      <c r="C2053" s="575"/>
      <c r="D2053" s="575"/>
      <c r="E2053" s="575"/>
      <c r="F2053" s="573"/>
      <c r="G2053" s="635"/>
      <c r="H2053" s="428"/>
      <c r="I2053" s="158" t="s">
        <v>871</v>
      </c>
      <c r="J2053" s="430">
        <v>1</v>
      </c>
      <c r="K2053" s="430"/>
      <c r="L2053" s="430"/>
      <c r="M2053" s="430"/>
      <c r="N2053" s="67">
        <v>8</v>
      </c>
      <c r="O2053" s="67"/>
      <c r="P2053" s="67"/>
      <c r="Q2053" s="67"/>
      <c r="R2053" s="67">
        <v>364.88008000000002</v>
      </c>
      <c r="S2053" s="67"/>
      <c r="T2053" s="67"/>
      <c r="U2053" s="67"/>
      <c r="V2053" s="187"/>
      <c r="W2053" s="187"/>
      <c r="X2053" s="116"/>
      <c r="Y2053" s="187"/>
      <c r="Z2053" s="350"/>
      <c r="AA2053" s="64"/>
    </row>
    <row r="2054" spans="1:27" s="22" customFormat="1" ht="60" hidden="1" x14ac:dyDescent="0.25">
      <c r="A2054" s="430" t="s">
        <v>170</v>
      </c>
      <c r="B2054" s="430"/>
      <c r="C2054" s="575"/>
      <c r="D2054" s="575"/>
      <c r="E2054" s="575"/>
      <c r="F2054" s="573"/>
      <c r="G2054" s="635"/>
      <c r="H2054" s="428"/>
      <c r="I2054" s="158" t="s">
        <v>829</v>
      </c>
      <c r="J2054" s="430">
        <v>1</v>
      </c>
      <c r="K2054" s="430"/>
      <c r="L2054" s="430"/>
      <c r="M2054" s="430"/>
      <c r="N2054" s="67">
        <v>50</v>
      </c>
      <c r="O2054" s="67"/>
      <c r="P2054" s="67"/>
      <c r="Q2054" s="67"/>
      <c r="R2054" s="67">
        <v>498</v>
      </c>
      <c r="S2054" s="67"/>
      <c r="T2054" s="67"/>
      <c r="U2054" s="67"/>
      <c r="V2054" s="187"/>
      <c r="W2054" s="187"/>
      <c r="X2054" s="116"/>
      <c r="Y2054" s="187"/>
      <c r="Z2054" s="350"/>
      <c r="AA2054" s="64"/>
    </row>
    <row r="2055" spans="1:27" s="22" customFormat="1" ht="30" hidden="1" x14ac:dyDescent="0.25">
      <c r="A2055" s="430" t="s">
        <v>170</v>
      </c>
      <c r="B2055" s="430"/>
      <c r="C2055" s="575"/>
      <c r="D2055" s="575"/>
      <c r="E2055" s="575"/>
      <c r="F2055" s="573"/>
      <c r="G2055" s="635"/>
      <c r="H2055" s="428"/>
      <c r="I2055" s="158" t="s">
        <v>850</v>
      </c>
      <c r="J2055" s="430">
        <v>1</v>
      </c>
      <c r="K2055" s="430"/>
      <c r="L2055" s="430"/>
      <c r="M2055" s="430"/>
      <c r="N2055" s="67">
        <v>15</v>
      </c>
      <c r="O2055" s="67"/>
      <c r="P2055" s="67"/>
      <c r="Q2055" s="67"/>
      <c r="R2055" s="67">
        <v>397</v>
      </c>
      <c r="S2055" s="67"/>
      <c r="T2055" s="67"/>
      <c r="U2055" s="67"/>
      <c r="V2055" s="187"/>
      <c r="W2055" s="187"/>
      <c r="X2055" s="116"/>
      <c r="Y2055" s="187"/>
      <c r="Z2055" s="350"/>
      <c r="AA2055" s="64"/>
    </row>
    <row r="2056" spans="1:27" s="22" customFormat="1" ht="45" hidden="1" x14ac:dyDescent="0.25">
      <c r="A2056" s="430" t="s">
        <v>170</v>
      </c>
      <c r="B2056" s="430"/>
      <c r="C2056" s="575"/>
      <c r="D2056" s="575"/>
      <c r="E2056" s="575"/>
      <c r="F2056" s="573"/>
      <c r="G2056" s="635"/>
      <c r="H2056" s="428"/>
      <c r="I2056" s="158" t="s">
        <v>851</v>
      </c>
      <c r="J2056" s="430">
        <v>1</v>
      </c>
      <c r="K2056" s="430"/>
      <c r="L2056" s="430"/>
      <c r="M2056" s="430"/>
      <c r="N2056" s="67">
        <v>15</v>
      </c>
      <c r="O2056" s="67"/>
      <c r="P2056" s="67"/>
      <c r="Q2056" s="67"/>
      <c r="R2056" s="67">
        <v>273</v>
      </c>
      <c r="S2056" s="67"/>
      <c r="T2056" s="67"/>
      <c r="U2056" s="67"/>
      <c r="V2056" s="187"/>
      <c r="W2056" s="187"/>
      <c r="X2056" s="116"/>
      <c r="Y2056" s="187"/>
      <c r="Z2056" s="350"/>
      <c r="AA2056" s="64"/>
    </row>
    <row r="2057" spans="1:27" s="22" customFormat="1" ht="60" hidden="1" x14ac:dyDescent="0.25">
      <c r="A2057" s="430" t="s">
        <v>170</v>
      </c>
      <c r="B2057" s="430"/>
      <c r="C2057" s="575"/>
      <c r="D2057" s="575"/>
      <c r="E2057" s="575"/>
      <c r="F2057" s="573"/>
      <c r="G2057" s="635"/>
      <c r="H2057" s="428"/>
      <c r="I2057" s="158" t="s">
        <v>824</v>
      </c>
      <c r="J2057" s="430">
        <v>1</v>
      </c>
      <c r="K2057" s="430"/>
      <c r="L2057" s="430"/>
      <c r="M2057" s="430"/>
      <c r="N2057" s="67">
        <v>15</v>
      </c>
      <c r="O2057" s="67"/>
      <c r="P2057" s="67"/>
      <c r="Q2057" s="67"/>
      <c r="R2057" s="67">
        <v>334.07682</v>
      </c>
      <c r="S2057" s="67"/>
      <c r="T2057" s="67"/>
      <c r="U2057" s="67"/>
      <c r="V2057" s="187"/>
      <c r="W2057" s="187"/>
      <c r="X2057" s="116"/>
      <c r="Y2057" s="187"/>
      <c r="Z2057" s="350"/>
      <c r="AA2057" s="64"/>
    </row>
    <row r="2058" spans="1:27" s="22" customFormat="1" ht="45" hidden="1" x14ac:dyDescent="0.25">
      <c r="A2058" s="430" t="s">
        <v>170</v>
      </c>
      <c r="B2058" s="430"/>
      <c r="C2058" s="575"/>
      <c r="D2058" s="575"/>
      <c r="E2058" s="575"/>
      <c r="F2058" s="573"/>
      <c r="G2058" s="635"/>
      <c r="H2058" s="428"/>
      <c r="I2058" s="158" t="s">
        <v>825</v>
      </c>
      <c r="J2058" s="430">
        <v>1</v>
      </c>
      <c r="K2058" s="430"/>
      <c r="L2058" s="430"/>
      <c r="M2058" s="430"/>
      <c r="N2058" s="67">
        <v>55</v>
      </c>
      <c r="O2058" s="67"/>
      <c r="P2058" s="67"/>
      <c r="Q2058" s="67"/>
      <c r="R2058" s="67">
        <v>443.36664000000002</v>
      </c>
      <c r="S2058" s="67"/>
      <c r="T2058" s="67"/>
      <c r="U2058" s="67"/>
      <c r="V2058" s="187"/>
      <c r="W2058" s="187"/>
      <c r="X2058" s="116"/>
      <c r="Y2058" s="187"/>
      <c r="Z2058" s="350"/>
      <c r="AA2058" s="64"/>
    </row>
    <row r="2059" spans="1:27" s="22" customFormat="1" ht="60" hidden="1" x14ac:dyDescent="0.25">
      <c r="A2059" s="430" t="s">
        <v>170</v>
      </c>
      <c r="B2059" s="430"/>
      <c r="C2059" s="575"/>
      <c r="D2059" s="575"/>
      <c r="E2059" s="575"/>
      <c r="F2059" s="573"/>
      <c r="G2059" s="635"/>
      <c r="H2059" s="428"/>
      <c r="I2059" s="158" t="s">
        <v>342</v>
      </c>
      <c r="J2059" s="430">
        <v>1</v>
      </c>
      <c r="K2059" s="430"/>
      <c r="L2059" s="430"/>
      <c r="M2059" s="430"/>
      <c r="N2059" s="67">
        <v>15</v>
      </c>
      <c r="O2059" s="67"/>
      <c r="P2059" s="67"/>
      <c r="Q2059" s="67"/>
      <c r="R2059" s="67">
        <v>398</v>
      </c>
      <c r="S2059" s="67"/>
      <c r="T2059" s="67"/>
      <c r="U2059" s="67"/>
      <c r="V2059" s="187"/>
      <c r="W2059" s="187"/>
      <c r="X2059" s="116"/>
      <c r="Y2059" s="187"/>
      <c r="Z2059" s="350"/>
      <c r="AA2059" s="64"/>
    </row>
    <row r="2060" spans="1:27" s="22" customFormat="1" ht="45" hidden="1" x14ac:dyDescent="0.25">
      <c r="A2060" s="430" t="s">
        <v>170</v>
      </c>
      <c r="B2060" s="430"/>
      <c r="C2060" s="575"/>
      <c r="D2060" s="575"/>
      <c r="E2060" s="575"/>
      <c r="F2060" s="573"/>
      <c r="G2060" s="635"/>
      <c r="H2060" s="428"/>
      <c r="I2060" s="158" t="s">
        <v>872</v>
      </c>
      <c r="J2060" s="430">
        <v>1</v>
      </c>
      <c r="K2060" s="430"/>
      <c r="L2060" s="430"/>
      <c r="M2060" s="430"/>
      <c r="N2060" s="67">
        <v>73</v>
      </c>
      <c r="O2060" s="67"/>
      <c r="P2060" s="67"/>
      <c r="Q2060" s="67"/>
      <c r="R2060" s="67">
        <v>550.79</v>
      </c>
      <c r="S2060" s="67"/>
      <c r="T2060" s="67"/>
      <c r="U2060" s="67"/>
      <c r="V2060" s="187"/>
      <c r="W2060" s="187"/>
      <c r="X2060" s="116"/>
      <c r="Y2060" s="187"/>
      <c r="Z2060" s="350"/>
      <c r="AA2060" s="64"/>
    </row>
    <row r="2061" spans="1:27" s="22" customFormat="1" ht="45" hidden="1" x14ac:dyDescent="0.25">
      <c r="A2061" s="430" t="s">
        <v>170</v>
      </c>
      <c r="B2061" s="430"/>
      <c r="C2061" s="575"/>
      <c r="D2061" s="575"/>
      <c r="E2061" s="575"/>
      <c r="F2061" s="573"/>
      <c r="G2061" s="635"/>
      <c r="H2061" s="428"/>
      <c r="I2061" s="158" t="s">
        <v>873</v>
      </c>
      <c r="J2061" s="430">
        <v>1</v>
      </c>
      <c r="K2061" s="430"/>
      <c r="L2061" s="430"/>
      <c r="M2061" s="430"/>
      <c r="N2061" s="67">
        <v>95</v>
      </c>
      <c r="O2061" s="67"/>
      <c r="P2061" s="67"/>
      <c r="Q2061" s="67"/>
      <c r="R2061" s="67">
        <v>1415</v>
      </c>
      <c r="S2061" s="67"/>
      <c r="T2061" s="67"/>
      <c r="U2061" s="67"/>
      <c r="V2061" s="187"/>
      <c r="W2061" s="187"/>
      <c r="X2061" s="116"/>
      <c r="Y2061" s="187"/>
      <c r="Z2061" s="350"/>
      <c r="AA2061" s="64"/>
    </row>
    <row r="2062" spans="1:27" s="22" customFormat="1" ht="30" hidden="1" x14ac:dyDescent="0.25">
      <c r="A2062" s="430" t="s">
        <v>170</v>
      </c>
      <c r="B2062" s="430"/>
      <c r="C2062" s="575"/>
      <c r="D2062" s="575"/>
      <c r="E2062" s="575"/>
      <c r="F2062" s="573"/>
      <c r="G2062" s="635"/>
      <c r="H2062" s="428"/>
      <c r="I2062" s="158" t="s">
        <v>834</v>
      </c>
      <c r="J2062" s="430">
        <v>1</v>
      </c>
      <c r="K2062" s="430"/>
      <c r="L2062" s="430"/>
      <c r="M2062" s="430"/>
      <c r="N2062" s="67">
        <v>15</v>
      </c>
      <c r="O2062" s="67"/>
      <c r="P2062" s="67"/>
      <c r="Q2062" s="67"/>
      <c r="R2062" s="67">
        <v>297</v>
      </c>
      <c r="S2062" s="67"/>
      <c r="T2062" s="67"/>
      <c r="U2062" s="67"/>
      <c r="V2062" s="187"/>
      <c r="W2062" s="187"/>
      <c r="X2062" s="116"/>
      <c r="Y2062" s="187"/>
      <c r="Z2062" s="350"/>
      <c r="AA2062" s="64"/>
    </row>
    <row r="2063" spans="1:27" s="22" customFormat="1" ht="75" hidden="1" x14ac:dyDescent="0.25">
      <c r="A2063" s="430" t="s">
        <v>170</v>
      </c>
      <c r="B2063" s="430"/>
      <c r="C2063" s="575"/>
      <c r="D2063" s="575"/>
      <c r="E2063" s="575"/>
      <c r="F2063" s="573"/>
      <c r="G2063" s="635"/>
      <c r="H2063" s="428"/>
      <c r="I2063" s="158" t="s">
        <v>526</v>
      </c>
      <c r="J2063" s="430">
        <v>1</v>
      </c>
      <c r="K2063" s="430"/>
      <c r="L2063" s="430"/>
      <c r="M2063" s="430"/>
      <c r="N2063" s="67">
        <v>75</v>
      </c>
      <c r="O2063" s="67"/>
      <c r="P2063" s="67"/>
      <c r="Q2063" s="67"/>
      <c r="R2063" s="67">
        <v>342</v>
      </c>
      <c r="S2063" s="67"/>
      <c r="T2063" s="67"/>
      <c r="U2063" s="67"/>
      <c r="V2063" s="187"/>
      <c r="W2063" s="187"/>
      <c r="X2063" s="116"/>
      <c r="Y2063" s="187"/>
      <c r="Z2063" s="350"/>
      <c r="AA2063" s="64"/>
    </row>
    <row r="2064" spans="1:27" s="22" customFormat="1" ht="60" hidden="1" x14ac:dyDescent="0.25">
      <c r="A2064" s="430" t="s">
        <v>170</v>
      </c>
      <c r="B2064" s="430"/>
      <c r="C2064" s="575"/>
      <c r="D2064" s="575"/>
      <c r="E2064" s="575"/>
      <c r="F2064" s="573"/>
      <c r="G2064" s="635"/>
      <c r="H2064" s="428"/>
      <c r="I2064" s="158" t="s">
        <v>536</v>
      </c>
      <c r="J2064" s="430">
        <v>1</v>
      </c>
      <c r="K2064" s="430"/>
      <c r="L2064" s="430"/>
      <c r="M2064" s="430"/>
      <c r="N2064" s="67">
        <v>54</v>
      </c>
      <c r="O2064" s="67"/>
      <c r="P2064" s="67"/>
      <c r="Q2064" s="67"/>
      <c r="R2064" s="67">
        <v>333.83128999999997</v>
      </c>
      <c r="S2064" s="67"/>
      <c r="T2064" s="67"/>
      <c r="U2064" s="67"/>
      <c r="V2064" s="187"/>
      <c r="W2064" s="187"/>
      <c r="X2064" s="116"/>
      <c r="Y2064" s="187"/>
      <c r="Z2064" s="350"/>
      <c r="AA2064" s="64"/>
    </row>
    <row r="2065" spans="1:27" s="22" customFormat="1" ht="92.25" hidden="1" customHeight="1" x14ac:dyDescent="0.25">
      <c r="A2065" s="430" t="s">
        <v>170</v>
      </c>
      <c r="B2065" s="430"/>
      <c r="C2065" s="575"/>
      <c r="D2065" s="575"/>
      <c r="E2065" s="575"/>
      <c r="F2065" s="573"/>
      <c r="G2065" s="635"/>
      <c r="H2065" s="428"/>
      <c r="I2065" s="158" t="s">
        <v>428</v>
      </c>
      <c r="J2065" s="430">
        <v>1</v>
      </c>
      <c r="K2065" s="430"/>
      <c r="L2065" s="430"/>
      <c r="M2065" s="430"/>
      <c r="N2065" s="67">
        <v>40</v>
      </c>
      <c r="O2065" s="67"/>
      <c r="P2065" s="67"/>
      <c r="Q2065" s="67"/>
      <c r="R2065" s="67">
        <v>383</v>
      </c>
      <c r="S2065" s="67"/>
      <c r="T2065" s="67"/>
      <c r="U2065" s="67"/>
      <c r="V2065" s="187"/>
      <c r="W2065" s="187"/>
      <c r="X2065" s="116"/>
      <c r="Y2065" s="187"/>
      <c r="Z2065" s="350"/>
      <c r="AA2065" s="64"/>
    </row>
    <row r="2066" spans="1:27" s="22" customFormat="1" ht="59.25" hidden="1" customHeight="1" x14ac:dyDescent="0.25">
      <c r="A2066" s="430" t="e">
        <v>#N/A</v>
      </c>
      <c r="B2066" s="430"/>
      <c r="C2066" s="575"/>
      <c r="D2066" s="575"/>
      <c r="E2066" s="575"/>
      <c r="F2066" s="573"/>
      <c r="G2066" s="635"/>
      <c r="H2066" s="428"/>
      <c r="I2066" s="158" t="s">
        <v>1750</v>
      </c>
      <c r="J2066" s="430"/>
      <c r="K2066" s="430">
        <v>1</v>
      </c>
      <c r="L2066" s="430"/>
      <c r="M2066" s="430"/>
      <c r="N2066" s="67"/>
      <c r="O2066" s="67">
        <v>20</v>
      </c>
      <c r="P2066" s="67"/>
      <c r="Q2066" s="67"/>
      <c r="R2066" s="67"/>
      <c r="S2066" s="67">
        <v>356.95</v>
      </c>
      <c r="T2066" s="67"/>
      <c r="U2066" s="67"/>
      <c r="V2066" s="187"/>
      <c r="W2066" s="187"/>
      <c r="X2066" s="116"/>
      <c r="Y2066" s="187"/>
      <c r="Z2066" s="350"/>
      <c r="AA2066" s="64"/>
    </row>
    <row r="2067" spans="1:27" s="22" customFormat="1" ht="60" hidden="1" x14ac:dyDescent="0.25">
      <c r="A2067" s="430">
        <v>1134</v>
      </c>
      <c r="B2067" s="430"/>
      <c r="C2067" s="575"/>
      <c r="D2067" s="575"/>
      <c r="E2067" s="575"/>
      <c r="F2067" s="573"/>
      <c r="G2067" s="635"/>
      <c r="H2067" s="428"/>
      <c r="I2067" s="158" t="s">
        <v>855</v>
      </c>
      <c r="J2067" s="430"/>
      <c r="K2067" s="430">
        <v>1</v>
      </c>
      <c r="L2067" s="430"/>
      <c r="M2067" s="430"/>
      <c r="N2067" s="67"/>
      <c r="O2067" s="67">
        <v>15</v>
      </c>
      <c r="P2067" s="67"/>
      <c r="Q2067" s="67"/>
      <c r="R2067" s="67"/>
      <c r="S2067" s="67">
        <v>316.23500000000001</v>
      </c>
      <c r="T2067" s="67"/>
      <c r="U2067" s="67"/>
      <c r="V2067" s="187"/>
      <c r="W2067" s="187"/>
      <c r="X2067" s="116"/>
      <c r="Y2067" s="187"/>
      <c r="Z2067" s="350"/>
      <c r="AA2067" s="64"/>
    </row>
    <row r="2068" spans="1:27" s="22" customFormat="1" ht="48" hidden="1" customHeight="1" x14ac:dyDescent="0.25">
      <c r="A2068" s="430">
        <v>66</v>
      </c>
      <c r="B2068" s="430"/>
      <c r="C2068" s="575"/>
      <c r="D2068" s="575"/>
      <c r="E2068" s="575"/>
      <c r="F2068" s="573"/>
      <c r="G2068" s="635"/>
      <c r="H2068" s="428"/>
      <c r="I2068" s="158" t="s">
        <v>230</v>
      </c>
      <c r="J2068" s="430"/>
      <c r="K2068" s="430">
        <v>1</v>
      </c>
      <c r="L2068" s="430"/>
      <c r="M2068" s="430"/>
      <c r="N2068" s="67"/>
      <c r="O2068" s="67">
        <v>30</v>
      </c>
      <c r="P2068" s="67"/>
      <c r="Q2068" s="67"/>
      <c r="R2068" s="67"/>
      <c r="S2068" s="67">
        <v>393.2</v>
      </c>
      <c r="T2068" s="67"/>
      <c r="U2068" s="67"/>
      <c r="V2068" s="187"/>
      <c r="W2068" s="187"/>
      <c r="X2068" s="116"/>
      <c r="Y2068" s="187"/>
      <c r="Z2068" s="350"/>
      <c r="AA2068" s="64"/>
    </row>
    <row r="2069" spans="1:27" s="22" customFormat="1" ht="60" hidden="1" x14ac:dyDescent="0.25">
      <c r="A2069" s="430">
        <v>976</v>
      </c>
      <c r="B2069" s="430"/>
      <c r="C2069" s="575"/>
      <c r="D2069" s="575"/>
      <c r="E2069" s="575"/>
      <c r="F2069" s="573"/>
      <c r="G2069" s="635"/>
      <c r="H2069" s="428"/>
      <c r="I2069" s="158" t="s">
        <v>803</v>
      </c>
      <c r="J2069" s="430"/>
      <c r="K2069" s="430">
        <v>1</v>
      </c>
      <c r="L2069" s="430"/>
      <c r="M2069" s="430"/>
      <c r="N2069" s="67"/>
      <c r="O2069" s="67">
        <v>10</v>
      </c>
      <c r="P2069" s="67"/>
      <c r="Q2069" s="67"/>
      <c r="R2069" s="67"/>
      <c r="S2069" s="67">
        <v>194.76400000000001</v>
      </c>
      <c r="T2069" s="67"/>
      <c r="U2069" s="67"/>
      <c r="V2069" s="187"/>
      <c r="W2069" s="187"/>
      <c r="X2069" s="116"/>
      <c r="Y2069" s="187"/>
      <c r="Z2069" s="350"/>
      <c r="AA2069" s="64"/>
    </row>
    <row r="2070" spans="1:27" s="22" customFormat="1" ht="45" hidden="1" x14ac:dyDescent="0.25">
      <c r="A2070" s="430">
        <v>978</v>
      </c>
      <c r="B2070" s="430"/>
      <c r="C2070" s="575"/>
      <c r="D2070" s="575"/>
      <c r="E2070" s="575"/>
      <c r="F2070" s="573"/>
      <c r="G2070" s="635"/>
      <c r="H2070" s="428"/>
      <c r="I2070" s="158" t="s">
        <v>805</v>
      </c>
      <c r="J2070" s="430"/>
      <c r="K2070" s="430">
        <v>1</v>
      </c>
      <c r="L2070" s="430"/>
      <c r="M2070" s="430"/>
      <c r="N2070" s="67"/>
      <c r="O2070" s="67">
        <v>15</v>
      </c>
      <c r="P2070" s="67"/>
      <c r="Q2070" s="67"/>
      <c r="R2070" s="67"/>
      <c r="S2070" s="67">
        <v>375.53</v>
      </c>
      <c r="T2070" s="67"/>
      <c r="U2070" s="67"/>
      <c r="V2070" s="187"/>
      <c r="W2070" s="187"/>
      <c r="X2070" s="116"/>
      <c r="Y2070" s="187"/>
      <c r="Z2070" s="350"/>
      <c r="AA2070" s="64"/>
    </row>
    <row r="2071" spans="1:27" s="22" customFormat="1" ht="75" hidden="1" x14ac:dyDescent="0.25">
      <c r="A2071" s="430">
        <v>987</v>
      </c>
      <c r="B2071" s="430"/>
      <c r="C2071" s="575"/>
      <c r="D2071" s="575"/>
      <c r="E2071" s="575"/>
      <c r="F2071" s="573"/>
      <c r="G2071" s="635"/>
      <c r="H2071" s="428"/>
      <c r="I2071" s="158" t="s">
        <v>808</v>
      </c>
      <c r="J2071" s="430"/>
      <c r="K2071" s="430">
        <v>1</v>
      </c>
      <c r="L2071" s="430"/>
      <c r="M2071" s="430"/>
      <c r="N2071" s="67"/>
      <c r="O2071" s="67">
        <v>70</v>
      </c>
      <c r="P2071" s="67"/>
      <c r="Q2071" s="67"/>
      <c r="R2071" s="67"/>
      <c r="S2071" s="67">
        <v>38.079000000000001</v>
      </c>
      <c r="T2071" s="67"/>
      <c r="U2071" s="67"/>
      <c r="V2071" s="187"/>
      <c r="W2071" s="187"/>
      <c r="X2071" s="116"/>
      <c r="Y2071" s="187"/>
      <c r="Z2071" s="350"/>
      <c r="AA2071" s="64"/>
    </row>
    <row r="2072" spans="1:27" s="22" customFormat="1" ht="45" hidden="1" x14ac:dyDescent="0.25">
      <c r="A2072" s="430">
        <v>988</v>
      </c>
      <c r="B2072" s="430"/>
      <c r="C2072" s="575"/>
      <c r="D2072" s="575"/>
      <c r="E2072" s="575"/>
      <c r="F2072" s="573"/>
      <c r="G2072" s="635"/>
      <c r="H2072" s="428"/>
      <c r="I2072" s="158" t="s">
        <v>809</v>
      </c>
      <c r="J2072" s="430"/>
      <c r="K2072" s="430">
        <v>1</v>
      </c>
      <c r="L2072" s="430"/>
      <c r="M2072" s="430"/>
      <c r="N2072" s="67"/>
      <c r="O2072" s="67">
        <v>15</v>
      </c>
      <c r="P2072" s="67"/>
      <c r="Q2072" s="67"/>
      <c r="R2072" s="67"/>
      <c r="S2072" s="67">
        <v>339.81299999999999</v>
      </c>
      <c r="T2072" s="67"/>
      <c r="U2072" s="67"/>
      <c r="V2072" s="187"/>
      <c r="W2072" s="187"/>
      <c r="X2072" s="116"/>
      <c r="Y2072" s="187"/>
      <c r="Z2072" s="350"/>
      <c r="AA2072" s="64"/>
    </row>
    <row r="2073" spans="1:27" s="22" customFormat="1" ht="45" hidden="1" x14ac:dyDescent="0.25">
      <c r="A2073" s="430">
        <v>990</v>
      </c>
      <c r="B2073" s="430"/>
      <c r="C2073" s="575"/>
      <c r="D2073" s="575"/>
      <c r="E2073" s="575"/>
      <c r="F2073" s="573"/>
      <c r="G2073" s="635"/>
      <c r="H2073" s="428"/>
      <c r="I2073" s="158" t="s">
        <v>811</v>
      </c>
      <c r="J2073" s="430"/>
      <c r="K2073" s="430">
        <v>1</v>
      </c>
      <c r="L2073" s="430"/>
      <c r="M2073" s="430"/>
      <c r="N2073" s="67"/>
      <c r="O2073" s="67">
        <v>30</v>
      </c>
      <c r="P2073" s="67"/>
      <c r="Q2073" s="67"/>
      <c r="R2073" s="67"/>
      <c r="S2073" s="67">
        <v>2100.5340000000001</v>
      </c>
      <c r="T2073" s="67"/>
      <c r="U2073" s="67"/>
      <c r="V2073" s="187"/>
      <c r="W2073" s="187"/>
      <c r="X2073" s="116"/>
      <c r="Y2073" s="187"/>
      <c r="Z2073" s="350"/>
      <c r="AA2073" s="64"/>
    </row>
    <row r="2074" spans="1:27" s="22" customFormat="1" ht="45" hidden="1" x14ac:dyDescent="0.25">
      <c r="A2074" s="430">
        <v>1105</v>
      </c>
      <c r="B2074" s="430"/>
      <c r="C2074" s="575"/>
      <c r="D2074" s="575"/>
      <c r="E2074" s="575"/>
      <c r="F2074" s="573"/>
      <c r="G2074" s="635"/>
      <c r="H2074" s="428"/>
      <c r="I2074" s="158" t="s">
        <v>844</v>
      </c>
      <c r="J2074" s="430"/>
      <c r="K2074" s="430">
        <v>1</v>
      </c>
      <c r="L2074" s="430"/>
      <c r="M2074" s="430"/>
      <c r="N2074" s="67"/>
      <c r="O2074" s="67">
        <v>82</v>
      </c>
      <c r="P2074" s="67"/>
      <c r="Q2074" s="67"/>
      <c r="R2074" s="67"/>
      <c r="S2074" s="67">
        <v>384</v>
      </c>
      <c r="T2074" s="67"/>
      <c r="U2074" s="67"/>
      <c r="V2074" s="187"/>
      <c r="W2074" s="187"/>
      <c r="X2074" s="116"/>
      <c r="Y2074" s="187"/>
      <c r="Z2074" s="350"/>
      <c r="AA2074" s="64"/>
    </row>
    <row r="2075" spans="1:27" s="22" customFormat="1" ht="85.5" hidden="1" customHeight="1" x14ac:dyDescent="0.25">
      <c r="A2075" s="430">
        <v>1004</v>
      </c>
      <c r="B2075" s="430"/>
      <c r="C2075" s="575"/>
      <c r="D2075" s="575"/>
      <c r="E2075" s="575"/>
      <c r="F2075" s="573"/>
      <c r="G2075" s="635"/>
      <c r="H2075" s="428"/>
      <c r="I2075" s="158" t="s">
        <v>818</v>
      </c>
      <c r="J2075" s="102"/>
      <c r="K2075" s="102">
        <v>1</v>
      </c>
      <c r="L2075" s="102"/>
      <c r="M2075" s="102"/>
      <c r="N2075" s="67"/>
      <c r="O2075" s="67">
        <v>15</v>
      </c>
      <c r="P2075" s="67"/>
      <c r="Q2075" s="67"/>
      <c r="R2075" s="67"/>
      <c r="S2075" s="67">
        <v>347</v>
      </c>
      <c r="T2075" s="67"/>
      <c r="U2075" s="67"/>
      <c r="V2075" s="187"/>
      <c r="W2075" s="187"/>
      <c r="X2075" s="116"/>
      <c r="Y2075" s="187"/>
      <c r="Z2075" s="350"/>
      <c r="AA2075" s="64"/>
    </row>
    <row r="2076" spans="1:27" s="22" customFormat="1" ht="60" hidden="1" x14ac:dyDescent="0.25">
      <c r="A2076" s="430"/>
      <c r="B2076" s="430">
        <v>5755</v>
      </c>
      <c r="C2076" s="575"/>
      <c r="D2076" s="575"/>
      <c r="E2076" s="575"/>
      <c r="F2076" s="573"/>
      <c r="G2076" s="635"/>
      <c r="H2076" s="428"/>
      <c r="I2076" s="158" t="s">
        <v>888</v>
      </c>
      <c r="J2076" s="102"/>
      <c r="K2076" s="102"/>
      <c r="L2076" s="95">
        <v>1</v>
      </c>
      <c r="M2076" s="102"/>
      <c r="N2076" s="67"/>
      <c r="O2076" s="67"/>
      <c r="P2076" s="67">
        <v>45</v>
      </c>
      <c r="Q2076" s="67"/>
      <c r="R2076" s="67"/>
      <c r="S2076" s="67"/>
      <c r="T2076" s="67">
        <v>277.32112000000001</v>
      </c>
      <c r="U2076" s="67"/>
      <c r="V2076" s="99"/>
      <c r="W2076" s="187"/>
      <c r="X2076" s="116"/>
      <c r="Y2076" s="99"/>
      <c r="Z2076" s="350"/>
      <c r="AA2076" s="64"/>
    </row>
    <row r="2077" spans="1:27" s="22" customFormat="1" ht="48" hidden="1" customHeight="1" x14ac:dyDescent="0.25">
      <c r="A2077" s="430"/>
      <c r="B2077" s="430"/>
      <c r="C2077" s="575"/>
      <c r="D2077" s="575"/>
      <c r="E2077" s="575"/>
      <c r="F2077" s="573"/>
      <c r="G2077" s="635"/>
      <c r="H2077" s="428"/>
      <c r="I2077" s="158" t="s">
        <v>923</v>
      </c>
      <c r="J2077" s="102"/>
      <c r="K2077" s="102"/>
      <c r="L2077" s="95">
        <v>1</v>
      </c>
      <c r="M2077" s="102"/>
      <c r="N2077" s="67"/>
      <c r="O2077" s="67"/>
      <c r="P2077" s="67">
        <v>150</v>
      </c>
      <c r="Q2077" s="67"/>
      <c r="R2077" s="67"/>
      <c r="S2077" s="67"/>
      <c r="T2077" s="67">
        <v>465.82969000000003</v>
      </c>
      <c r="U2077" s="67"/>
      <c r="V2077" s="99"/>
      <c r="W2077" s="187"/>
      <c r="X2077" s="116"/>
      <c r="Y2077" s="99"/>
      <c r="Z2077" s="350"/>
      <c r="AA2077" s="64"/>
    </row>
    <row r="2078" spans="1:27" s="22" customFormat="1" ht="45" hidden="1" x14ac:dyDescent="0.25">
      <c r="A2078" s="430"/>
      <c r="B2078" s="430">
        <v>2489</v>
      </c>
      <c r="C2078" s="575"/>
      <c r="D2078" s="575"/>
      <c r="E2078" s="575"/>
      <c r="F2078" s="573"/>
      <c r="G2078" s="635"/>
      <c r="H2078" s="428"/>
      <c r="I2078" s="158" t="s">
        <v>1054</v>
      </c>
      <c r="J2078" s="102"/>
      <c r="K2078" s="102"/>
      <c r="L2078" s="95">
        <v>1</v>
      </c>
      <c r="M2078" s="102"/>
      <c r="N2078" s="67"/>
      <c r="O2078" s="67"/>
      <c r="P2078" s="67">
        <v>15</v>
      </c>
      <c r="Q2078" s="67"/>
      <c r="R2078" s="67"/>
      <c r="S2078" s="67"/>
      <c r="T2078" s="67">
        <v>278.03199999999998</v>
      </c>
      <c r="U2078" s="67"/>
      <c r="V2078" s="99"/>
      <c r="W2078" s="187"/>
      <c r="X2078" s="116"/>
      <c r="Y2078" s="99"/>
      <c r="Z2078" s="350"/>
      <c r="AA2078" s="64"/>
    </row>
    <row r="2079" spans="1:27" s="22" customFormat="1" ht="30" hidden="1" x14ac:dyDescent="0.25">
      <c r="A2079" s="430"/>
      <c r="B2079" s="430">
        <v>2498</v>
      </c>
      <c r="C2079" s="575"/>
      <c r="D2079" s="575"/>
      <c r="E2079" s="575"/>
      <c r="F2079" s="573"/>
      <c r="G2079" s="635"/>
      <c r="H2079" s="428"/>
      <c r="I2079" s="158" t="s">
        <v>1058</v>
      </c>
      <c r="J2079" s="102"/>
      <c r="K2079" s="102"/>
      <c r="L2079" s="95">
        <v>1</v>
      </c>
      <c r="M2079" s="102"/>
      <c r="N2079" s="67"/>
      <c r="O2079" s="67"/>
      <c r="P2079" s="67">
        <v>15</v>
      </c>
      <c r="Q2079" s="67"/>
      <c r="R2079" s="67"/>
      <c r="S2079" s="67"/>
      <c r="T2079" s="67">
        <v>262.78800000000001</v>
      </c>
      <c r="U2079" s="67"/>
      <c r="V2079" s="99"/>
      <c r="W2079" s="187"/>
      <c r="X2079" s="116"/>
      <c r="Y2079" s="99"/>
      <c r="Z2079" s="350"/>
      <c r="AA2079" s="64"/>
    </row>
    <row r="2080" spans="1:27" s="22" customFormat="1" ht="64.5" hidden="1" customHeight="1" x14ac:dyDescent="0.25">
      <c r="A2080" s="430"/>
      <c r="B2080" s="430">
        <v>5793</v>
      </c>
      <c r="C2080" s="575"/>
      <c r="D2080" s="575"/>
      <c r="E2080" s="575"/>
      <c r="F2080" s="573"/>
      <c r="G2080" s="635"/>
      <c r="H2080" s="428"/>
      <c r="I2080" s="158" t="s">
        <v>1095</v>
      </c>
      <c r="J2080" s="102"/>
      <c r="K2080" s="102"/>
      <c r="L2080" s="95">
        <v>1</v>
      </c>
      <c r="M2080" s="102"/>
      <c r="N2080" s="67"/>
      <c r="O2080" s="67"/>
      <c r="P2080" s="67">
        <v>55</v>
      </c>
      <c r="Q2080" s="67"/>
      <c r="R2080" s="67"/>
      <c r="S2080" s="67"/>
      <c r="T2080" s="67">
        <v>541</v>
      </c>
      <c r="U2080" s="67"/>
      <c r="V2080" s="99"/>
      <c r="W2080" s="187"/>
      <c r="X2080" s="116"/>
      <c r="Y2080" s="99"/>
      <c r="Z2080" s="350"/>
      <c r="AA2080" s="64"/>
    </row>
    <row r="2081" spans="1:27" s="22" customFormat="1" ht="90" hidden="1" x14ac:dyDescent="0.25">
      <c r="A2081" s="430"/>
      <c r="B2081" s="66" t="s">
        <v>1607</v>
      </c>
      <c r="C2081" s="575"/>
      <c r="D2081" s="575"/>
      <c r="E2081" s="575"/>
      <c r="F2081" s="573"/>
      <c r="G2081" s="635"/>
      <c r="H2081" s="428"/>
      <c r="I2081" s="158" t="s">
        <v>1096</v>
      </c>
      <c r="J2081" s="102"/>
      <c r="K2081" s="102"/>
      <c r="L2081" s="95">
        <v>1</v>
      </c>
      <c r="M2081" s="102"/>
      <c r="N2081" s="67"/>
      <c r="O2081" s="67"/>
      <c r="P2081" s="67">
        <v>50</v>
      </c>
      <c r="Q2081" s="67"/>
      <c r="R2081" s="67"/>
      <c r="S2081" s="67"/>
      <c r="T2081" s="67">
        <v>300</v>
      </c>
      <c r="U2081" s="67"/>
      <c r="V2081" s="187"/>
      <c r="W2081" s="187"/>
      <c r="X2081" s="116"/>
      <c r="Y2081" s="99"/>
      <c r="Z2081" s="350"/>
      <c r="AA2081" s="64"/>
    </row>
    <row r="2082" spans="1:27" s="22" customFormat="1" ht="60" hidden="1" x14ac:dyDescent="0.25">
      <c r="A2082" s="430"/>
      <c r="B2082" s="430">
        <v>2146</v>
      </c>
      <c r="C2082" s="575"/>
      <c r="D2082" s="575"/>
      <c r="E2082" s="575"/>
      <c r="F2082" s="573"/>
      <c r="G2082" s="635"/>
      <c r="H2082" s="428"/>
      <c r="I2082" s="260" t="s">
        <v>1305</v>
      </c>
      <c r="J2082" s="430"/>
      <c r="K2082" s="430"/>
      <c r="L2082" s="95">
        <v>1</v>
      </c>
      <c r="M2082" s="430"/>
      <c r="N2082" s="67"/>
      <c r="O2082" s="67"/>
      <c r="P2082" s="67">
        <v>30</v>
      </c>
      <c r="Q2082" s="67"/>
      <c r="R2082" s="67"/>
      <c r="S2082" s="67"/>
      <c r="T2082" s="67">
        <v>596</v>
      </c>
      <c r="U2082" s="67"/>
      <c r="V2082" s="99"/>
      <c r="W2082" s="187"/>
      <c r="X2082" s="116"/>
      <c r="Y2082" s="99"/>
      <c r="Z2082" s="350"/>
      <c r="AA2082" s="64"/>
    </row>
    <row r="2083" spans="1:27" s="22" customFormat="1" ht="60" hidden="1" x14ac:dyDescent="0.25">
      <c r="A2083" s="430"/>
      <c r="B2083" s="66" t="s">
        <v>1594</v>
      </c>
      <c r="C2083" s="575"/>
      <c r="D2083" s="575"/>
      <c r="E2083" s="575"/>
      <c r="F2083" s="573"/>
      <c r="G2083" s="635"/>
      <c r="H2083" s="428"/>
      <c r="I2083" s="159" t="s">
        <v>1322</v>
      </c>
      <c r="J2083" s="67"/>
      <c r="K2083" s="67"/>
      <c r="L2083" s="67">
        <v>1</v>
      </c>
      <c r="M2083" s="67"/>
      <c r="N2083" s="67"/>
      <c r="O2083" s="67"/>
      <c r="P2083" s="67">
        <v>15</v>
      </c>
      <c r="Q2083" s="67"/>
      <c r="R2083" s="67"/>
      <c r="S2083" s="67"/>
      <c r="T2083" s="67">
        <v>272.70999999999998</v>
      </c>
      <c r="U2083" s="67"/>
      <c r="V2083" s="187"/>
      <c r="W2083" s="187"/>
      <c r="X2083" s="116"/>
      <c r="Y2083" s="99"/>
      <c r="Z2083" s="350"/>
      <c r="AA2083" s="64"/>
    </row>
    <row r="2084" spans="1:27" s="22" customFormat="1" ht="60" hidden="1" x14ac:dyDescent="0.25">
      <c r="A2084" s="430"/>
      <c r="B2084" s="66" t="s">
        <v>1588</v>
      </c>
      <c r="C2084" s="575"/>
      <c r="D2084" s="575"/>
      <c r="E2084" s="575"/>
      <c r="F2084" s="573"/>
      <c r="G2084" s="635"/>
      <c r="H2084" s="428"/>
      <c r="I2084" s="158" t="s">
        <v>1376</v>
      </c>
      <c r="J2084" s="430"/>
      <c r="K2084" s="430"/>
      <c r="L2084" s="430">
        <v>1</v>
      </c>
      <c r="M2084" s="430"/>
      <c r="N2084" s="67"/>
      <c r="O2084" s="67"/>
      <c r="P2084" s="67">
        <v>2</v>
      </c>
      <c r="Q2084" s="67"/>
      <c r="R2084" s="67"/>
      <c r="S2084" s="67"/>
      <c r="T2084" s="67">
        <v>301.74</v>
      </c>
      <c r="U2084" s="67"/>
      <c r="V2084" s="187"/>
      <c r="W2084" s="187"/>
      <c r="X2084" s="116"/>
      <c r="Y2084" s="99"/>
      <c r="Z2084" s="350"/>
      <c r="AA2084" s="64"/>
    </row>
    <row r="2085" spans="1:27" s="22" customFormat="1" ht="75" hidden="1" x14ac:dyDescent="0.25">
      <c r="A2085" s="430"/>
      <c r="B2085" s="430">
        <v>5803</v>
      </c>
      <c r="C2085" s="575"/>
      <c r="D2085" s="575"/>
      <c r="E2085" s="575"/>
      <c r="F2085" s="573"/>
      <c r="G2085" s="635"/>
      <c r="H2085" s="428"/>
      <c r="I2085" s="158" t="s">
        <v>1385</v>
      </c>
      <c r="J2085" s="430"/>
      <c r="K2085" s="430"/>
      <c r="L2085" s="430">
        <v>1</v>
      </c>
      <c r="M2085" s="430"/>
      <c r="N2085" s="67"/>
      <c r="O2085" s="67"/>
      <c r="P2085" s="67">
        <v>50</v>
      </c>
      <c r="Q2085" s="67"/>
      <c r="R2085" s="67"/>
      <c r="S2085" s="67"/>
      <c r="T2085" s="67">
        <v>294.3</v>
      </c>
      <c r="U2085" s="67"/>
      <c r="V2085" s="99"/>
      <c r="W2085" s="187"/>
      <c r="X2085" s="116"/>
      <c r="Y2085" s="99"/>
      <c r="Z2085" s="350"/>
      <c r="AA2085" s="64"/>
    </row>
    <row r="2086" spans="1:27" s="22" customFormat="1" ht="60" hidden="1" x14ac:dyDescent="0.25">
      <c r="A2086" s="430"/>
      <c r="B2086" s="430">
        <v>430</v>
      </c>
      <c r="C2086" s="575"/>
      <c r="D2086" s="575"/>
      <c r="E2086" s="575"/>
      <c r="F2086" s="573"/>
      <c r="G2086" s="635"/>
      <c r="H2086" s="428"/>
      <c r="I2086" s="158" t="s">
        <v>1342</v>
      </c>
      <c r="J2086" s="430"/>
      <c r="K2086" s="430"/>
      <c r="L2086" s="430">
        <v>1</v>
      </c>
      <c r="M2086" s="430"/>
      <c r="N2086" s="67"/>
      <c r="O2086" s="67"/>
      <c r="P2086" s="67">
        <v>9</v>
      </c>
      <c r="Q2086" s="67"/>
      <c r="R2086" s="67"/>
      <c r="S2086" s="67"/>
      <c r="T2086" s="67">
        <v>310.57</v>
      </c>
      <c r="U2086" s="67"/>
      <c r="V2086" s="99"/>
      <c r="W2086" s="187"/>
      <c r="X2086" s="116"/>
      <c r="Y2086" s="99"/>
      <c r="Z2086" s="350"/>
      <c r="AA2086" s="64"/>
    </row>
    <row r="2087" spans="1:27" s="22" customFormat="1" ht="60.75" hidden="1" customHeight="1" x14ac:dyDescent="0.25">
      <c r="A2087" s="430"/>
      <c r="B2087" s="430">
        <v>2949</v>
      </c>
      <c r="C2087" s="575"/>
      <c r="D2087" s="575"/>
      <c r="E2087" s="575"/>
      <c r="F2087" s="573"/>
      <c r="G2087" s="635"/>
      <c r="H2087" s="428"/>
      <c r="I2087" s="158" t="s">
        <v>1751</v>
      </c>
      <c r="J2087" s="430"/>
      <c r="K2087" s="430"/>
      <c r="L2087" s="430">
        <v>1</v>
      </c>
      <c r="M2087" s="430"/>
      <c r="N2087" s="67"/>
      <c r="O2087" s="67"/>
      <c r="P2087" s="67">
        <v>30</v>
      </c>
      <c r="Q2087" s="67"/>
      <c r="R2087" s="67"/>
      <c r="S2087" s="67"/>
      <c r="T2087" s="67">
        <v>256.43</v>
      </c>
      <c r="U2087" s="67"/>
      <c r="V2087" s="99"/>
      <c r="W2087" s="187"/>
      <c r="X2087" s="116"/>
      <c r="Y2087" s="99"/>
      <c r="Z2087" s="350"/>
      <c r="AA2087" s="64"/>
    </row>
    <row r="2088" spans="1:27" s="22" customFormat="1" ht="75" hidden="1" x14ac:dyDescent="0.25">
      <c r="A2088" s="430"/>
      <c r="B2088" s="430">
        <v>5780</v>
      </c>
      <c r="C2088" s="575"/>
      <c r="D2088" s="575"/>
      <c r="E2088" s="575"/>
      <c r="F2088" s="573"/>
      <c r="G2088" s="635"/>
      <c r="H2088" s="428"/>
      <c r="I2088" s="158" t="s">
        <v>1752</v>
      </c>
      <c r="J2088" s="430"/>
      <c r="K2088" s="430"/>
      <c r="L2088" s="430">
        <v>1</v>
      </c>
      <c r="M2088" s="430"/>
      <c r="N2088" s="67"/>
      <c r="O2088" s="67"/>
      <c r="P2088" s="67">
        <v>30</v>
      </c>
      <c r="Q2088" s="67"/>
      <c r="R2088" s="67"/>
      <c r="S2088" s="67"/>
      <c r="T2088" s="67">
        <v>304.77999999999997</v>
      </c>
      <c r="U2088" s="67"/>
      <c r="V2088" s="99"/>
      <c r="W2088" s="187"/>
      <c r="X2088" s="116"/>
      <c r="Y2088" s="99"/>
      <c r="Z2088" s="350"/>
      <c r="AA2088" s="64"/>
    </row>
    <row r="2089" spans="1:27" s="22" customFormat="1" ht="60" hidden="1" x14ac:dyDescent="0.25">
      <c r="A2089" s="430"/>
      <c r="B2089" s="66" t="s">
        <v>1527</v>
      </c>
      <c r="C2089" s="575"/>
      <c r="D2089" s="575"/>
      <c r="E2089" s="575"/>
      <c r="F2089" s="573"/>
      <c r="G2089" s="635"/>
      <c r="H2089" s="428"/>
      <c r="I2089" s="158" t="s">
        <v>1366</v>
      </c>
      <c r="J2089" s="430"/>
      <c r="K2089" s="430"/>
      <c r="L2089" s="430">
        <v>1</v>
      </c>
      <c r="M2089" s="430"/>
      <c r="N2089" s="67"/>
      <c r="O2089" s="67"/>
      <c r="P2089" s="67">
        <v>15</v>
      </c>
      <c r="Q2089" s="67"/>
      <c r="R2089" s="67"/>
      <c r="S2089" s="67"/>
      <c r="T2089" s="67">
        <v>245.39</v>
      </c>
      <c r="U2089" s="67"/>
      <c r="V2089" s="187"/>
      <c r="W2089" s="187"/>
      <c r="X2089" s="116"/>
      <c r="Y2089" s="99"/>
      <c r="Z2089" s="350"/>
      <c r="AA2089" s="64"/>
    </row>
    <row r="2090" spans="1:27" s="22" customFormat="1" ht="75" hidden="1" x14ac:dyDescent="0.25">
      <c r="A2090" s="430"/>
      <c r="B2090" s="430">
        <v>1887</v>
      </c>
      <c r="C2090" s="575"/>
      <c r="D2090" s="575"/>
      <c r="E2090" s="575"/>
      <c r="F2090" s="573"/>
      <c r="G2090" s="635"/>
      <c r="H2090" s="428"/>
      <c r="I2090" s="158" t="s">
        <v>1317</v>
      </c>
      <c r="J2090" s="430"/>
      <c r="K2090" s="430"/>
      <c r="L2090" s="430">
        <v>1</v>
      </c>
      <c r="M2090" s="430"/>
      <c r="N2090" s="67"/>
      <c r="O2090" s="67"/>
      <c r="P2090" s="67">
        <v>15</v>
      </c>
      <c r="Q2090" s="67"/>
      <c r="R2090" s="67"/>
      <c r="S2090" s="67"/>
      <c r="T2090" s="67">
        <v>474.36</v>
      </c>
      <c r="U2090" s="67"/>
      <c r="V2090" s="99"/>
      <c r="W2090" s="187"/>
      <c r="X2090" s="116"/>
      <c r="Y2090" s="99"/>
      <c r="Z2090" s="350"/>
      <c r="AA2090" s="64"/>
    </row>
    <row r="2091" spans="1:27" s="22" customFormat="1" ht="30" hidden="1" x14ac:dyDescent="0.25">
      <c r="A2091" s="430"/>
      <c r="B2091" s="66" t="s">
        <v>1586</v>
      </c>
      <c r="C2091" s="575"/>
      <c r="D2091" s="575"/>
      <c r="E2091" s="575"/>
      <c r="F2091" s="573"/>
      <c r="G2091" s="635"/>
      <c r="H2091" s="428"/>
      <c r="I2091" s="158" t="s">
        <v>1383</v>
      </c>
      <c r="J2091" s="430"/>
      <c r="K2091" s="430"/>
      <c r="L2091" s="430">
        <v>1</v>
      </c>
      <c r="M2091" s="430"/>
      <c r="N2091" s="67"/>
      <c r="O2091" s="67"/>
      <c r="P2091" s="67">
        <v>14.9</v>
      </c>
      <c r="Q2091" s="67"/>
      <c r="R2091" s="67"/>
      <c r="S2091" s="67"/>
      <c r="T2091" s="67">
        <v>424.21</v>
      </c>
      <c r="U2091" s="67"/>
      <c r="V2091" s="187"/>
      <c r="W2091" s="187"/>
      <c r="X2091" s="116"/>
      <c r="Y2091" s="99"/>
      <c r="Z2091" s="350"/>
      <c r="AA2091" s="64"/>
    </row>
    <row r="2092" spans="1:27" s="22" customFormat="1" ht="90" hidden="1" x14ac:dyDescent="0.25">
      <c r="A2092" s="430"/>
      <c r="B2092" s="66" t="s">
        <v>1585</v>
      </c>
      <c r="C2092" s="575"/>
      <c r="D2092" s="575"/>
      <c r="E2092" s="575"/>
      <c r="F2092" s="573"/>
      <c r="G2092" s="635"/>
      <c r="H2092" s="428"/>
      <c r="I2092" s="158" t="s">
        <v>1380</v>
      </c>
      <c r="J2092" s="430"/>
      <c r="K2092" s="430"/>
      <c r="L2092" s="430">
        <v>1</v>
      </c>
      <c r="M2092" s="430"/>
      <c r="N2092" s="67"/>
      <c r="O2092" s="67"/>
      <c r="P2092" s="67">
        <v>60</v>
      </c>
      <c r="Q2092" s="67"/>
      <c r="R2092" s="67"/>
      <c r="S2092" s="67"/>
      <c r="T2092" s="67">
        <v>342.86</v>
      </c>
      <c r="U2092" s="67"/>
      <c r="V2092" s="187"/>
      <c r="W2092" s="187"/>
      <c r="X2092" s="116"/>
      <c r="Y2092" s="99"/>
      <c r="Z2092" s="350"/>
      <c r="AA2092" s="64"/>
    </row>
    <row r="2093" spans="1:27" s="22" customFormat="1" hidden="1" x14ac:dyDescent="0.25">
      <c r="A2093" s="4"/>
      <c r="B2093" s="4"/>
      <c r="C2093" s="575"/>
      <c r="D2093" s="575"/>
      <c r="E2093" s="575"/>
      <c r="F2093" s="573"/>
      <c r="G2093" s="635" t="s">
        <v>52</v>
      </c>
      <c r="H2093" s="444"/>
      <c r="I2093" s="310"/>
      <c r="J2093" s="252">
        <f>SUM(J2094:J2122)</f>
        <v>13</v>
      </c>
      <c r="K2093" s="252">
        <f t="shared" ref="K2093:U2093" si="76">SUM(K2094:K2122)</f>
        <v>6</v>
      </c>
      <c r="L2093" s="252">
        <f t="shared" si="76"/>
        <v>9</v>
      </c>
      <c r="M2093" s="252">
        <f t="shared" si="76"/>
        <v>0</v>
      </c>
      <c r="N2093" s="252">
        <f t="shared" si="76"/>
        <v>744</v>
      </c>
      <c r="O2093" s="252">
        <f t="shared" si="76"/>
        <v>400</v>
      </c>
      <c r="P2093" s="252">
        <f t="shared" si="76"/>
        <v>438</v>
      </c>
      <c r="Q2093" s="252">
        <f t="shared" si="76"/>
        <v>0</v>
      </c>
      <c r="R2093" s="252">
        <f t="shared" si="76"/>
        <v>4361.7</v>
      </c>
      <c r="S2093" s="252">
        <f t="shared" si="76"/>
        <v>2454.7660000000001</v>
      </c>
      <c r="T2093" s="252">
        <f t="shared" si="76"/>
        <v>4339.9246999999996</v>
      </c>
      <c r="U2093" s="252">
        <f t="shared" si="76"/>
        <v>0</v>
      </c>
      <c r="V2093" s="272" t="e">
        <f>'Приложение 1'!#REF!</f>
        <v>#REF!</v>
      </c>
      <c r="W2093" s="118"/>
      <c r="X2093" s="298" t="e">
        <f>'Приложение 1'!#REF!</f>
        <v>#REF!</v>
      </c>
      <c r="Y2093" s="344" t="e">
        <f>X2093*'Приложение 1'!#REF!/100</f>
        <v>#REF!</v>
      </c>
      <c r="Z2093" s="349" t="e">
        <f>V2093/Y2093</f>
        <v>#REF!</v>
      </c>
    </row>
    <row r="2094" spans="1:27" s="22" customFormat="1" ht="90" hidden="1" x14ac:dyDescent="0.25">
      <c r="A2094" s="430" t="s">
        <v>170</v>
      </c>
      <c r="B2094" s="430"/>
      <c r="C2094" s="575"/>
      <c r="D2094" s="575"/>
      <c r="E2094" s="575"/>
      <c r="F2094" s="573"/>
      <c r="G2094" s="635"/>
      <c r="H2094" s="428"/>
      <c r="I2094" s="158" t="s">
        <v>364</v>
      </c>
      <c r="J2094" s="430">
        <v>1</v>
      </c>
      <c r="K2094" s="430"/>
      <c r="L2094" s="430"/>
      <c r="M2094" s="430"/>
      <c r="N2094" s="67">
        <v>12.5</v>
      </c>
      <c r="O2094" s="67"/>
      <c r="P2094" s="67"/>
      <c r="Q2094" s="67"/>
      <c r="R2094" s="67">
        <v>355</v>
      </c>
      <c r="S2094" s="67"/>
      <c r="T2094" s="67"/>
      <c r="U2094" s="67"/>
      <c r="V2094" s="187"/>
      <c r="W2094" s="187"/>
      <c r="X2094" s="116"/>
      <c r="Y2094" s="187"/>
      <c r="Z2094" s="350"/>
      <c r="AA2094" s="64"/>
    </row>
    <row r="2095" spans="1:27" s="22" customFormat="1" ht="60" hidden="1" x14ac:dyDescent="0.25">
      <c r="A2095" s="430" t="s">
        <v>170</v>
      </c>
      <c r="B2095" s="430"/>
      <c r="C2095" s="575"/>
      <c r="D2095" s="575"/>
      <c r="E2095" s="575"/>
      <c r="F2095" s="573"/>
      <c r="G2095" s="635"/>
      <c r="H2095" s="428"/>
      <c r="I2095" s="158" t="s">
        <v>1738</v>
      </c>
      <c r="J2095" s="430">
        <v>1</v>
      </c>
      <c r="K2095" s="430"/>
      <c r="L2095" s="430"/>
      <c r="M2095" s="430"/>
      <c r="N2095" s="67">
        <v>15</v>
      </c>
      <c r="O2095" s="67"/>
      <c r="P2095" s="67"/>
      <c r="Q2095" s="67"/>
      <c r="R2095" s="67">
        <v>412.5</v>
      </c>
      <c r="S2095" s="67"/>
      <c r="T2095" s="67"/>
      <c r="U2095" s="67"/>
      <c r="V2095" s="187"/>
      <c r="W2095" s="187"/>
      <c r="X2095" s="116"/>
      <c r="Y2095" s="187"/>
      <c r="Z2095" s="350"/>
      <c r="AA2095" s="64"/>
    </row>
    <row r="2096" spans="1:27" s="22" customFormat="1" ht="60" hidden="1" x14ac:dyDescent="0.25">
      <c r="A2096" s="430" t="s">
        <v>170</v>
      </c>
      <c r="B2096" s="430"/>
      <c r="C2096" s="575"/>
      <c r="D2096" s="575"/>
      <c r="E2096" s="575"/>
      <c r="F2096" s="573"/>
      <c r="G2096" s="635"/>
      <c r="H2096" s="428"/>
      <c r="I2096" s="158" t="s">
        <v>846</v>
      </c>
      <c r="J2096" s="430">
        <v>1</v>
      </c>
      <c r="K2096" s="430"/>
      <c r="L2096" s="430"/>
      <c r="M2096" s="430"/>
      <c r="N2096" s="67">
        <v>62</v>
      </c>
      <c r="O2096" s="67"/>
      <c r="P2096" s="67"/>
      <c r="Q2096" s="67"/>
      <c r="R2096" s="67">
        <v>271.75</v>
      </c>
      <c r="S2096" s="67"/>
      <c r="T2096" s="67"/>
      <c r="U2096" s="67"/>
      <c r="V2096" s="187"/>
      <c r="W2096" s="187"/>
      <c r="X2096" s="116"/>
      <c r="Y2096" s="187"/>
      <c r="Z2096" s="350"/>
      <c r="AA2096" s="64"/>
    </row>
    <row r="2097" spans="1:27" s="22" customFormat="1" ht="30" hidden="1" x14ac:dyDescent="0.25">
      <c r="A2097" s="430" t="s">
        <v>170</v>
      </c>
      <c r="B2097" s="430"/>
      <c r="C2097" s="575"/>
      <c r="D2097" s="575"/>
      <c r="E2097" s="575"/>
      <c r="F2097" s="573"/>
      <c r="G2097" s="635"/>
      <c r="H2097" s="428"/>
      <c r="I2097" s="158" t="s">
        <v>852</v>
      </c>
      <c r="J2097" s="430">
        <v>1</v>
      </c>
      <c r="K2097" s="430"/>
      <c r="L2097" s="430"/>
      <c r="M2097" s="430"/>
      <c r="N2097" s="67">
        <v>85</v>
      </c>
      <c r="O2097" s="67"/>
      <c r="P2097" s="67"/>
      <c r="Q2097" s="67"/>
      <c r="R2097" s="67">
        <v>433</v>
      </c>
      <c r="S2097" s="67"/>
      <c r="T2097" s="67"/>
      <c r="U2097" s="67"/>
      <c r="V2097" s="187"/>
      <c r="W2097" s="187"/>
      <c r="X2097" s="116"/>
      <c r="Y2097" s="187"/>
      <c r="Z2097" s="350"/>
      <c r="AA2097" s="64"/>
    </row>
    <row r="2098" spans="1:27" s="22" customFormat="1" ht="48" hidden="1" customHeight="1" x14ac:dyDescent="0.25">
      <c r="A2098" s="430" t="s">
        <v>170</v>
      </c>
      <c r="B2098" s="430"/>
      <c r="C2098" s="575"/>
      <c r="D2098" s="575"/>
      <c r="E2098" s="575"/>
      <c r="F2098" s="573"/>
      <c r="G2098" s="635"/>
      <c r="H2098" s="428"/>
      <c r="I2098" s="158" t="s">
        <v>1753</v>
      </c>
      <c r="J2098" s="430">
        <v>1</v>
      </c>
      <c r="K2098" s="430"/>
      <c r="L2098" s="430"/>
      <c r="M2098" s="430"/>
      <c r="N2098" s="67">
        <v>15</v>
      </c>
      <c r="O2098" s="67"/>
      <c r="P2098" s="67"/>
      <c r="Q2098" s="67"/>
      <c r="R2098" s="67">
        <v>250</v>
      </c>
      <c r="S2098" s="67"/>
      <c r="T2098" s="67"/>
      <c r="U2098" s="67"/>
      <c r="V2098" s="187"/>
      <c r="W2098" s="187"/>
      <c r="X2098" s="116"/>
      <c r="Y2098" s="187"/>
      <c r="Z2098" s="350"/>
      <c r="AA2098" s="64"/>
    </row>
    <row r="2099" spans="1:27" s="22" customFormat="1" ht="60" hidden="1" x14ac:dyDescent="0.25">
      <c r="A2099" s="430" t="s">
        <v>170</v>
      </c>
      <c r="B2099" s="430"/>
      <c r="C2099" s="575"/>
      <c r="D2099" s="575"/>
      <c r="E2099" s="575"/>
      <c r="F2099" s="573"/>
      <c r="G2099" s="635"/>
      <c r="H2099" s="428"/>
      <c r="I2099" s="158" t="s">
        <v>525</v>
      </c>
      <c r="J2099" s="430">
        <v>1</v>
      </c>
      <c r="K2099" s="430"/>
      <c r="L2099" s="430"/>
      <c r="M2099" s="430"/>
      <c r="N2099" s="67">
        <v>330</v>
      </c>
      <c r="O2099" s="67"/>
      <c r="P2099" s="67"/>
      <c r="Q2099" s="67"/>
      <c r="R2099" s="67">
        <v>400</v>
      </c>
      <c r="S2099" s="67"/>
      <c r="T2099" s="67"/>
      <c r="U2099" s="67"/>
      <c r="V2099" s="187"/>
      <c r="W2099" s="187"/>
      <c r="X2099" s="116"/>
      <c r="Y2099" s="187"/>
      <c r="Z2099" s="350"/>
      <c r="AA2099" s="64"/>
    </row>
    <row r="2100" spans="1:27" s="22" customFormat="1" ht="45" hidden="1" x14ac:dyDescent="0.25">
      <c r="A2100" s="430" t="s">
        <v>170</v>
      </c>
      <c r="B2100" s="430"/>
      <c r="C2100" s="575"/>
      <c r="D2100" s="575"/>
      <c r="E2100" s="575"/>
      <c r="F2100" s="573"/>
      <c r="G2100" s="635"/>
      <c r="H2100" s="428"/>
      <c r="I2100" s="158" t="s">
        <v>830</v>
      </c>
      <c r="J2100" s="430">
        <v>1</v>
      </c>
      <c r="K2100" s="430"/>
      <c r="L2100" s="430"/>
      <c r="M2100" s="430"/>
      <c r="N2100" s="67">
        <v>60</v>
      </c>
      <c r="O2100" s="67"/>
      <c r="P2100" s="67"/>
      <c r="Q2100" s="67"/>
      <c r="R2100" s="67">
        <v>303</v>
      </c>
      <c r="S2100" s="67"/>
      <c r="T2100" s="67"/>
      <c r="U2100" s="67"/>
      <c r="V2100" s="187"/>
      <c r="W2100" s="187"/>
      <c r="X2100" s="116"/>
      <c r="Y2100" s="187"/>
      <c r="Z2100" s="350"/>
      <c r="AA2100" s="64"/>
    </row>
    <row r="2101" spans="1:27" s="22" customFormat="1" ht="45" hidden="1" x14ac:dyDescent="0.25">
      <c r="A2101" s="430" t="s">
        <v>170</v>
      </c>
      <c r="B2101" s="430"/>
      <c r="C2101" s="575"/>
      <c r="D2101" s="575"/>
      <c r="E2101" s="575"/>
      <c r="F2101" s="573"/>
      <c r="G2101" s="635"/>
      <c r="H2101" s="428"/>
      <c r="I2101" s="158" t="s">
        <v>528</v>
      </c>
      <c r="J2101" s="430">
        <v>1</v>
      </c>
      <c r="K2101" s="430"/>
      <c r="L2101" s="430"/>
      <c r="M2101" s="430"/>
      <c r="N2101" s="67">
        <v>15</v>
      </c>
      <c r="O2101" s="67"/>
      <c r="P2101" s="67"/>
      <c r="Q2101" s="67"/>
      <c r="R2101" s="67">
        <v>204.99</v>
      </c>
      <c r="S2101" s="67"/>
      <c r="T2101" s="67"/>
      <c r="U2101" s="67"/>
      <c r="V2101" s="187"/>
      <c r="W2101" s="187"/>
      <c r="X2101" s="116"/>
      <c r="Y2101" s="187"/>
      <c r="Z2101" s="350"/>
      <c r="AA2101" s="64"/>
    </row>
    <row r="2102" spans="1:27" s="22" customFormat="1" ht="76.5" hidden="1" customHeight="1" x14ac:dyDescent="0.25">
      <c r="A2102" s="430" t="s">
        <v>170</v>
      </c>
      <c r="B2102" s="430"/>
      <c r="C2102" s="575"/>
      <c r="D2102" s="575"/>
      <c r="E2102" s="575"/>
      <c r="F2102" s="573"/>
      <c r="G2102" s="635"/>
      <c r="H2102" s="428"/>
      <c r="I2102" s="158" t="s">
        <v>545</v>
      </c>
      <c r="J2102" s="430">
        <v>1</v>
      </c>
      <c r="K2102" s="430"/>
      <c r="L2102" s="430"/>
      <c r="M2102" s="430"/>
      <c r="N2102" s="67">
        <v>52</v>
      </c>
      <c r="O2102" s="67"/>
      <c r="P2102" s="67"/>
      <c r="Q2102" s="67"/>
      <c r="R2102" s="67">
        <v>541.17999999999995</v>
      </c>
      <c r="S2102" s="67"/>
      <c r="T2102" s="67"/>
      <c r="U2102" s="67"/>
      <c r="V2102" s="187"/>
      <c r="W2102" s="187"/>
      <c r="X2102" s="116"/>
      <c r="Y2102" s="187"/>
      <c r="Z2102" s="350"/>
      <c r="AA2102" s="64"/>
    </row>
    <row r="2103" spans="1:27" s="22" customFormat="1" ht="45" hidden="1" x14ac:dyDescent="0.25">
      <c r="A2103" s="430" t="s">
        <v>170</v>
      </c>
      <c r="B2103" s="430"/>
      <c r="C2103" s="575"/>
      <c r="D2103" s="575"/>
      <c r="E2103" s="575"/>
      <c r="F2103" s="573"/>
      <c r="G2103" s="635"/>
      <c r="H2103" s="428"/>
      <c r="I2103" s="158" t="s">
        <v>550</v>
      </c>
      <c r="J2103" s="430">
        <v>1</v>
      </c>
      <c r="K2103" s="430"/>
      <c r="L2103" s="430"/>
      <c r="M2103" s="430"/>
      <c r="N2103" s="67">
        <v>30</v>
      </c>
      <c r="O2103" s="67"/>
      <c r="P2103" s="67"/>
      <c r="Q2103" s="67"/>
      <c r="R2103" s="67">
        <v>371.28000000000009</v>
      </c>
      <c r="S2103" s="67"/>
      <c r="T2103" s="67"/>
      <c r="U2103" s="67"/>
      <c r="V2103" s="187"/>
      <c r="W2103" s="187"/>
      <c r="X2103" s="116"/>
      <c r="Y2103" s="187"/>
      <c r="Z2103" s="350"/>
      <c r="AA2103" s="64"/>
    </row>
    <row r="2104" spans="1:27" s="22" customFormat="1" ht="92.25" hidden="1" customHeight="1" x14ac:dyDescent="0.25">
      <c r="A2104" s="430" t="s">
        <v>170</v>
      </c>
      <c r="B2104" s="430"/>
      <c r="C2104" s="575"/>
      <c r="D2104" s="575"/>
      <c r="E2104" s="575"/>
      <c r="F2104" s="573"/>
      <c r="G2104" s="635"/>
      <c r="H2104" s="428"/>
      <c r="I2104" s="158" t="s">
        <v>428</v>
      </c>
      <c r="J2104" s="430">
        <v>1</v>
      </c>
      <c r="K2104" s="430"/>
      <c r="L2104" s="430"/>
      <c r="M2104" s="430"/>
      <c r="N2104" s="67">
        <v>40</v>
      </c>
      <c r="O2104" s="67"/>
      <c r="P2104" s="67"/>
      <c r="Q2104" s="67"/>
      <c r="R2104" s="67">
        <v>170</v>
      </c>
      <c r="S2104" s="67"/>
      <c r="T2104" s="67"/>
      <c r="U2104" s="67"/>
      <c r="V2104" s="187"/>
      <c r="W2104" s="187"/>
      <c r="X2104" s="116"/>
      <c r="Y2104" s="187"/>
      <c r="Z2104" s="350"/>
      <c r="AA2104" s="64"/>
    </row>
    <row r="2105" spans="1:27" s="22" customFormat="1" ht="90" hidden="1" x14ac:dyDescent="0.25">
      <c r="A2105" s="430" t="s">
        <v>170</v>
      </c>
      <c r="B2105" s="430"/>
      <c r="C2105" s="575"/>
      <c r="D2105" s="575"/>
      <c r="E2105" s="575"/>
      <c r="F2105" s="573"/>
      <c r="G2105" s="635"/>
      <c r="H2105" s="428"/>
      <c r="I2105" s="158" t="s">
        <v>364</v>
      </c>
      <c r="J2105" s="430">
        <v>1</v>
      </c>
      <c r="K2105" s="430"/>
      <c r="L2105" s="430"/>
      <c r="M2105" s="430"/>
      <c r="N2105" s="67">
        <v>12.5</v>
      </c>
      <c r="O2105" s="67"/>
      <c r="P2105" s="67"/>
      <c r="Q2105" s="67"/>
      <c r="R2105" s="67">
        <v>354</v>
      </c>
      <c r="S2105" s="67"/>
      <c r="T2105" s="67"/>
      <c r="U2105" s="67"/>
      <c r="V2105" s="187"/>
      <c r="W2105" s="187"/>
      <c r="X2105" s="116"/>
      <c r="Y2105" s="187"/>
      <c r="Z2105" s="350"/>
      <c r="AA2105" s="64"/>
    </row>
    <row r="2106" spans="1:27" s="22" customFormat="1" ht="78" hidden="1" customHeight="1" x14ac:dyDescent="0.25">
      <c r="A2106" s="430" t="s">
        <v>170</v>
      </c>
      <c r="B2106" s="430"/>
      <c r="C2106" s="575"/>
      <c r="D2106" s="575"/>
      <c r="E2106" s="575"/>
      <c r="F2106" s="573"/>
      <c r="G2106" s="635"/>
      <c r="H2106" s="428"/>
      <c r="I2106" s="158" t="s">
        <v>436</v>
      </c>
      <c r="J2106" s="430">
        <v>1</v>
      </c>
      <c r="K2106" s="430"/>
      <c r="L2106" s="430"/>
      <c r="M2106" s="430"/>
      <c r="N2106" s="67">
        <v>15</v>
      </c>
      <c r="O2106" s="67"/>
      <c r="P2106" s="67"/>
      <c r="Q2106" s="67"/>
      <c r="R2106" s="67">
        <v>295</v>
      </c>
      <c r="S2106" s="67"/>
      <c r="T2106" s="67"/>
      <c r="U2106" s="67"/>
      <c r="V2106" s="187"/>
      <c r="W2106" s="187"/>
      <c r="X2106" s="116"/>
      <c r="Y2106" s="187"/>
      <c r="Z2106" s="350"/>
      <c r="AA2106" s="64"/>
    </row>
    <row r="2107" spans="1:27" s="22" customFormat="1" ht="150" hidden="1" x14ac:dyDescent="0.25">
      <c r="A2107" s="430">
        <v>974</v>
      </c>
      <c r="B2107" s="430"/>
      <c r="C2107" s="575"/>
      <c r="D2107" s="575"/>
      <c r="E2107" s="575"/>
      <c r="F2107" s="573"/>
      <c r="G2107" s="635"/>
      <c r="H2107" s="428"/>
      <c r="I2107" s="158" t="s">
        <v>801</v>
      </c>
      <c r="J2107" s="102"/>
      <c r="K2107" s="102">
        <v>1</v>
      </c>
      <c r="L2107" s="102"/>
      <c r="M2107" s="102"/>
      <c r="N2107" s="67"/>
      <c r="O2107" s="67">
        <v>50</v>
      </c>
      <c r="P2107" s="67"/>
      <c r="Q2107" s="67"/>
      <c r="R2107" s="67"/>
      <c r="S2107" s="67">
        <v>500</v>
      </c>
      <c r="T2107" s="67"/>
      <c r="U2107" s="67"/>
      <c r="V2107" s="187"/>
      <c r="W2107" s="187"/>
      <c r="X2107" s="116"/>
      <c r="Y2107" s="187"/>
      <c r="Z2107" s="350"/>
      <c r="AA2107" s="64"/>
    </row>
    <row r="2108" spans="1:27" s="22" customFormat="1" ht="72.75" hidden="1" customHeight="1" x14ac:dyDescent="0.25">
      <c r="A2108" s="430">
        <v>975</v>
      </c>
      <c r="B2108" s="430"/>
      <c r="C2108" s="575"/>
      <c r="D2108" s="575"/>
      <c r="E2108" s="575"/>
      <c r="F2108" s="573"/>
      <c r="G2108" s="635"/>
      <c r="H2108" s="428"/>
      <c r="I2108" s="158" t="s">
        <v>802</v>
      </c>
      <c r="J2108" s="102"/>
      <c r="K2108" s="102">
        <v>1</v>
      </c>
      <c r="L2108" s="102"/>
      <c r="M2108" s="102"/>
      <c r="N2108" s="67"/>
      <c r="O2108" s="67">
        <v>25</v>
      </c>
      <c r="P2108" s="67"/>
      <c r="Q2108" s="67"/>
      <c r="R2108" s="67"/>
      <c r="S2108" s="67">
        <v>378</v>
      </c>
      <c r="T2108" s="67"/>
      <c r="U2108" s="67"/>
      <c r="V2108" s="187"/>
      <c r="W2108" s="187"/>
      <c r="X2108" s="116"/>
      <c r="Y2108" s="187"/>
      <c r="Z2108" s="350"/>
      <c r="AA2108" s="64"/>
    </row>
    <row r="2109" spans="1:27" s="22" customFormat="1" ht="65.25" hidden="1" customHeight="1" x14ac:dyDescent="0.25">
      <c r="A2109" s="430">
        <v>113</v>
      </c>
      <c r="B2109" s="430"/>
      <c r="C2109" s="575"/>
      <c r="D2109" s="575"/>
      <c r="E2109" s="575"/>
      <c r="F2109" s="573"/>
      <c r="G2109" s="635"/>
      <c r="H2109" s="428"/>
      <c r="I2109" s="159" t="s">
        <v>276</v>
      </c>
      <c r="J2109" s="430"/>
      <c r="K2109" s="430">
        <v>1</v>
      </c>
      <c r="L2109" s="430"/>
      <c r="M2109" s="430"/>
      <c r="N2109" s="67"/>
      <c r="O2109" s="67">
        <v>60</v>
      </c>
      <c r="P2109" s="67"/>
      <c r="Q2109" s="67"/>
      <c r="R2109" s="67"/>
      <c r="S2109" s="67">
        <v>370.4</v>
      </c>
      <c r="T2109" s="67"/>
      <c r="U2109" s="67"/>
      <c r="V2109" s="187"/>
      <c r="W2109" s="187"/>
      <c r="X2109" s="116"/>
      <c r="Y2109" s="187"/>
      <c r="Z2109" s="350"/>
      <c r="AA2109" s="64"/>
    </row>
    <row r="2110" spans="1:27" s="22" customFormat="1" ht="45" hidden="1" x14ac:dyDescent="0.25">
      <c r="A2110" s="430">
        <v>124</v>
      </c>
      <c r="B2110" s="430"/>
      <c r="C2110" s="575"/>
      <c r="D2110" s="575"/>
      <c r="E2110" s="575"/>
      <c r="F2110" s="573"/>
      <c r="G2110" s="635"/>
      <c r="H2110" s="428"/>
      <c r="I2110" s="159" t="s">
        <v>287</v>
      </c>
      <c r="J2110" s="430"/>
      <c r="K2110" s="430">
        <v>1</v>
      </c>
      <c r="L2110" s="430"/>
      <c r="M2110" s="430"/>
      <c r="N2110" s="67"/>
      <c r="O2110" s="67">
        <v>15</v>
      </c>
      <c r="P2110" s="67"/>
      <c r="Q2110" s="67"/>
      <c r="R2110" s="67"/>
      <c r="S2110" s="67">
        <v>345.71</v>
      </c>
      <c r="T2110" s="67"/>
      <c r="U2110" s="67"/>
      <c r="V2110" s="187"/>
      <c r="W2110" s="187"/>
      <c r="X2110" s="116"/>
      <c r="Y2110" s="187"/>
      <c r="Z2110" s="350"/>
      <c r="AA2110" s="64"/>
    </row>
    <row r="2111" spans="1:27" s="22" customFormat="1" ht="45" hidden="1" x14ac:dyDescent="0.25">
      <c r="A2111" s="430">
        <v>995</v>
      </c>
      <c r="B2111" s="430"/>
      <c r="C2111" s="575"/>
      <c r="D2111" s="575"/>
      <c r="E2111" s="575"/>
      <c r="F2111" s="573"/>
      <c r="G2111" s="635"/>
      <c r="H2111" s="428"/>
      <c r="I2111" s="159" t="s">
        <v>816</v>
      </c>
      <c r="J2111" s="430"/>
      <c r="K2111" s="430">
        <v>1</v>
      </c>
      <c r="L2111" s="430"/>
      <c r="M2111" s="430"/>
      <c r="N2111" s="67"/>
      <c r="O2111" s="67">
        <v>100</v>
      </c>
      <c r="P2111" s="67"/>
      <c r="Q2111" s="67"/>
      <c r="R2111" s="67"/>
      <c r="S2111" s="67">
        <v>450.69600000000003</v>
      </c>
      <c r="T2111" s="67"/>
      <c r="U2111" s="67"/>
      <c r="V2111" s="187"/>
      <c r="W2111" s="187"/>
      <c r="X2111" s="116"/>
      <c r="Y2111" s="187"/>
      <c r="Z2111" s="350"/>
      <c r="AA2111" s="64"/>
    </row>
    <row r="2112" spans="1:27" s="22" customFormat="1" ht="64.5" hidden="1" customHeight="1" x14ac:dyDescent="0.25">
      <c r="A2112" s="430">
        <v>996</v>
      </c>
      <c r="B2112" s="430"/>
      <c r="C2112" s="575"/>
      <c r="D2112" s="575"/>
      <c r="E2112" s="575"/>
      <c r="F2112" s="573"/>
      <c r="G2112" s="635"/>
      <c r="H2112" s="428"/>
      <c r="I2112" s="159" t="s">
        <v>817</v>
      </c>
      <c r="J2112" s="430"/>
      <c r="K2112" s="430">
        <v>1</v>
      </c>
      <c r="L2112" s="430"/>
      <c r="M2112" s="430"/>
      <c r="N2112" s="67"/>
      <c r="O2112" s="67">
        <v>150</v>
      </c>
      <c r="P2112" s="67"/>
      <c r="Q2112" s="67"/>
      <c r="R2112" s="67"/>
      <c r="S2112" s="67">
        <v>409.96</v>
      </c>
      <c r="T2112" s="67"/>
      <c r="U2112" s="67"/>
      <c r="V2112" s="187"/>
      <c r="W2112" s="187"/>
      <c r="X2112" s="116"/>
      <c r="Y2112" s="187"/>
      <c r="Z2112" s="350"/>
      <c r="AA2112" s="64"/>
    </row>
    <row r="2113" spans="1:27" s="22" customFormat="1" ht="45" hidden="1" x14ac:dyDescent="0.25">
      <c r="A2113" s="430"/>
      <c r="B2113" s="66" t="s">
        <v>1504</v>
      </c>
      <c r="C2113" s="575"/>
      <c r="D2113" s="575"/>
      <c r="E2113" s="575"/>
      <c r="F2113" s="573"/>
      <c r="G2113" s="635"/>
      <c r="H2113" s="428"/>
      <c r="I2113" s="159" t="s">
        <v>922</v>
      </c>
      <c r="J2113" s="430"/>
      <c r="K2113" s="430"/>
      <c r="L2113" s="430">
        <v>1</v>
      </c>
      <c r="M2113" s="430"/>
      <c r="N2113" s="67"/>
      <c r="O2113" s="67"/>
      <c r="P2113" s="67">
        <v>40</v>
      </c>
      <c r="Q2113" s="67"/>
      <c r="R2113" s="67"/>
      <c r="S2113" s="67"/>
      <c r="T2113" s="67">
        <v>860.39574000000005</v>
      </c>
      <c r="U2113" s="67"/>
      <c r="V2113" s="187"/>
      <c r="W2113" s="187"/>
      <c r="X2113" s="116"/>
      <c r="Y2113" s="99"/>
      <c r="Z2113" s="350"/>
      <c r="AA2113" s="64"/>
    </row>
    <row r="2114" spans="1:27" s="22" customFormat="1" ht="45" hidden="1" x14ac:dyDescent="0.25">
      <c r="A2114" s="430"/>
      <c r="B2114" s="430">
        <v>2433</v>
      </c>
      <c r="C2114" s="575"/>
      <c r="D2114" s="575"/>
      <c r="E2114" s="575"/>
      <c r="F2114" s="573"/>
      <c r="G2114" s="635"/>
      <c r="H2114" s="428"/>
      <c r="I2114" s="159" t="s">
        <v>1051</v>
      </c>
      <c r="J2114" s="430"/>
      <c r="K2114" s="430"/>
      <c r="L2114" s="430">
        <v>1</v>
      </c>
      <c r="M2114" s="430"/>
      <c r="N2114" s="67"/>
      <c r="O2114" s="67"/>
      <c r="P2114" s="67">
        <v>61</v>
      </c>
      <c r="Q2114" s="67"/>
      <c r="R2114" s="67"/>
      <c r="S2114" s="67"/>
      <c r="T2114" s="67">
        <v>437.69200000000001</v>
      </c>
      <c r="U2114" s="67"/>
      <c r="V2114" s="99"/>
      <c r="W2114" s="187"/>
      <c r="X2114" s="116"/>
      <c r="Y2114" s="99"/>
      <c r="Z2114" s="350"/>
      <c r="AA2114" s="64"/>
    </row>
    <row r="2115" spans="1:27" s="22" customFormat="1" ht="45" hidden="1" x14ac:dyDescent="0.25">
      <c r="A2115" s="430"/>
      <c r="B2115" s="430">
        <v>2717</v>
      </c>
      <c r="C2115" s="575"/>
      <c r="D2115" s="575"/>
      <c r="E2115" s="575"/>
      <c r="F2115" s="573"/>
      <c r="G2115" s="635"/>
      <c r="H2115" s="428"/>
      <c r="I2115" s="159" t="s">
        <v>1074</v>
      </c>
      <c r="J2115" s="430"/>
      <c r="K2115" s="430"/>
      <c r="L2115" s="430">
        <v>1</v>
      </c>
      <c r="M2115" s="430"/>
      <c r="N2115" s="67"/>
      <c r="O2115" s="67"/>
      <c r="P2115" s="67">
        <v>150</v>
      </c>
      <c r="Q2115" s="67"/>
      <c r="R2115" s="67"/>
      <c r="S2115" s="67"/>
      <c r="T2115" s="67">
        <v>344.04</v>
      </c>
      <c r="U2115" s="67"/>
      <c r="V2115" s="99"/>
      <c r="W2115" s="187"/>
      <c r="X2115" s="116"/>
      <c r="Y2115" s="99"/>
      <c r="Z2115" s="350"/>
      <c r="AA2115" s="64"/>
    </row>
    <row r="2116" spans="1:27" s="22" customFormat="1" ht="47.25" hidden="1" customHeight="1" x14ac:dyDescent="0.25">
      <c r="A2116" s="430"/>
      <c r="B2116" s="66" t="s">
        <v>1642</v>
      </c>
      <c r="C2116" s="575"/>
      <c r="D2116" s="575"/>
      <c r="E2116" s="575"/>
      <c r="F2116" s="573"/>
      <c r="G2116" s="635"/>
      <c r="H2116" s="428"/>
      <c r="I2116" s="159" t="s">
        <v>1101</v>
      </c>
      <c r="J2116" s="430"/>
      <c r="K2116" s="430"/>
      <c r="L2116" s="430">
        <v>1</v>
      </c>
      <c r="M2116" s="430"/>
      <c r="N2116" s="67"/>
      <c r="O2116" s="67"/>
      <c r="P2116" s="67">
        <v>45</v>
      </c>
      <c r="Q2116" s="67"/>
      <c r="R2116" s="67"/>
      <c r="S2116" s="67"/>
      <c r="T2116" s="67">
        <v>296.483</v>
      </c>
      <c r="U2116" s="67"/>
      <c r="V2116" s="187"/>
      <c r="W2116" s="187"/>
      <c r="X2116" s="116"/>
      <c r="Y2116" s="99"/>
      <c r="Z2116" s="350"/>
      <c r="AA2116" s="64"/>
    </row>
    <row r="2117" spans="1:27" s="22" customFormat="1" hidden="1" x14ac:dyDescent="0.25">
      <c r="A2117" s="430"/>
      <c r="B2117" s="430"/>
      <c r="C2117" s="575"/>
      <c r="D2117" s="575"/>
      <c r="E2117" s="575"/>
      <c r="F2117" s="573"/>
      <c r="G2117" s="635"/>
      <c r="H2117" s="428"/>
      <c r="I2117" s="306"/>
      <c r="J2117" s="430"/>
      <c r="K2117" s="430"/>
      <c r="L2117" s="430"/>
      <c r="M2117" s="430"/>
      <c r="N2117" s="67"/>
      <c r="O2117" s="67"/>
      <c r="P2117" s="67"/>
      <c r="Q2117" s="67"/>
      <c r="R2117" s="67"/>
      <c r="S2117" s="67"/>
      <c r="T2117" s="67"/>
      <c r="U2117" s="67"/>
      <c r="V2117" s="99" t="s">
        <v>1771</v>
      </c>
      <c r="W2117" s="187"/>
      <c r="X2117" s="116"/>
      <c r="Y2117" s="99"/>
      <c r="Z2117" s="350"/>
      <c r="AA2117" s="64"/>
    </row>
    <row r="2118" spans="1:27" s="22" customFormat="1" ht="60" hidden="1" x14ac:dyDescent="0.25">
      <c r="A2118" s="430"/>
      <c r="B2118" s="66" t="s">
        <v>1637</v>
      </c>
      <c r="C2118" s="575"/>
      <c r="D2118" s="575"/>
      <c r="E2118" s="575"/>
      <c r="F2118" s="573"/>
      <c r="G2118" s="635"/>
      <c r="H2118" s="428"/>
      <c r="I2118" s="159" t="s">
        <v>1102</v>
      </c>
      <c r="J2118" s="430"/>
      <c r="K2118" s="430"/>
      <c r="L2118" s="430">
        <v>1</v>
      </c>
      <c r="M2118" s="430"/>
      <c r="N2118" s="67"/>
      <c r="O2118" s="67"/>
      <c r="P2118" s="67">
        <v>50</v>
      </c>
      <c r="Q2118" s="67"/>
      <c r="R2118" s="67"/>
      <c r="S2118" s="67"/>
      <c r="T2118" s="67">
        <v>602.73796000000004</v>
      </c>
      <c r="U2118" s="67"/>
      <c r="V2118" s="187"/>
      <c r="W2118" s="187"/>
      <c r="X2118" s="116"/>
      <c r="Y2118" s="99"/>
      <c r="Z2118" s="350"/>
      <c r="AA2118" s="64"/>
    </row>
    <row r="2119" spans="1:27" s="22" customFormat="1" ht="45" hidden="1" x14ac:dyDescent="0.25">
      <c r="A2119" s="430"/>
      <c r="B2119" s="66" t="s">
        <v>1663</v>
      </c>
      <c r="C2119" s="575"/>
      <c r="D2119" s="575"/>
      <c r="E2119" s="575"/>
      <c r="F2119" s="573"/>
      <c r="G2119" s="635"/>
      <c r="H2119" s="428"/>
      <c r="I2119" s="159" t="s">
        <v>1232</v>
      </c>
      <c r="J2119" s="430"/>
      <c r="K2119" s="430"/>
      <c r="L2119" s="430">
        <v>1</v>
      </c>
      <c r="M2119" s="430"/>
      <c r="N2119" s="67"/>
      <c r="O2119" s="67"/>
      <c r="P2119" s="67">
        <v>54</v>
      </c>
      <c r="Q2119" s="67"/>
      <c r="R2119" s="67"/>
      <c r="S2119" s="67"/>
      <c r="T2119" s="67">
        <v>600.02599999999995</v>
      </c>
      <c r="U2119" s="67"/>
      <c r="V2119" s="187"/>
      <c r="W2119" s="187"/>
      <c r="X2119" s="116"/>
      <c r="Y2119" s="99"/>
      <c r="Z2119" s="350"/>
      <c r="AA2119" s="64"/>
    </row>
    <row r="2120" spans="1:27" s="22" customFormat="1" ht="47.25" hidden="1" customHeight="1" x14ac:dyDescent="0.25">
      <c r="A2120" s="430"/>
      <c r="B2120" s="189" t="s">
        <v>1693</v>
      </c>
      <c r="C2120" s="575"/>
      <c r="D2120" s="575"/>
      <c r="E2120" s="575"/>
      <c r="F2120" s="573"/>
      <c r="G2120" s="635"/>
      <c r="H2120" s="428"/>
      <c r="I2120" s="260" t="s">
        <v>1306</v>
      </c>
      <c r="J2120" s="67"/>
      <c r="K2120" s="67"/>
      <c r="L2120" s="157">
        <v>1</v>
      </c>
      <c r="M2120" s="67"/>
      <c r="N2120" s="67"/>
      <c r="O2120" s="67"/>
      <c r="P2120" s="67">
        <v>15</v>
      </c>
      <c r="Q2120" s="67"/>
      <c r="R2120" s="67"/>
      <c r="S2120" s="67"/>
      <c r="T2120" s="67">
        <v>278</v>
      </c>
      <c r="U2120" s="67"/>
      <c r="V2120" s="99"/>
      <c r="W2120" s="187"/>
      <c r="X2120" s="116"/>
      <c r="Y2120" s="99"/>
      <c r="Z2120" s="350"/>
      <c r="AA2120" s="64"/>
    </row>
    <row r="2121" spans="1:27" s="22" customFormat="1" ht="60" hidden="1" x14ac:dyDescent="0.25">
      <c r="A2121" s="430"/>
      <c r="B2121" s="66" t="s">
        <v>1603</v>
      </c>
      <c r="C2121" s="575"/>
      <c r="D2121" s="575"/>
      <c r="E2121" s="575"/>
      <c r="F2121" s="573"/>
      <c r="G2121" s="635"/>
      <c r="H2121" s="428"/>
      <c r="I2121" s="159" t="s">
        <v>1341</v>
      </c>
      <c r="J2121" s="430"/>
      <c r="K2121" s="430"/>
      <c r="L2121" s="430">
        <v>1</v>
      </c>
      <c r="M2121" s="430"/>
      <c r="N2121" s="67"/>
      <c r="O2121" s="67"/>
      <c r="P2121" s="67">
        <v>8</v>
      </c>
      <c r="Q2121" s="67"/>
      <c r="R2121" s="67"/>
      <c r="S2121" s="67"/>
      <c r="T2121" s="67">
        <v>513.78</v>
      </c>
      <c r="U2121" s="67"/>
      <c r="V2121" s="187"/>
      <c r="W2121" s="187"/>
      <c r="X2121" s="116"/>
      <c r="Y2121" s="99"/>
      <c r="Z2121" s="350"/>
      <c r="AA2121" s="64"/>
    </row>
    <row r="2122" spans="1:27" s="22" customFormat="1" ht="45" hidden="1" x14ac:dyDescent="0.25">
      <c r="A2122" s="430"/>
      <c r="B2122" s="66" t="s">
        <v>1590</v>
      </c>
      <c r="C2122" s="575"/>
      <c r="D2122" s="575"/>
      <c r="E2122" s="575"/>
      <c r="F2122" s="573"/>
      <c r="G2122" s="635"/>
      <c r="H2122" s="428"/>
      <c r="I2122" s="159" t="s">
        <v>1372</v>
      </c>
      <c r="J2122" s="67"/>
      <c r="K2122" s="67"/>
      <c r="L2122" s="67">
        <v>1</v>
      </c>
      <c r="M2122" s="67"/>
      <c r="N2122" s="67"/>
      <c r="O2122" s="67"/>
      <c r="P2122" s="67">
        <v>15</v>
      </c>
      <c r="Q2122" s="67"/>
      <c r="R2122" s="67"/>
      <c r="S2122" s="67"/>
      <c r="T2122" s="67">
        <v>406.77</v>
      </c>
      <c r="U2122" s="67"/>
      <c r="V2122" s="187"/>
      <c r="W2122" s="187"/>
      <c r="X2122" s="116"/>
      <c r="Y2122" s="99"/>
      <c r="Z2122" s="350"/>
      <c r="AA2122" s="64"/>
    </row>
    <row r="2123" spans="1:27" s="142" customFormat="1" ht="14.25" hidden="1" x14ac:dyDescent="0.2">
      <c r="A2123" s="122"/>
      <c r="B2123" s="122"/>
      <c r="C2123" s="575"/>
      <c r="D2123" s="575"/>
      <c r="E2123" s="575"/>
      <c r="F2123" s="573"/>
      <c r="G2123" s="635" t="s">
        <v>53</v>
      </c>
      <c r="H2123" s="246"/>
      <c r="I2123" s="309"/>
      <c r="J2123" s="252">
        <f t="shared" ref="J2123:U2123" si="77">SUM(J2124:J2140)</f>
        <v>10</v>
      </c>
      <c r="K2123" s="252">
        <f t="shared" si="77"/>
        <v>3</v>
      </c>
      <c r="L2123" s="252">
        <f t="shared" si="77"/>
        <v>5</v>
      </c>
      <c r="M2123" s="252">
        <f t="shared" si="77"/>
        <v>0</v>
      </c>
      <c r="N2123" s="252">
        <f t="shared" si="77"/>
        <v>917.1</v>
      </c>
      <c r="O2123" s="252">
        <f t="shared" si="77"/>
        <v>480</v>
      </c>
      <c r="P2123" s="252">
        <f t="shared" si="77"/>
        <v>229.4</v>
      </c>
      <c r="Q2123" s="252">
        <f t="shared" si="77"/>
        <v>0</v>
      </c>
      <c r="R2123" s="252">
        <f t="shared" si="77"/>
        <v>8859.4570000000003</v>
      </c>
      <c r="S2123" s="252">
        <f t="shared" si="77"/>
        <v>1591.884</v>
      </c>
      <c r="T2123" s="252">
        <f t="shared" si="77"/>
        <v>5143.0738099999999</v>
      </c>
      <c r="U2123" s="252">
        <f t="shared" si="77"/>
        <v>0</v>
      </c>
      <c r="V2123" s="272" t="e">
        <f>'Приложение 1'!#REF!</f>
        <v>#REF!</v>
      </c>
      <c r="W2123" s="118"/>
      <c r="X2123" s="298" t="e">
        <f>'Приложение 1'!#REF!</f>
        <v>#REF!</v>
      </c>
      <c r="Y2123" s="344" t="e">
        <f>X2123*'Приложение 1'!#REF!/100</f>
        <v>#REF!</v>
      </c>
      <c r="Z2123" s="349" t="e">
        <f>V2123/Y2123</f>
        <v>#REF!</v>
      </c>
    </row>
    <row r="2124" spans="1:27" s="22" customFormat="1" ht="60" hidden="1" x14ac:dyDescent="0.25">
      <c r="A2124" s="430" t="s">
        <v>170</v>
      </c>
      <c r="B2124" s="430"/>
      <c r="C2124" s="575"/>
      <c r="D2124" s="575"/>
      <c r="E2124" s="575"/>
      <c r="F2124" s="573"/>
      <c r="G2124" s="635"/>
      <c r="H2124" s="428"/>
      <c r="I2124" s="158" t="s">
        <v>350</v>
      </c>
      <c r="J2124" s="430">
        <v>1</v>
      </c>
      <c r="K2124" s="430"/>
      <c r="L2124" s="430"/>
      <c r="M2124" s="430"/>
      <c r="N2124" s="67">
        <v>15</v>
      </c>
      <c r="O2124" s="67"/>
      <c r="P2124" s="67"/>
      <c r="Q2124" s="67"/>
      <c r="R2124" s="67">
        <v>540.25699999999995</v>
      </c>
      <c r="S2124" s="67"/>
      <c r="T2124" s="67"/>
      <c r="U2124" s="67"/>
      <c r="V2124" s="187"/>
      <c r="W2124" s="187"/>
      <c r="X2124" s="116"/>
      <c r="Y2124" s="187"/>
      <c r="Z2124" s="350"/>
      <c r="AA2124" s="64"/>
    </row>
    <row r="2125" spans="1:27" s="22" customFormat="1" ht="60" hidden="1" x14ac:dyDescent="0.25">
      <c r="A2125" s="430" t="s">
        <v>170</v>
      </c>
      <c r="B2125" s="430"/>
      <c r="C2125" s="575"/>
      <c r="D2125" s="575"/>
      <c r="E2125" s="575"/>
      <c r="F2125" s="573"/>
      <c r="G2125" s="635"/>
      <c r="H2125" s="428"/>
      <c r="I2125" s="158" t="s">
        <v>874</v>
      </c>
      <c r="J2125" s="430">
        <v>1</v>
      </c>
      <c r="K2125" s="430"/>
      <c r="L2125" s="430"/>
      <c r="M2125" s="430"/>
      <c r="N2125" s="67">
        <v>15</v>
      </c>
      <c r="O2125" s="67"/>
      <c r="P2125" s="67"/>
      <c r="Q2125" s="67"/>
      <c r="R2125" s="67">
        <v>964.64</v>
      </c>
      <c r="S2125" s="67"/>
      <c r="T2125" s="67"/>
      <c r="U2125" s="67"/>
      <c r="V2125" s="187"/>
      <c r="W2125" s="187"/>
      <c r="X2125" s="116"/>
      <c r="Y2125" s="187"/>
      <c r="Z2125" s="350"/>
      <c r="AA2125" s="64"/>
    </row>
    <row r="2126" spans="1:27" s="22" customFormat="1" ht="45" hidden="1" x14ac:dyDescent="0.25">
      <c r="A2126" s="430" t="s">
        <v>170</v>
      </c>
      <c r="B2126" s="430"/>
      <c r="C2126" s="575"/>
      <c r="D2126" s="575"/>
      <c r="E2126" s="575"/>
      <c r="F2126" s="573"/>
      <c r="G2126" s="635"/>
      <c r="H2126" s="428"/>
      <c r="I2126" s="158" t="s">
        <v>527</v>
      </c>
      <c r="J2126" s="430">
        <v>1</v>
      </c>
      <c r="K2126" s="430"/>
      <c r="L2126" s="430"/>
      <c r="M2126" s="430"/>
      <c r="N2126" s="67">
        <v>30</v>
      </c>
      <c r="O2126" s="67"/>
      <c r="P2126" s="67"/>
      <c r="Q2126" s="67"/>
      <c r="R2126" s="67">
        <v>800</v>
      </c>
      <c r="S2126" s="67"/>
      <c r="T2126" s="67"/>
      <c r="U2126" s="67"/>
      <c r="V2126" s="187"/>
      <c r="W2126" s="187"/>
      <c r="X2126" s="116"/>
      <c r="Y2126" s="187"/>
      <c r="Z2126" s="350"/>
      <c r="AA2126" s="64"/>
    </row>
    <row r="2127" spans="1:27" s="22" customFormat="1" ht="75.75" hidden="1" customHeight="1" x14ac:dyDescent="0.25">
      <c r="A2127" s="430" t="s">
        <v>170</v>
      </c>
      <c r="B2127" s="430"/>
      <c r="C2127" s="575"/>
      <c r="D2127" s="575"/>
      <c r="E2127" s="575"/>
      <c r="F2127" s="573"/>
      <c r="G2127" s="635"/>
      <c r="H2127" s="428"/>
      <c r="I2127" s="158" t="s">
        <v>566</v>
      </c>
      <c r="J2127" s="430">
        <v>1</v>
      </c>
      <c r="K2127" s="430"/>
      <c r="L2127" s="430"/>
      <c r="M2127" s="430"/>
      <c r="N2127" s="67">
        <v>5</v>
      </c>
      <c r="O2127" s="67"/>
      <c r="P2127" s="67"/>
      <c r="Q2127" s="67"/>
      <c r="R2127" s="67">
        <v>611.44000000000005</v>
      </c>
      <c r="S2127" s="67"/>
      <c r="T2127" s="67"/>
      <c r="U2127" s="67"/>
      <c r="V2127" s="187"/>
      <c r="W2127" s="187"/>
      <c r="X2127" s="116"/>
      <c r="Y2127" s="187"/>
      <c r="Z2127" s="350"/>
      <c r="AA2127" s="64"/>
    </row>
    <row r="2128" spans="1:27" s="22" customFormat="1" ht="45" hidden="1" x14ac:dyDescent="0.25">
      <c r="A2128" s="430" t="s">
        <v>170</v>
      </c>
      <c r="B2128" s="430"/>
      <c r="C2128" s="575"/>
      <c r="D2128" s="575"/>
      <c r="E2128" s="575"/>
      <c r="F2128" s="573"/>
      <c r="G2128" s="635"/>
      <c r="H2128" s="428"/>
      <c r="I2128" s="158" t="s">
        <v>836</v>
      </c>
      <c r="J2128" s="430">
        <v>1</v>
      </c>
      <c r="K2128" s="430"/>
      <c r="L2128" s="430"/>
      <c r="M2128" s="430"/>
      <c r="N2128" s="67">
        <v>200</v>
      </c>
      <c r="O2128" s="67"/>
      <c r="P2128" s="67"/>
      <c r="Q2128" s="67"/>
      <c r="R2128" s="67">
        <v>1749.18</v>
      </c>
      <c r="S2128" s="67"/>
      <c r="T2128" s="67"/>
      <c r="U2128" s="67"/>
      <c r="V2128" s="187"/>
      <c r="W2128" s="187"/>
      <c r="X2128" s="116"/>
      <c r="Y2128" s="187"/>
      <c r="Z2128" s="350"/>
      <c r="AA2128" s="64"/>
    </row>
    <row r="2129" spans="1:27" s="22" customFormat="1" ht="60" hidden="1" x14ac:dyDescent="0.25">
      <c r="A2129" s="430" t="s">
        <v>170</v>
      </c>
      <c r="B2129" s="430"/>
      <c r="C2129" s="575"/>
      <c r="D2129" s="575"/>
      <c r="E2129" s="575"/>
      <c r="F2129" s="573"/>
      <c r="G2129" s="635"/>
      <c r="H2129" s="428"/>
      <c r="I2129" s="158" t="s">
        <v>544</v>
      </c>
      <c r="J2129" s="430">
        <v>1</v>
      </c>
      <c r="K2129" s="430"/>
      <c r="L2129" s="430"/>
      <c r="M2129" s="430"/>
      <c r="N2129" s="67">
        <v>27</v>
      </c>
      <c r="O2129" s="67"/>
      <c r="P2129" s="67"/>
      <c r="Q2129" s="67"/>
      <c r="R2129" s="67">
        <v>306.94</v>
      </c>
      <c r="S2129" s="67"/>
      <c r="T2129" s="67"/>
      <c r="U2129" s="67"/>
      <c r="V2129" s="187"/>
      <c r="W2129" s="187"/>
      <c r="X2129" s="116"/>
      <c r="Y2129" s="187"/>
      <c r="Z2129" s="350"/>
      <c r="AA2129" s="64"/>
    </row>
    <row r="2130" spans="1:27" s="22" customFormat="1" ht="60" hidden="1" x14ac:dyDescent="0.25">
      <c r="A2130" s="430" t="s">
        <v>170</v>
      </c>
      <c r="B2130" s="430"/>
      <c r="C2130" s="575"/>
      <c r="D2130" s="575"/>
      <c r="E2130" s="575"/>
      <c r="F2130" s="573"/>
      <c r="G2130" s="635"/>
      <c r="H2130" s="428"/>
      <c r="I2130" s="158" t="s">
        <v>485</v>
      </c>
      <c r="J2130" s="430">
        <v>1</v>
      </c>
      <c r="K2130" s="430"/>
      <c r="L2130" s="430"/>
      <c r="M2130" s="430"/>
      <c r="N2130" s="67">
        <v>117</v>
      </c>
      <c r="O2130" s="67"/>
      <c r="P2130" s="67"/>
      <c r="Q2130" s="67"/>
      <c r="R2130" s="67">
        <v>1285.05</v>
      </c>
      <c r="S2130" s="67"/>
      <c r="T2130" s="67"/>
      <c r="U2130" s="67"/>
      <c r="V2130" s="187"/>
      <c r="W2130" s="187"/>
      <c r="X2130" s="116"/>
      <c r="Y2130" s="187"/>
      <c r="Z2130" s="350"/>
      <c r="AA2130" s="64"/>
    </row>
    <row r="2131" spans="1:27" s="22" customFormat="1" ht="45" hidden="1" x14ac:dyDescent="0.25">
      <c r="A2131" s="430" t="s">
        <v>170</v>
      </c>
      <c r="B2131" s="430"/>
      <c r="C2131" s="575"/>
      <c r="D2131" s="575"/>
      <c r="E2131" s="575"/>
      <c r="F2131" s="573"/>
      <c r="G2131" s="635"/>
      <c r="H2131" s="428"/>
      <c r="I2131" s="158" t="s">
        <v>865</v>
      </c>
      <c r="J2131" s="430">
        <v>1</v>
      </c>
      <c r="K2131" s="430"/>
      <c r="L2131" s="430"/>
      <c r="M2131" s="430"/>
      <c r="N2131" s="67">
        <v>339.1</v>
      </c>
      <c r="O2131" s="67"/>
      <c r="P2131" s="67"/>
      <c r="Q2131" s="67"/>
      <c r="R2131" s="67">
        <v>775.12</v>
      </c>
      <c r="S2131" s="67"/>
      <c r="T2131" s="67"/>
      <c r="U2131" s="67"/>
      <c r="V2131" s="187"/>
      <c r="W2131" s="187"/>
      <c r="X2131" s="116"/>
      <c r="Y2131" s="187"/>
      <c r="Z2131" s="350"/>
      <c r="AA2131" s="64"/>
    </row>
    <row r="2132" spans="1:27" s="22" customFormat="1" ht="75" hidden="1" x14ac:dyDescent="0.25">
      <c r="A2132" s="430" t="s">
        <v>170</v>
      </c>
      <c r="B2132" s="430"/>
      <c r="C2132" s="575"/>
      <c r="D2132" s="575"/>
      <c r="E2132" s="575"/>
      <c r="F2132" s="573"/>
      <c r="G2132" s="635"/>
      <c r="H2132" s="428"/>
      <c r="I2132" s="158" t="s">
        <v>551</v>
      </c>
      <c r="J2132" s="430">
        <v>1</v>
      </c>
      <c r="K2132" s="430"/>
      <c r="L2132" s="430"/>
      <c r="M2132" s="430"/>
      <c r="N2132" s="67">
        <v>49</v>
      </c>
      <c r="O2132" s="67"/>
      <c r="P2132" s="67"/>
      <c r="Q2132" s="67"/>
      <c r="R2132" s="67">
        <v>1113.3900000000001</v>
      </c>
      <c r="S2132" s="67"/>
      <c r="T2132" s="67"/>
      <c r="U2132" s="67"/>
      <c r="V2132" s="187"/>
      <c r="W2132" s="187"/>
      <c r="X2132" s="116"/>
      <c r="Y2132" s="187"/>
      <c r="Z2132" s="350"/>
      <c r="AA2132" s="64"/>
    </row>
    <row r="2133" spans="1:27" s="22" customFormat="1" ht="45" hidden="1" x14ac:dyDescent="0.25">
      <c r="A2133" s="430" t="s">
        <v>170</v>
      </c>
      <c r="B2133" s="430"/>
      <c r="C2133" s="575"/>
      <c r="D2133" s="575"/>
      <c r="E2133" s="575"/>
      <c r="F2133" s="573"/>
      <c r="G2133" s="635"/>
      <c r="H2133" s="428"/>
      <c r="I2133" s="158" t="s">
        <v>875</v>
      </c>
      <c r="J2133" s="430">
        <v>1</v>
      </c>
      <c r="K2133" s="430"/>
      <c r="L2133" s="430"/>
      <c r="M2133" s="430"/>
      <c r="N2133" s="67">
        <v>120</v>
      </c>
      <c r="O2133" s="67"/>
      <c r="P2133" s="67"/>
      <c r="Q2133" s="67"/>
      <c r="R2133" s="67">
        <v>713.44</v>
      </c>
      <c r="S2133" s="67"/>
      <c r="T2133" s="67"/>
      <c r="U2133" s="67"/>
      <c r="V2133" s="187"/>
      <c r="W2133" s="187"/>
      <c r="X2133" s="116"/>
      <c r="Y2133" s="187"/>
      <c r="Z2133" s="350"/>
      <c r="AA2133" s="64"/>
    </row>
    <row r="2134" spans="1:27" s="22" customFormat="1" ht="60" hidden="1" x14ac:dyDescent="0.25">
      <c r="A2134" s="430">
        <v>131</v>
      </c>
      <c r="B2134" s="430"/>
      <c r="C2134" s="575"/>
      <c r="D2134" s="575"/>
      <c r="E2134" s="575"/>
      <c r="F2134" s="573"/>
      <c r="G2134" s="635"/>
      <c r="H2134" s="428"/>
      <c r="I2134" s="159" t="s">
        <v>293</v>
      </c>
      <c r="J2134" s="430"/>
      <c r="K2134" s="430">
        <v>1</v>
      </c>
      <c r="L2134" s="430"/>
      <c r="M2134" s="430"/>
      <c r="N2134" s="67"/>
      <c r="O2134" s="67">
        <v>150</v>
      </c>
      <c r="P2134" s="67"/>
      <c r="Q2134" s="67"/>
      <c r="R2134" s="67"/>
      <c r="S2134" s="67">
        <v>579.45299999999997</v>
      </c>
      <c r="T2134" s="67"/>
      <c r="U2134" s="67"/>
      <c r="V2134" s="187"/>
      <c r="W2134" s="187"/>
      <c r="X2134" s="116"/>
      <c r="Y2134" s="187"/>
      <c r="Z2134" s="350"/>
      <c r="AA2134" s="64"/>
    </row>
    <row r="2135" spans="1:27" s="22" customFormat="1" ht="60" hidden="1" x14ac:dyDescent="0.25">
      <c r="A2135" s="430">
        <v>985</v>
      </c>
      <c r="B2135" s="430"/>
      <c r="C2135" s="575"/>
      <c r="D2135" s="575"/>
      <c r="E2135" s="575"/>
      <c r="F2135" s="573"/>
      <c r="G2135" s="635"/>
      <c r="H2135" s="428"/>
      <c r="I2135" s="159" t="s">
        <v>807</v>
      </c>
      <c r="J2135" s="430"/>
      <c r="K2135" s="430">
        <v>1</v>
      </c>
      <c r="L2135" s="430"/>
      <c r="M2135" s="430"/>
      <c r="N2135" s="67"/>
      <c r="O2135" s="67">
        <v>190</v>
      </c>
      <c r="P2135" s="67"/>
      <c r="Q2135" s="67"/>
      <c r="R2135" s="67"/>
      <c r="S2135" s="67">
        <v>511.33</v>
      </c>
      <c r="T2135" s="67"/>
      <c r="U2135" s="67"/>
      <c r="V2135" s="187"/>
      <c r="W2135" s="187"/>
      <c r="X2135" s="116"/>
      <c r="Y2135" s="187"/>
      <c r="Z2135" s="350"/>
      <c r="AA2135" s="64"/>
    </row>
    <row r="2136" spans="1:27" s="22" customFormat="1" ht="45" hidden="1" x14ac:dyDescent="0.25">
      <c r="A2136" s="430">
        <v>111</v>
      </c>
      <c r="B2136" s="430"/>
      <c r="C2136" s="575"/>
      <c r="D2136" s="575"/>
      <c r="E2136" s="575"/>
      <c r="F2136" s="573"/>
      <c r="G2136" s="635"/>
      <c r="H2136" s="428"/>
      <c r="I2136" s="159" t="s">
        <v>274</v>
      </c>
      <c r="J2136" s="430"/>
      <c r="K2136" s="430">
        <v>1</v>
      </c>
      <c r="L2136" s="430"/>
      <c r="M2136" s="430"/>
      <c r="N2136" s="67"/>
      <c r="O2136" s="67">
        <v>140</v>
      </c>
      <c r="P2136" s="67"/>
      <c r="Q2136" s="67"/>
      <c r="R2136" s="67"/>
      <c r="S2136" s="67">
        <v>501.101</v>
      </c>
      <c r="T2136" s="67"/>
      <c r="U2136" s="67"/>
      <c r="V2136" s="187"/>
      <c r="W2136" s="187"/>
      <c r="X2136" s="116"/>
      <c r="Y2136" s="187"/>
      <c r="Z2136" s="350"/>
      <c r="AA2136" s="64"/>
    </row>
    <row r="2137" spans="1:27" s="22" customFormat="1" ht="45" hidden="1" x14ac:dyDescent="0.25">
      <c r="A2137" s="430"/>
      <c r="B2137" s="66" t="s">
        <v>1638</v>
      </c>
      <c r="C2137" s="575"/>
      <c r="D2137" s="575"/>
      <c r="E2137" s="575"/>
      <c r="F2137" s="573"/>
      <c r="G2137" s="635"/>
      <c r="H2137" s="428"/>
      <c r="I2137" s="307" t="s">
        <v>1157</v>
      </c>
      <c r="J2137" s="430"/>
      <c r="K2137" s="95"/>
      <c r="L2137" s="430">
        <v>2</v>
      </c>
      <c r="M2137" s="430"/>
      <c r="N2137" s="67"/>
      <c r="O2137" s="67"/>
      <c r="P2137" s="67">
        <v>172.4</v>
      </c>
      <c r="Q2137" s="67"/>
      <c r="R2137" s="67"/>
      <c r="S2137" s="67"/>
      <c r="T2137" s="95">
        <v>3419.3138100000001</v>
      </c>
      <c r="U2137" s="67"/>
      <c r="V2137" s="187"/>
      <c r="W2137" s="187"/>
      <c r="X2137" s="116"/>
      <c r="Y2137" s="99"/>
      <c r="Z2137" s="350"/>
      <c r="AA2137" s="64"/>
    </row>
    <row r="2138" spans="1:27" s="22" customFormat="1" ht="60" hidden="1" x14ac:dyDescent="0.25">
      <c r="A2138" s="430"/>
      <c r="B2138" s="66" t="s">
        <v>1525</v>
      </c>
      <c r="C2138" s="575"/>
      <c r="D2138" s="575"/>
      <c r="E2138" s="575"/>
      <c r="F2138" s="573"/>
      <c r="G2138" s="635"/>
      <c r="H2138" s="428"/>
      <c r="I2138" s="159" t="s">
        <v>1373</v>
      </c>
      <c r="J2138" s="67"/>
      <c r="K2138" s="67"/>
      <c r="L2138" s="67">
        <v>1</v>
      </c>
      <c r="M2138" s="67"/>
      <c r="N2138" s="67"/>
      <c r="O2138" s="67"/>
      <c r="P2138" s="67">
        <v>22</v>
      </c>
      <c r="Q2138" s="67"/>
      <c r="R2138" s="67"/>
      <c r="S2138" s="67"/>
      <c r="T2138" s="67">
        <v>424.01</v>
      </c>
      <c r="U2138" s="67"/>
      <c r="V2138" s="187"/>
      <c r="W2138" s="187"/>
      <c r="X2138" s="116"/>
      <c r="Y2138" s="99"/>
      <c r="Z2138" s="350"/>
      <c r="AA2138" s="64"/>
    </row>
    <row r="2139" spans="1:27" s="22" customFormat="1" ht="60" hidden="1" x14ac:dyDescent="0.25">
      <c r="A2139" s="430"/>
      <c r="B2139" s="66" t="s">
        <v>1589</v>
      </c>
      <c r="C2139" s="575"/>
      <c r="D2139" s="575"/>
      <c r="E2139" s="575"/>
      <c r="F2139" s="573"/>
      <c r="G2139" s="635"/>
      <c r="H2139" s="428"/>
      <c r="I2139" s="159" t="s">
        <v>1353</v>
      </c>
      <c r="J2139" s="430"/>
      <c r="K2139" s="430"/>
      <c r="L2139" s="430">
        <v>1</v>
      </c>
      <c r="M2139" s="430"/>
      <c r="N2139" s="67"/>
      <c r="O2139" s="67"/>
      <c r="P2139" s="67">
        <v>20</v>
      </c>
      <c r="Q2139" s="67"/>
      <c r="R2139" s="67"/>
      <c r="S2139" s="67"/>
      <c r="T2139" s="67">
        <v>695.67</v>
      </c>
      <c r="U2139" s="67"/>
      <c r="V2139" s="187"/>
      <c r="W2139" s="187"/>
      <c r="X2139" s="116"/>
      <c r="Y2139" s="99"/>
      <c r="Z2139" s="350"/>
      <c r="AA2139" s="64"/>
    </row>
    <row r="2140" spans="1:27" s="22" customFormat="1" ht="60" hidden="1" x14ac:dyDescent="0.25">
      <c r="A2140" s="430"/>
      <c r="B2140" s="66" t="s">
        <v>1593</v>
      </c>
      <c r="C2140" s="575"/>
      <c r="D2140" s="575"/>
      <c r="E2140" s="575"/>
      <c r="F2140" s="573"/>
      <c r="G2140" s="635"/>
      <c r="H2140" s="428"/>
      <c r="I2140" s="159" t="s">
        <v>1355</v>
      </c>
      <c r="J2140" s="430"/>
      <c r="K2140" s="430"/>
      <c r="L2140" s="430">
        <v>1</v>
      </c>
      <c r="M2140" s="430"/>
      <c r="N2140" s="67"/>
      <c r="O2140" s="67"/>
      <c r="P2140" s="67">
        <v>15</v>
      </c>
      <c r="Q2140" s="67"/>
      <c r="R2140" s="67"/>
      <c r="S2140" s="67"/>
      <c r="T2140" s="67">
        <v>604.08000000000004</v>
      </c>
      <c r="U2140" s="67"/>
      <c r="V2140" s="187"/>
      <c r="W2140" s="187"/>
      <c r="X2140" s="116"/>
      <c r="Y2140" s="99"/>
      <c r="Z2140" s="350"/>
      <c r="AA2140" s="64"/>
    </row>
    <row r="2141" spans="1:27" s="22" customFormat="1" hidden="1" x14ac:dyDescent="0.25">
      <c r="A2141" s="4"/>
      <c r="B2141" s="4"/>
      <c r="C2141" s="575"/>
      <c r="D2141" s="575"/>
      <c r="E2141" s="575"/>
      <c r="F2141" s="573"/>
      <c r="G2141" s="635" t="s">
        <v>54</v>
      </c>
      <c r="H2141" s="246"/>
      <c r="I2141" s="311"/>
      <c r="J2141" s="252">
        <f>J2142+J2143</f>
        <v>2</v>
      </c>
      <c r="K2141" s="252">
        <f t="shared" ref="K2141:Q2141" si="78">K2142+K2143</f>
        <v>0</v>
      </c>
      <c r="L2141" s="252">
        <f t="shared" si="78"/>
        <v>0</v>
      </c>
      <c r="M2141" s="252">
        <f t="shared" si="78"/>
        <v>0</v>
      </c>
      <c r="N2141" s="252">
        <f t="shared" si="78"/>
        <v>397</v>
      </c>
      <c r="O2141" s="252">
        <f t="shared" si="78"/>
        <v>0</v>
      </c>
      <c r="P2141" s="252">
        <f t="shared" si="78"/>
        <v>0</v>
      </c>
      <c r="Q2141" s="252">
        <f t="shared" si="78"/>
        <v>0</v>
      </c>
      <c r="R2141" s="252" t="e">
        <f>R2142+R2143+#REF!</f>
        <v>#REF!</v>
      </c>
      <c r="S2141" s="252" t="e">
        <f>S2142+S2143+#REF!</f>
        <v>#REF!</v>
      </c>
      <c r="T2141" s="252" t="e">
        <f>T2142+T2143+#REF!</f>
        <v>#REF!</v>
      </c>
      <c r="U2141" s="252" t="e">
        <f>U2142+U2143+#REF!</f>
        <v>#REF!</v>
      </c>
      <c r="V2141" s="272" t="e">
        <f>'Приложение 1'!#REF!</f>
        <v>#REF!</v>
      </c>
      <c r="W2141" s="118"/>
      <c r="X2141" s="298" t="e">
        <f>'Приложение 1'!#REF!</f>
        <v>#REF!</v>
      </c>
      <c r="Y2141" s="344" t="e">
        <f>X2141*'Приложение 1'!#REF!/100</f>
        <v>#REF!</v>
      </c>
      <c r="Z2141" s="349" t="e">
        <f>V2141/Y2141</f>
        <v>#REF!</v>
      </c>
    </row>
    <row r="2142" spans="1:27" s="22" customFormat="1" ht="45" hidden="1" x14ac:dyDescent="0.25">
      <c r="A2142" s="430" t="s">
        <v>170</v>
      </c>
      <c r="B2142" s="430"/>
      <c r="C2142" s="575"/>
      <c r="D2142" s="575"/>
      <c r="E2142" s="575"/>
      <c r="F2142" s="573"/>
      <c r="G2142" s="635"/>
      <c r="H2142" s="428"/>
      <c r="I2142" s="158" t="s">
        <v>222</v>
      </c>
      <c r="J2142" s="430">
        <v>1</v>
      </c>
      <c r="K2142" s="430"/>
      <c r="L2142" s="430"/>
      <c r="M2142" s="430"/>
      <c r="N2142" s="67">
        <v>369</v>
      </c>
      <c r="O2142" s="67"/>
      <c r="P2142" s="67"/>
      <c r="Q2142" s="67"/>
      <c r="R2142" s="67">
        <v>3360.1030000000001</v>
      </c>
      <c r="S2142" s="67"/>
      <c r="T2142" s="67"/>
      <c r="U2142" s="67"/>
      <c r="V2142" s="187"/>
      <c r="W2142" s="187"/>
      <c r="X2142" s="116"/>
      <c r="Y2142" s="187"/>
      <c r="Z2142" s="350"/>
      <c r="AA2142" s="64"/>
    </row>
    <row r="2143" spans="1:27" s="22" customFormat="1" ht="78" hidden="1" customHeight="1" x14ac:dyDescent="0.25">
      <c r="A2143" s="430" t="s">
        <v>170</v>
      </c>
      <c r="B2143" s="430"/>
      <c r="C2143" s="575"/>
      <c r="D2143" s="575"/>
      <c r="E2143" s="575"/>
      <c r="F2143" s="573"/>
      <c r="G2143" s="635"/>
      <c r="H2143" s="428"/>
      <c r="I2143" s="158" t="s">
        <v>539</v>
      </c>
      <c r="J2143" s="430">
        <v>1</v>
      </c>
      <c r="K2143" s="430"/>
      <c r="L2143" s="430"/>
      <c r="M2143" s="430"/>
      <c r="N2143" s="67">
        <v>28</v>
      </c>
      <c r="O2143" s="67"/>
      <c r="P2143" s="67"/>
      <c r="Q2143" s="67"/>
      <c r="R2143" s="67">
        <v>1168.5828899999999</v>
      </c>
      <c r="S2143" s="67"/>
      <c r="T2143" s="67"/>
      <c r="U2143" s="67"/>
      <c r="V2143" s="187"/>
      <c r="W2143" s="187"/>
      <c r="X2143" s="116"/>
      <c r="Y2143" s="187"/>
      <c r="Z2143" s="350"/>
      <c r="AA2143" s="64"/>
    </row>
    <row r="2144" spans="1:27" s="22" customFormat="1" hidden="1" x14ac:dyDescent="0.25">
      <c r="A2144" s="4"/>
      <c r="B2144" s="4"/>
      <c r="C2144" s="575"/>
      <c r="D2144" s="575"/>
      <c r="E2144" s="575"/>
      <c r="F2144" s="573"/>
      <c r="G2144" s="428" t="s">
        <v>55</v>
      </c>
      <c r="H2144" s="428"/>
      <c r="I2144" s="159"/>
      <c r="J2144" s="442"/>
      <c r="K2144" s="442"/>
      <c r="L2144" s="442"/>
      <c r="M2144" s="442"/>
      <c r="N2144" s="442"/>
      <c r="O2144" s="442"/>
      <c r="P2144" s="442"/>
      <c r="Q2144" s="442"/>
      <c r="R2144" s="442"/>
      <c r="S2144" s="442"/>
      <c r="T2144" s="442"/>
      <c r="U2144" s="442"/>
      <c r="V2144" s="184"/>
      <c r="W2144" s="318"/>
      <c r="X2144" s="298"/>
      <c r="Y2144" s="184"/>
      <c r="Z2144" s="362"/>
    </row>
    <row r="2145" spans="1:27" s="120" customFormat="1" ht="14.25" hidden="1" x14ac:dyDescent="0.2">
      <c r="A2145" s="128"/>
      <c r="B2145" s="128"/>
      <c r="C2145" s="593" t="s">
        <v>79</v>
      </c>
      <c r="D2145" s="594"/>
      <c r="E2145" s="595"/>
      <c r="F2145" s="599" t="s">
        <v>57</v>
      </c>
      <c r="G2145" s="635" t="s">
        <v>50</v>
      </c>
      <c r="H2145" s="246"/>
      <c r="I2145" s="311"/>
      <c r="J2145" s="252">
        <v>0</v>
      </c>
      <c r="K2145" s="252">
        <v>0</v>
      </c>
      <c r="L2145" s="252">
        <f>L2146</f>
        <v>1</v>
      </c>
      <c r="M2145" s="252">
        <f t="shared" ref="M2145:U2145" si="79">M2146</f>
        <v>0</v>
      </c>
      <c r="N2145" s="252">
        <f t="shared" si="79"/>
        <v>0</v>
      </c>
      <c r="O2145" s="252">
        <f t="shared" si="79"/>
        <v>0</v>
      </c>
      <c r="P2145" s="252">
        <f t="shared" si="79"/>
        <v>12</v>
      </c>
      <c r="Q2145" s="252">
        <f t="shared" si="79"/>
        <v>0</v>
      </c>
      <c r="R2145" s="252">
        <f t="shared" si="79"/>
        <v>0</v>
      </c>
      <c r="S2145" s="252">
        <f t="shared" si="79"/>
        <v>0</v>
      </c>
      <c r="T2145" s="252">
        <f t="shared" si="79"/>
        <v>293.62400000000002</v>
      </c>
      <c r="U2145" s="252">
        <f t="shared" si="79"/>
        <v>0</v>
      </c>
      <c r="V2145" s="272" t="e">
        <f>'Приложение 1'!#REF!</f>
        <v>#REF!</v>
      </c>
      <c r="W2145" s="118"/>
      <c r="X2145" s="298" t="e">
        <f>'Приложение 1'!#REF!</f>
        <v>#REF!</v>
      </c>
      <c r="Y2145" s="344" t="e">
        <f>X2145*'Приложение 1'!#REF!/100</f>
        <v>#REF!</v>
      </c>
      <c r="Z2145" s="349" t="e">
        <f>V2145/Y2145</f>
        <v>#REF!</v>
      </c>
    </row>
    <row r="2146" spans="1:27" s="22" customFormat="1" ht="30" hidden="1" x14ac:dyDescent="0.25">
      <c r="A2146" s="430"/>
      <c r="B2146" s="430">
        <v>1567</v>
      </c>
      <c r="C2146" s="596"/>
      <c r="D2146" s="597"/>
      <c r="E2146" s="598"/>
      <c r="F2146" s="577"/>
      <c r="G2146" s="635"/>
      <c r="H2146" s="428"/>
      <c r="I2146" s="159" t="s">
        <v>1238</v>
      </c>
      <c r="J2146" s="430"/>
      <c r="K2146" s="430"/>
      <c r="L2146" s="430">
        <v>1</v>
      </c>
      <c r="M2146" s="430"/>
      <c r="N2146" s="67"/>
      <c r="O2146" s="67"/>
      <c r="P2146" s="67">
        <v>12</v>
      </c>
      <c r="Q2146" s="67"/>
      <c r="R2146" s="67"/>
      <c r="S2146" s="67"/>
      <c r="T2146" s="67">
        <v>293.62400000000002</v>
      </c>
      <c r="U2146" s="67"/>
      <c r="V2146" s="99"/>
      <c r="W2146" s="187"/>
      <c r="X2146" s="116"/>
      <c r="Y2146" s="99"/>
      <c r="Z2146" s="350"/>
      <c r="AA2146" s="64"/>
    </row>
    <row r="2147" spans="1:27" s="120" customFormat="1" ht="14.25" hidden="1" x14ac:dyDescent="0.2">
      <c r="A2147" s="128"/>
      <c r="B2147" s="128"/>
      <c r="C2147" s="596"/>
      <c r="D2147" s="597"/>
      <c r="E2147" s="598"/>
      <c r="F2147" s="577"/>
      <c r="G2147" s="635" t="s">
        <v>51</v>
      </c>
      <c r="H2147" s="246"/>
      <c r="I2147" s="311"/>
      <c r="J2147" s="252">
        <f>SUM(J2148:J2166)</f>
        <v>0</v>
      </c>
      <c r="K2147" s="252">
        <f t="shared" ref="K2147:U2147" si="80">SUM(K2148:K2166)</f>
        <v>0</v>
      </c>
      <c r="L2147" s="252">
        <f t="shared" si="80"/>
        <v>19</v>
      </c>
      <c r="M2147" s="252">
        <f t="shared" si="80"/>
        <v>0</v>
      </c>
      <c r="N2147" s="252">
        <f t="shared" si="80"/>
        <v>0</v>
      </c>
      <c r="O2147" s="252">
        <f t="shared" si="80"/>
        <v>0</v>
      </c>
      <c r="P2147" s="252">
        <f t="shared" si="80"/>
        <v>381.1</v>
      </c>
      <c r="Q2147" s="252">
        <f t="shared" si="80"/>
        <v>0</v>
      </c>
      <c r="R2147" s="252">
        <f t="shared" si="80"/>
        <v>0</v>
      </c>
      <c r="S2147" s="252">
        <f t="shared" si="80"/>
        <v>0</v>
      </c>
      <c r="T2147" s="252">
        <f t="shared" si="80"/>
        <v>9609.1444599999995</v>
      </c>
      <c r="U2147" s="252">
        <f t="shared" si="80"/>
        <v>0</v>
      </c>
      <c r="V2147" s="272" t="e">
        <f>'Приложение 1'!#REF!</f>
        <v>#REF!</v>
      </c>
      <c r="W2147" s="118"/>
      <c r="X2147" s="298" t="e">
        <f>'Приложение 1'!#REF!</f>
        <v>#REF!</v>
      </c>
      <c r="Y2147" s="344" t="e">
        <f>X2147*'Приложение 1'!#REF!/100</f>
        <v>#REF!</v>
      </c>
      <c r="Z2147" s="349" t="e">
        <f>V2147/Y2147</f>
        <v>#REF!</v>
      </c>
    </row>
    <row r="2148" spans="1:27" s="22" customFormat="1" ht="60" hidden="1" x14ac:dyDescent="0.25">
      <c r="A2148" s="430" t="s">
        <v>170</v>
      </c>
      <c r="B2148" s="430">
        <v>1245</v>
      </c>
      <c r="C2148" s="596"/>
      <c r="D2148" s="597"/>
      <c r="E2148" s="598"/>
      <c r="F2148" s="577"/>
      <c r="G2148" s="635"/>
      <c r="H2148" s="428"/>
      <c r="I2148" s="159" t="s">
        <v>885</v>
      </c>
      <c r="J2148" s="430"/>
      <c r="K2148" s="430"/>
      <c r="L2148" s="430">
        <v>1</v>
      </c>
      <c r="M2148" s="430"/>
      <c r="N2148" s="67" t="s">
        <v>170</v>
      </c>
      <c r="O2148" s="67" t="s">
        <v>170</v>
      </c>
      <c r="P2148" s="67">
        <v>15</v>
      </c>
      <c r="Q2148" s="67"/>
      <c r="R2148" s="67" t="s">
        <v>170</v>
      </c>
      <c r="S2148" s="67" t="s">
        <v>170</v>
      </c>
      <c r="T2148" s="67">
        <v>262.53823999999997</v>
      </c>
      <c r="U2148" s="67"/>
      <c r="V2148" s="99"/>
      <c r="W2148" s="187"/>
      <c r="X2148" s="116"/>
      <c r="Y2148" s="99"/>
      <c r="Z2148" s="350"/>
      <c r="AA2148" s="64"/>
    </row>
    <row r="2149" spans="1:27" s="22" customFormat="1" ht="60" hidden="1" x14ac:dyDescent="0.25">
      <c r="A2149" s="430"/>
      <c r="B2149" s="66" t="s">
        <v>1506</v>
      </c>
      <c r="C2149" s="596"/>
      <c r="D2149" s="597"/>
      <c r="E2149" s="598"/>
      <c r="F2149" s="577"/>
      <c r="G2149" s="635"/>
      <c r="H2149" s="428"/>
      <c r="I2149" s="159" t="s">
        <v>905</v>
      </c>
      <c r="J2149" s="430"/>
      <c r="K2149" s="430"/>
      <c r="L2149" s="430">
        <v>1</v>
      </c>
      <c r="M2149" s="430"/>
      <c r="N2149" s="67"/>
      <c r="O2149" s="67"/>
      <c r="P2149" s="67">
        <v>15</v>
      </c>
      <c r="Q2149" s="67"/>
      <c r="R2149" s="67"/>
      <c r="S2149" s="67"/>
      <c r="T2149" s="67">
        <v>324.54441000000003</v>
      </c>
      <c r="U2149" s="67"/>
      <c r="V2149" s="187"/>
      <c r="W2149" s="187"/>
      <c r="X2149" s="116"/>
      <c r="Y2149" s="99"/>
      <c r="Z2149" s="350"/>
      <c r="AA2149" s="64"/>
    </row>
    <row r="2150" spans="1:27" s="22" customFormat="1" ht="53.25" hidden="1" customHeight="1" x14ac:dyDescent="0.25">
      <c r="A2150" s="430"/>
      <c r="B2150" s="66" t="s">
        <v>1451</v>
      </c>
      <c r="C2150" s="596"/>
      <c r="D2150" s="597"/>
      <c r="E2150" s="598"/>
      <c r="F2150" s="577"/>
      <c r="G2150" s="635"/>
      <c r="H2150" s="428"/>
      <c r="I2150" s="159" t="s">
        <v>1042</v>
      </c>
      <c r="J2150" s="430"/>
      <c r="K2150" s="430"/>
      <c r="L2150" s="430">
        <v>1</v>
      </c>
      <c r="M2150" s="430"/>
      <c r="N2150" s="67"/>
      <c r="O2150" s="67"/>
      <c r="P2150" s="67">
        <v>20</v>
      </c>
      <c r="Q2150" s="67"/>
      <c r="R2150" s="67"/>
      <c r="S2150" s="67"/>
      <c r="T2150" s="95">
        <v>420</v>
      </c>
      <c r="U2150" s="67"/>
      <c r="V2150" s="187"/>
      <c r="W2150" s="187"/>
      <c r="X2150" s="116"/>
      <c r="Y2150" s="99"/>
      <c r="Z2150" s="350"/>
      <c r="AA2150" s="64"/>
    </row>
    <row r="2151" spans="1:27" s="22" customFormat="1" ht="45" hidden="1" x14ac:dyDescent="0.25">
      <c r="A2151" s="430"/>
      <c r="B2151" s="66" t="s">
        <v>1446</v>
      </c>
      <c r="C2151" s="596"/>
      <c r="D2151" s="597"/>
      <c r="E2151" s="598"/>
      <c r="F2151" s="577"/>
      <c r="G2151" s="635"/>
      <c r="H2151" s="428"/>
      <c r="I2151" s="159" t="s">
        <v>1043</v>
      </c>
      <c r="J2151" s="430"/>
      <c r="K2151" s="430"/>
      <c r="L2151" s="430">
        <v>1</v>
      </c>
      <c r="M2151" s="430"/>
      <c r="N2151" s="67"/>
      <c r="O2151" s="67"/>
      <c r="P2151" s="67">
        <v>5</v>
      </c>
      <c r="Q2151" s="67"/>
      <c r="R2151" s="67"/>
      <c r="S2151" s="67"/>
      <c r="T2151" s="95">
        <v>437</v>
      </c>
      <c r="U2151" s="67"/>
      <c r="V2151" s="187"/>
      <c r="W2151" s="187"/>
      <c r="X2151" s="116"/>
      <c r="Y2151" s="99"/>
      <c r="Z2151" s="350"/>
      <c r="AA2151" s="64"/>
    </row>
    <row r="2152" spans="1:27" s="22" customFormat="1" ht="80.25" hidden="1" customHeight="1" x14ac:dyDescent="0.25">
      <c r="A2152" s="430"/>
      <c r="B2152" s="430" t="s">
        <v>1489</v>
      </c>
      <c r="C2152" s="596"/>
      <c r="D2152" s="597"/>
      <c r="E2152" s="598"/>
      <c r="F2152" s="577"/>
      <c r="G2152" s="635"/>
      <c r="H2152" s="428"/>
      <c r="I2152" s="158" t="s">
        <v>1039</v>
      </c>
      <c r="J2152" s="430"/>
      <c r="K2152" s="430"/>
      <c r="L2152" s="430">
        <v>1</v>
      </c>
      <c r="M2152" s="430"/>
      <c r="N2152" s="67"/>
      <c r="O2152" s="67"/>
      <c r="P2152" s="67">
        <v>15</v>
      </c>
      <c r="Q2152" s="67"/>
      <c r="R2152" s="67"/>
      <c r="S2152" s="67"/>
      <c r="T2152" s="95">
        <v>389</v>
      </c>
      <c r="U2152" s="67"/>
      <c r="V2152" s="99"/>
      <c r="W2152" s="187"/>
      <c r="X2152" s="116"/>
      <c r="Y2152" s="99"/>
      <c r="Z2152" s="350"/>
      <c r="AA2152" s="64"/>
    </row>
    <row r="2153" spans="1:27" s="22" customFormat="1" ht="90" hidden="1" x14ac:dyDescent="0.25">
      <c r="A2153" s="430"/>
      <c r="B2153" s="430">
        <v>3896</v>
      </c>
      <c r="C2153" s="596"/>
      <c r="D2153" s="597"/>
      <c r="E2153" s="598"/>
      <c r="F2153" s="577"/>
      <c r="G2153" s="635"/>
      <c r="H2153" s="428"/>
      <c r="I2153" s="159" t="s">
        <v>1744</v>
      </c>
      <c r="J2153" s="430"/>
      <c r="K2153" s="430"/>
      <c r="L2153" s="430">
        <v>1</v>
      </c>
      <c r="M2153" s="430"/>
      <c r="N2153" s="67"/>
      <c r="O2153" s="67"/>
      <c r="P2153" s="67">
        <v>15</v>
      </c>
      <c r="Q2153" s="67"/>
      <c r="R2153" s="67"/>
      <c r="S2153" s="67"/>
      <c r="T2153" s="95">
        <v>327</v>
      </c>
      <c r="U2153" s="67"/>
      <c r="V2153" s="99"/>
      <c r="W2153" s="187"/>
      <c r="X2153" s="116"/>
      <c r="Y2153" s="99"/>
      <c r="Z2153" s="350"/>
      <c r="AA2153" s="64"/>
    </row>
    <row r="2154" spans="1:27" s="22" customFormat="1" ht="75" hidden="1" x14ac:dyDescent="0.25">
      <c r="A2154" s="430"/>
      <c r="B2154" s="430">
        <v>295</v>
      </c>
      <c r="C2154" s="596"/>
      <c r="D2154" s="597"/>
      <c r="E2154" s="598"/>
      <c r="F2154" s="577"/>
      <c r="G2154" s="635"/>
      <c r="H2154" s="428"/>
      <c r="I2154" s="304" t="s">
        <v>1142</v>
      </c>
      <c r="J2154" s="102"/>
      <c r="K2154" s="102"/>
      <c r="L2154" s="102">
        <v>1</v>
      </c>
      <c r="M2154" s="102"/>
      <c r="N2154" s="67"/>
      <c r="O2154" s="67"/>
      <c r="P2154" s="67">
        <v>30</v>
      </c>
      <c r="Q2154" s="67"/>
      <c r="R2154" s="67"/>
      <c r="S2154" s="67"/>
      <c r="T2154" s="95">
        <v>284.34775999999999</v>
      </c>
      <c r="U2154" s="67"/>
      <c r="V2154" s="99"/>
      <c r="W2154" s="187"/>
      <c r="X2154" s="116"/>
      <c r="Y2154" s="99"/>
      <c r="Z2154" s="350"/>
      <c r="AA2154" s="64"/>
    </row>
    <row r="2155" spans="1:27" s="22" customFormat="1" ht="45" hidden="1" x14ac:dyDescent="0.25">
      <c r="A2155" s="430"/>
      <c r="B2155" s="66" t="s">
        <v>1649</v>
      </c>
      <c r="C2155" s="596"/>
      <c r="D2155" s="597"/>
      <c r="E2155" s="598"/>
      <c r="F2155" s="577"/>
      <c r="G2155" s="635"/>
      <c r="H2155" s="428"/>
      <c r="I2155" s="308" t="s">
        <v>1143</v>
      </c>
      <c r="J2155" s="430"/>
      <c r="K2155" s="95"/>
      <c r="L2155" s="430">
        <v>1</v>
      </c>
      <c r="M2155" s="430"/>
      <c r="N2155" s="67"/>
      <c r="O2155" s="67"/>
      <c r="P2155" s="67">
        <v>1</v>
      </c>
      <c r="Q2155" s="67"/>
      <c r="R2155" s="67"/>
      <c r="S2155" s="106"/>
      <c r="T2155" s="95">
        <v>653.71029999999996</v>
      </c>
      <c r="U2155" s="67"/>
      <c r="V2155" s="187"/>
      <c r="W2155" s="187"/>
      <c r="X2155" s="116"/>
      <c r="Y2155" s="99"/>
      <c r="Z2155" s="350"/>
      <c r="AA2155" s="64"/>
    </row>
    <row r="2156" spans="1:27" s="22" customFormat="1" ht="45" hidden="1" x14ac:dyDescent="0.25">
      <c r="A2156" s="430"/>
      <c r="B2156" s="66" t="s">
        <v>1622</v>
      </c>
      <c r="C2156" s="596"/>
      <c r="D2156" s="597"/>
      <c r="E2156" s="598"/>
      <c r="F2156" s="577"/>
      <c r="G2156" s="635"/>
      <c r="H2156" s="428"/>
      <c r="I2156" s="308" t="s">
        <v>1156</v>
      </c>
      <c r="J2156" s="430"/>
      <c r="K2156" s="95"/>
      <c r="L2156" s="430">
        <v>1</v>
      </c>
      <c r="M2156" s="430"/>
      <c r="N2156" s="67"/>
      <c r="O2156" s="67"/>
      <c r="P2156" s="67">
        <v>15</v>
      </c>
      <c r="Q2156" s="67"/>
      <c r="R2156" s="67"/>
      <c r="S2156" s="106"/>
      <c r="T2156" s="95">
        <v>254.63759999999999</v>
      </c>
      <c r="U2156" s="67"/>
      <c r="V2156" s="187"/>
      <c r="W2156" s="187"/>
      <c r="X2156" s="116"/>
      <c r="Y2156" s="99"/>
      <c r="Z2156" s="350"/>
      <c r="AA2156" s="64"/>
    </row>
    <row r="2157" spans="1:27" s="22" customFormat="1" ht="75" hidden="1" x14ac:dyDescent="0.25">
      <c r="A2157" s="430"/>
      <c r="B2157" s="189" t="s">
        <v>1613</v>
      </c>
      <c r="C2157" s="596"/>
      <c r="D2157" s="597"/>
      <c r="E2157" s="598"/>
      <c r="F2157" s="577"/>
      <c r="G2157" s="635"/>
      <c r="H2157" s="428"/>
      <c r="I2157" s="308" t="s">
        <v>1149</v>
      </c>
      <c r="J2157" s="430"/>
      <c r="K2157" s="95"/>
      <c r="L2157" s="430">
        <v>1</v>
      </c>
      <c r="M2157" s="430"/>
      <c r="N2157" s="67"/>
      <c r="O2157" s="67"/>
      <c r="P2157" s="67">
        <v>10</v>
      </c>
      <c r="Q2157" s="67"/>
      <c r="R2157" s="67"/>
      <c r="S2157" s="106"/>
      <c r="T2157" s="95">
        <v>269.77294000000001</v>
      </c>
      <c r="U2157" s="67"/>
      <c r="V2157" s="99"/>
      <c r="W2157" s="187"/>
      <c r="X2157" s="116"/>
      <c r="Y2157" s="99"/>
      <c r="Z2157" s="350"/>
      <c r="AA2157" s="64"/>
    </row>
    <row r="2158" spans="1:27" s="22" customFormat="1" ht="60" hidden="1" x14ac:dyDescent="0.25">
      <c r="A2158" s="430"/>
      <c r="B2158" s="430">
        <v>83</v>
      </c>
      <c r="C2158" s="596"/>
      <c r="D2158" s="597"/>
      <c r="E2158" s="598"/>
      <c r="F2158" s="577"/>
      <c r="G2158" s="635"/>
      <c r="H2158" s="428"/>
      <c r="I2158" s="308" t="s">
        <v>1150</v>
      </c>
      <c r="J2158" s="430"/>
      <c r="K2158" s="95"/>
      <c r="L2158" s="430">
        <v>1</v>
      </c>
      <c r="M2158" s="430"/>
      <c r="N2158" s="67"/>
      <c r="O2158" s="67"/>
      <c r="P2158" s="67">
        <v>15</v>
      </c>
      <c r="Q2158" s="67"/>
      <c r="R2158" s="67"/>
      <c r="S2158" s="106"/>
      <c r="T2158" s="95">
        <v>278.11151000000001</v>
      </c>
      <c r="U2158" s="67"/>
      <c r="V2158" s="99"/>
      <c r="W2158" s="187"/>
      <c r="X2158" s="116"/>
      <c r="Y2158" s="99"/>
      <c r="Z2158" s="350"/>
      <c r="AA2158" s="64"/>
    </row>
    <row r="2159" spans="1:27" s="22" customFormat="1" ht="60" hidden="1" x14ac:dyDescent="0.25">
      <c r="A2159" s="430"/>
      <c r="B2159" s="66" t="s">
        <v>1665</v>
      </c>
      <c r="C2159" s="596"/>
      <c r="D2159" s="597"/>
      <c r="E2159" s="598"/>
      <c r="F2159" s="577"/>
      <c r="G2159" s="635"/>
      <c r="H2159" s="428"/>
      <c r="I2159" s="159" t="s">
        <v>1200</v>
      </c>
      <c r="J2159" s="430" t="s">
        <v>170</v>
      </c>
      <c r="K2159" s="430" t="s">
        <v>170</v>
      </c>
      <c r="L2159" s="430">
        <v>1</v>
      </c>
      <c r="M2159" s="430"/>
      <c r="N2159" s="67" t="s">
        <v>170</v>
      </c>
      <c r="O2159" s="67" t="s">
        <v>170</v>
      </c>
      <c r="P2159" s="67">
        <v>40</v>
      </c>
      <c r="Q2159" s="67"/>
      <c r="R2159" s="67" t="s">
        <v>170</v>
      </c>
      <c r="S2159" s="67" t="s">
        <v>170</v>
      </c>
      <c r="T2159" s="67">
        <v>258.38200000000001</v>
      </c>
      <c r="U2159" s="67"/>
      <c r="V2159" s="187"/>
      <c r="W2159" s="187"/>
      <c r="X2159" s="116"/>
      <c r="Y2159" s="99"/>
      <c r="Z2159" s="350"/>
      <c r="AA2159" s="64"/>
    </row>
    <row r="2160" spans="1:27" s="22" customFormat="1" ht="60" hidden="1" x14ac:dyDescent="0.25">
      <c r="A2160" s="430"/>
      <c r="B2160" s="66" t="s">
        <v>1662</v>
      </c>
      <c r="C2160" s="596"/>
      <c r="D2160" s="597"/>
      <c r="E2160" s="598"/>
      <c r="F2160" s="577"/>
      <c r="G2160" s="635"/>
      <c r="H2160" s="428"/>
      <c r="I2160" s="159" t="s">
        <v>1214</v>
      </c>
      <c r="J2160" s="430"/>
      <c r="K2160" s="430"/>
      <c r="L2160" s="430">
        <v>1</v>
      </c>
      <c r="M2160" s="430"/>
      <c r="N2160" s="67"/>
      <c r="O2160" s="67"/>
      <c r="P2160" s="67">
        <v>30</v>
      </c>
      <c r="Q2160" s="67"/>
      <c r="R2160" s="67"/>
      <c r="S2160" s="67"/>
      <c r="T2160" s="67">
        <v>449.89</v>
      </c>
      <c r="U2160" s="67"/>
      <c r="V2160" s="187"/>
      <c r="W2160" s="187"/>
      <c r="X2160" s="116"/>
      <c r="Y2160" s="99"/>
      <c r="Z2160" s="350"/>
      <c r="AA2160" s="64"/>
    </row>
    <row r="2161" spans="1:27" s="22" customFormat="1" ht="60" hidden="1" x14ac:dyDescent="0.25">
      <c r="A2161" s="430"/>
      <c r="B2161" s="430">
        <v>5735</v>
      </c>
      <c r="C2161" s="596"/>
      <c r="D2161" s="597"/>
      <c r="E2161" s="598"/>
      <c r="F2161" s="577"/>
      <c r="G2161" s="635"/>
      <c r="H2161" s="428"/>
      <c r="I2161" s="159" t="s">
        <v>1215</v>
      </c>
      <c r="J2161" s="430"/>
      <c r="K2161" s="430"/>
      <c r="L2161" s="430">
        <v>1</v>
      </c>
      <c r="M2161" s="430"/>
      <c r="N2161" s="67"/>
      <c r="O2161" s="67"/>
      <c r="P2161" s="67">
        <v>35</v>
      </c>
      <c r="Q2161" s="67"/>
      <c r="R2161" s="67"/>
      <c r="S2161" s="67"/>
      <c r="T2161" s="67">
        <v>288.92500000000001</v>
      </c>
      <c r="U2161" s="67"/>
      <c r="V2161" s="99"/>
      <c r="W2161" s="187"/>
      <c r="X2161" s="116"/>
      <c r="Y2161" s="99"/>
      <c r="Z2161" s="350"/>
      <c r="AA2161" s="64"/>
    </row>
    <row r="2162" spans="1:27" s="22" customFormat="1" ht="59.25" hidden="1" customHeight="1" x14ac:dyDescent="0.25">
      <c r="A2162" s="430"/>
      <c r="B2162" s="430">
        <v>1981</v>
      </c>
      <c r="C2162" s="596"/>
      <c r="D2162" s="597"/>
      <c r="E2162" s="598"/>
      <c r="F2162" s="577"/>
      <c r="G2162" s="635"/>
      <c r="H2162" s="428"/>
      <c r="I2162" s="159" t="s">
        <v>1218</v>
      </c>
      <c r="J2162" s="430"/>
      <c r="K2162" s="430"/>
      <c r="L2162" s="430">
        <v>1</v>
      </c>
      <c r="M2162" s="430"/>
      <c r="N2162" s="67"/>
      <c r="O2162" s="67"/>
      <c r="P2162" s="67">
        <v>10</v>
      </c>
      <c r="Q2162" s="67"/>
      <c r="R2162" s="67"/>
      <c r="S2162" s="67"/>
      <c r="T2162" s="67">
        <v>246.74700000000001</v>
      </c>
      <c r="U2162" s="67"/>
      <c r="V2162" s="99"/>
      <c r="W2162" s="187"/>
      <c r="X2162" s="116"/>
      <c r="Y2162" s="99"/>
      <c r="Z2162" s="350"/>
      <c r="AA2162" s="64"/>
    </row>
    <row r="2163" spans="1:27" s="22" customFormat="1" ht="51.75" hidden="1" customHeight="1" x14ac:dyDescent="0.25">
      <c r="A2163" s="430"/>
      <c r="B2163" s="430">
        <v>5829</v>
      </c>
      <c r="C2163" s="596"/>
      <c r="D2163" s="597"/>
      <c r="E2163" s="598"/>
      <c r="F2163" s="577"/>
      <c r="G2163" s="635"/>
      <c r="H2163" s="428"/>
      <c r="I2163" s="159" t="s">
        <v>1237</v>
      </c>
      <c r="J2163" s="430"/>
      <c r="K2163" s="430"/>
      <c r="L2163" s="430">
        <v>1</v>
      </c>
      <c r="M2163" s="430"/>
      <c r="N2163" s="67"/>
      <c r="O2163" s="67"/>
      <c r="P2163" s="67">
        <v>65</v>
      </c>
      <c r="Q2163" s="67"/>
      <c r="R2163" s="67"/>
      <c r="S2163" s="67"/>
      <c r="T2163" s="67">
        <v>372.03800000000001</v>
      </c>
      <c r="U2163" s="67"/>
      <c r="V2163" s="99"/>
      <c r="W2163" s="187"/>
      <c r="X2163" s="116"/>
      <c r="Y2163" s="99"/>
      <c r="Z2163" s="350"/>
      <c r="AA2163" s="64"/>
    </row>
    <row r="2164" spans="1:27" s="22" customFormat="1" ht="45" hidden="1" x14ac:dyDescent="0.25">
      <c r="A2164" s="430"/>
      <c r="B2164" s="430">
        <v>1171</v>
      </c>
      <c r="C2164" s="596"/>
      <c r="D2164" s="597"/>
      <c r="E2164" s="598"/>
      <c r="F2164" s="577"/>
      <c r="G2164" s="635"/>
      <c r="H2164" s="428"/>
      <c r="I2164" s="159" t="s">
        <v>1221</v>
      </c>
      <c r="J2164" s="430"/>
      <c r="K2164" s="430"/>
      <c r="L2164" s="430">
        <v>1</v>
      </c>
      <c r="M2164" s="430"/>
      <c r="N2164" s="67"/>
      <c r="O2164" s="67"/>
      <c r="P2164" s="67">
        <v>15</v>
      </c>
      <c r="Q2164" s="67"/>
      <c r="R2164" s="67"/>
      <c r="S2164" s="67"/>
      <c r="T2164" s="67">
        <v>357.93970000000002</v>
      </c>
      <c r="U2164" s="67"/>
      <c r="V2164" s="99"/>
      <c r="W2164" s="187"/>
      <c r="X2164" s="116"/>
      <c r="Y2164" s="99"/>
      <c r="Z2164" s="350"/>
      <c r="AA2164" s="64"/>
    </row>
    <row r="2165" spans="1:27" s="22" customFormat="1" ht="64.5" hidden="1" customHeight="1" x14ac:dyDescent="0.25">
      <c r="A2165" s="430"/>
      <c r="B2165" s="66" t="s">
        <v>1591</v>
      </c>
      <c r="C2165" s="596"/>
      <c r="D2165" s="597"/>
      <c r="E2165" s="598"/>
      <c r="F2165" s="577"/>
      <c r="G2165" s="635"/>
      <c r="H2165" s="428"/>
      <c r="I2165" s="159" t="s">
        <v>1408</v>
      </c>
      <c r="J2165" s="430"/>
      <c r="K2165" s="430"/>
      <c r="L2165" s="430">
        <v>1</v>
      </c>
      <c r="M2165" s="430"/>
      <c r="N2165" s="67"/>
      <c r="O2165" s="67"/>
      <c r="P2165" s="67">
        <v>15</v>
      </c>
      <c r="Q2165" s="67"/>
      <c r="R2165" s="67"/>
      <c r="S2165" s="67"/>
      <c r="T2165" s="67">
        <v>324.11</v>
      </c>
      <c r="U2165" s="67"/>
      <c r="V2165" s="187"/>
      <c r="W2165" s="187"/>
      <c r="X2165" s="116"/>
      <c r="Y2165" s="99"/>
      <c r="Z2165" s="350"/>
      <c r="AA2165" s="64"/>
    </row>
    <row r="2166" spans="1:27" s="22" customFormat="1" ht="75" hidden="1" x14ac:dyDescent="0.25">
      <c r="A2166" s="430"/>
      <c r="B2166" s="430">
        <v>5872</v>
      </c>
      <c r="C2166" s="596"/>
      <c r="D2166" s="597"/>
      <c r="E2166" s="598"/>
      <c r="F2166" s="577"/>
      <c r="G2166" s="635"/>
      <c r="H2166" s="428"/>
      <c r="I2166" s="159" t="s">
        <v>1410</v>
      </c>
      <c r="J2166" s="430"/>
      <c r="K2166" s="430"/>
      <c r="L2166" s="430">
        <v>1</v>
      </c>
      <c r="M2166" s="430"/>
      <c r="N2166" s="67"/>
      <c r="O2166" s="67"/>
      <c r="P2166" s="67">
        <v>15.1</v>
      </c>
      <c r="Q2166" s="67"/>
      <c r="R2166" s="67"/>
      <c r="S2166" s="67"/>
      <c r="T2166" s="67">
        <v>3410.45</v>
      </c>
      <c r="U2166" s="67"/>
      <c r="V2166" s="99"/>
      <c r="W2166" s="187"/>
      <c r="X2166" s="116"/>
      <c r="Y2166" s="99"/>
      <c r="Z2166" s="350"/>
      <c r="AA2166" s="64"/>
    </row>
    <row r="2167" spans="1:27" s="22" customFormat="1" hidden="1" x14ac:dyDescent="0.25">
      <c r="A2167" s="4"/>
      <c r="B2167" s="4"/>
      <c r="C2167" s="596"/>
      <c r="D2167" s="597"/>
      <c r="E2167" s="598"/>
      <c r="F2167" s="577"/>
      <c r="G2167" s="635" t="s">
        <v>52</v>
      </c>
      <c r="H2167" s="273"/>
      <c r="I2167" s="312"/>
      <c r="J2167" s="299">
        <f>SUM(J2168:J2188)</f>
        <v>0</v>
      </c>
      <c r="K2167" s="299">
        <f>SUM(K2168:K2188)</f>
        <v>3</v>
      </c>
      <c r="L2167" s="299">
        <f>SUM(L2168:L2189)</f>
        <v>19</v>
      </c>
      <c r="M2167" s="299">
        <f>SUM(M2168:M2188)</f>
        <v>0</v>
      </c>
      <c r="N2167" s="299">
        <f>SUM(N2168:N2188)</f>
        <v>0</v>
      </c>
      <c r="O2167" s="299">
        <f>SUM(O2168:O2188)</f>
        <v>192</v>
      </c>
      <c r="P2167" s="299">
        <f>SUM(P2168:P2189)</f>
        <v>1635.5600000000002</v>
      </c>
      <c r="Q2167" s="299">
        <f>SUM(Q2168:Q2188)</f>
        <v>0</v>
      </c>
      <c r="R2167" s="299">
        <f>SUM(R2168:R2188)</f>
        <v>0</v>
      </c>
      <c r="S2167" s="299">
        <f>SUM(S2168:S2188)</f>
        <v>1850</v>
      </c>
      <c r="T2167" s="299">
        <f>SUM(T2168:T2188)</f>
        <v>7012.8981099999983</v>
      </c>
      <c r="U2167" s="299">
        <f>SUM(U2168:U2188)</f>
        <v>0</v>
      </c>
      <c r="V2167" s="272" t="e">
        <f>'Приложение 1'!#REF!</f>
        <v>#REF!</v>
      </c>
      <c r="W2167" s="118"/>
      <c r="X2167" s="298" t="e">
        <f>'Приложение 1'!#REF!</f>
        <v>#REF!</v>
      </c>
      <c r="Y2167" s="344" t="e">
        <f>X2167*'Приложение 1'!#REF!/100</f>
        <v>#REF!</v>
      </c>
      <c r="Z2167" s="349" t="e">
        <f>V2167/Y2167</f>
        <v>#REF!</v>
      </c>
    </row>
    <row r="2168" spans="1:27" s="22" customFormat="1" ht="75" hidden="1" x14ac:dyDescent="0.25">
      <c r="A2168" s="430">
        <v>785</v>
      </c>
      <c r="B2168" s="430"/>
      <c r="C2168" s="596"/>
      <c r="D2168" s="597"/>
      <c r="E2168" s="598"/>
      <c r="F2168" s="577"/>
      <c r="G2168" s="635"/>
      <c r="H2168" s="428"/>
      <c r="I2168" s="158" t="s">
        <v>667</v>
      </c>
      <c r="J2168" s="430"/>
      <c r="K2168" s="430">
        <v>1</v>
      </c>
      <c r="L2168" s="430"/>
      <c r="M2168" s="430"/>
      <c r="N2168" s="67"/>
      <c r="O2168" s="67">
        <v>60</v>
      </c>
      <c r="P2168" s="67"/>
      <c r="Q2168" s="67"/>
      <c r="R2168" s="67"/>
      <c r="S2168" s="67">
        <v>384</v>
      </c>
      <c r="T2168" s="67"/>
      <c r="U2168" s="67"/>
      <c r="V2168" s="187"/>
      <c r="W2168" s="187"/>
      <c r="X2168" s="116"/>
      <c r="Y2168" s="187"/>
      <c r="Z2168" s="350"/>
      <c r="AA2168" s="64"/>
    </row>
    <row r="2169" spans="1:27" s="22" customFormat="1" ht="120" hidden="1" x14ac:dyDescent="0.25">
      <c r="A2169" s="430">
        <v>815</v>
      </c>
      <c r="B2169" s="430"/>
      <c r="C2169" s="596"/>
      <c r="D2169" s="597"/>
      <c r="E2169" s="598"/>
      <c r="F2169" s="577"/>
      <c r="G2169" s="635"/>
      <c r="H2169" s="428"/>
      <c r="I2169" s="158" t="s">
        <v>687</v>
      </c>
      <c r="J2169" s="430"/>
      <c r="K2169" s="430">
        <v>1</v>
      </c>
      <c r="L2169" s="430"/>
      <c r="M2169" s="430"/>
      <c r="N2169" s="67"/>
      <c r="O2169" s="67">
        <v>37</v>
      </c>
      <c r="P2169" s="67"/>
      <c r="Q2169" s="67"/>
      <c r="R2169" s="67"/>
      <c r="S2169" s="67">
        <v>1021</v>
      </c>
      <c r="T2169" s="67"/>
      <c r="U2169" s="67"/>
      <c r="V2169" s="187"/>
      <c r="W2169" s="187"/>
      <c r="X2169" s="116"/>
      <c r="Y2169" s="187"/>
      <c r="Z2169" s="350"/>
      <c r="AA2169" s="64"/>
    </row>
    <row r="2170" spans="1:27" s="22" customFormat="1" ht="45" hidden="1" x14ac:dyDescent="0.25">
      <c r="A2170" s="430">
        <v>719</v>
      </c>
      <c r="B2170" s="430"/>
      <c r="C2170" s="596"/>
      <c r="D2170" s="597"/>
      <c r="E2170" s="598"/>
      <c r="F2170" s="577"/>
      <c r="G2170" s="635"/>
      <c r="H2170" s="428"/>
      <c r="I2170" s="206" t="s">
        <v>615</v>
      </c>
      <c r="J2170" s="430"/>
      <c r="K2170" s="430">
        <v>1</v>
      </c>
      <c r="L2170" s="430"/>
      <c r="M2170" s="430"/>
      <c r="N2170" s="67"/>
      <c r="O2170" s="67">
        <v>95</v>
      </c>
      <c r="P2170" s="67"/>
      <c r="Q2170" s="67"/>
      <c r="R2170" s="67"/>
      <c r="S2170" s="106">
        <f>1000*0.445</f>
        <v>445</v>
      </c>
      <c r="T2170" s="106"/>
      <c r="U2170" s="106"/>
      <c r="V2170" s="187"/>
      <c r="W2170" s="187"/>
      <c r="X2170" s="116"/>
      <c r="Y2170" s="187"/>
      <c r="Z2170" s="350"/>
      <c r="AA2170" s="64"/>
    </row>
    <row r="2171" spans="1:27" s="22" customFormat="1" ht="60" hidden="1" x14ac:dyDescent="0.25">
      <c r="A2171" s="430"/>
      <c r="B2171" s="430">
        <v>5630</v>
      </c>
      <c r="C2171" s="596"/>
      <c r="D2171" s="597"/>
      <c r="E2171" s="598"/>
      <c r="F2171" s="577"/>
      <c r="G2171" s="635"/>
      <c r="H2171" s="428"/>
      <c r="I2171" s="206" t="s">
        <v>883</v>
      </c>
      <c r="J2171" s="430"/>
      <c r="K2171" s="430"/>
      <c r="L2171" s="430">
        <v>1</v>
      </c>
      <c r="M2171" s="430"/>
      <c r="N2171" s="67"/>
      <c r="O2171" s="67"/>
      <c r="P2171" s="67">
        <v>75</v>
      </c>
      <c r="Q2171" s="67"/>
      <c r="R2171" s="67"/>
      <c r="S2171" s="106"/>
      <c r="T2171" s="67">
        <v>346.45271000000002</v>
      </c>
      <c r="U2171" s="106"/>
      <c r="V2171" s="99"/>
      <c r="W2171" s="187"/>
      <c r="X2171" s="116"/>
      <c r="Y2171" s="99"/>
      <c r="Z2171" s="350"/>
      <c r="AA2171" s="64"/>
    </row>
    <row r="2172" spans="1:27" s="22" customFormat="1" ht="60" hidden="1" x14ac:dyDescent="0.25">
      <c r="A2172" s="430"/>
      <c r="B2172" s="430">
        <v>5822</v>
      </c>
      <c r="C2172" s="596"/>
      <c r="D2172" s="597"/>
      <c r="E2172" s="598"/>
      <c r="F2172" s="577"/>
      <c r="G2172" s="635"/>
      <c r="H2172" s="428"/>
      <c r="I2172" s="206" t="s">
        <v>908</v>
      </c>
      <c r="J2172" s="430"/>
      <c r="K2172" s="430"/>
      <c r="L2172" s="430">
        <v>1</v>
      </c>
      <c r="M2172" s="430"/>
      <c r="N2172" s="67"/>
      <c r="O2172" s="67"/>
      <c r="P2172" s="67">
        <v>150</v>
      </c>
      <c r="Q2172" s="67"/>
      <c r="R2172" s="67"/>
      <c r="S2172" s="106"/>
      <c r="T2172" s="67">
        <v>364.08625000000001</v>
      </c>
      <c r="U2172" s="106"/>
      <c r="V2172" s="99"/>
      <c r="W2172" s="187"/>
      <c r="X2172" s="116"/>
      <c r="Y2172" s="99"/>
      <c r="Z2172" s="350"/>
      <c r="AA2172" s="64"/>
    </row>
    <row r="2173" spans="1:27" s="22" customFormat="1" ht="60" hidden="1" x14ac:dyDescent="0.25">
      <c r="A2173" s="430"/>
      <c r="B2173" s="66" t="s">
        <v>1512</v>
      </c>
      <c r="C2173" s="596"/>
      <c r="D2173" s="597"/>
      <c r="E2173" s="598"/>
      <c r="F2173" s="577"/>
      <c r="G2173" s="635"/>
      <c r="H2173" s="428"/>
      <c r="I2173" s="206" t="s">
        <v>911</v>
      </c>
      <c r="J2173" s="430"/>
      <c r="K2173" s="430"/>
      <c r="L2173" s="430">
        <v>1</v>
      </c>
      <c r="M2173" s="430"/>
      <c r="N2173" s="67"/>
      <c r="O2173" s="67"/>
      <c r="P2173" s="67">
        <v>210</v>
      </c>
      <c r="Q2173" s="67"/>
      <c r="R2173" s="67"/>
      <c r="S2173" s="106"/>
      <c r="T2173" s="67">
        <v>380.96341999999999</v>
      </c>
      <c r="U2173" s="106"/>
      <c r="V2173" s="187"/>
      <c r="W2173" s="187"/>
      <c r="X2173" s="116"/>
      <c r="Y2173" s="99"/>
      <c r="Z2173" s="350"/>
      <c r="AA2173" s="64"/>
    </row>
    <row r="2174" spans="1:27" s="22" customFormat="1" ht="75" hidden="1" x14ac:dyDescent="0.25">
      <c r="A2174" s="430"/>
      <c r="B2174" s="66" t="s">
        <v>1455</v>
      </c>
      <c r="C2174" s="596"/>
      <c r="D2174" s="597"/>
      <c r="E2174" s="598"/>
      <c r="F2174" s="577"/>
      <c r="G2174" s="635"/>
      <c r="H2174" s="428"/>
      <c r="I2174" s="206" t="s">
        <v>1044</v>
      </c>
      <c r="J2174" s="430"/>
      <c r="K2174" s="430"/>
      <c r="L2174" s="430">
        <v>1</v>
      </c>
      <c r="M2174" s="430"/>
      <c r="N2174" s="67"/>
      <c r="O2174" s="67"/>
      <c r="P2174" s="67">
        <v>40.590000000000003</v>
      </c>
      <c r="Q2174" s="67"/>
      <c r="R2174" s="67"/>
      <c r="S2174" s="106"/>
      <c r="T2174" s="95">
        <v>551</v>
      </c>
      <c r="U2174" s="106"/>
      <c r="V2174" s="187"/>
      <c r="W2174" s="187"/>
      <c r="X2174" s="116"/>
      <c r="Y2174" s="99"/>
      <c r="Z2174" s="350"/>
      <c r="AA2174" s="64"/>
    </row>
    <row r="2175" spans="1:27" s="22" customFormat="1" ht="63.75" hidden="1" customHeight="1" x14ac:dyDescent="0.25">
      <c r="A2175" s="430"/>
      <c r="B2175" s="66" t="s">
        <v>1454</v>
      </c>
      <c r="C2175" s="596"/>
      <c r="D2175" s="597"/>
      <c r="E2175" s="598"/>
      <c r="F2175" s="577"/>
      <c r="G2175" s="635"/>
      <c r="H2175" s="428"/>
      <c r="I2175" s="206" t="s">
        <v>1040</v>
      </c>
      <c r="J2175" s="430"/>
      <c r="K2175" s="430"/>
      <c r="L2175" s="430">
        <v>1</v>
      </c>
      <c r="M2175" s="430"/>
      <c r="N2175" s="67"/>
      <c r="O2175" s="67"/>
      <c r="P2175" s="67">
        <v>80</v>
      </c>
      <c r="Q2175" s="67"/>
      <c r="R2175" s="67"/>
      <c r="S2175" s="106"/>
      <c r="T2175" s="95">
        <v>390</v>
      </c>
      <c r="U2175" s="106"/>
      <c r="V2175" s="187"/>
      <c r="W2175" s="187"/>
      <c r="X2175" s="116"/>
      <c r="Y2175" s="99"/>
      <c r="Z2175" s="350"/>
      <c r="AA2175" s="64"/>
    </row>
    <row r="2176" spans="1:27" s="22" customFormat="1" ht="94.5" hidden="1" customHeight="1" x14ac:dyDescent="0.25">
      <c r="A2176" s="430"/>
      <c r="B2176" s="430">
        <v>4134</v>
      </c>
      <c r="C2176" s="596"/>
      <c r="D2176" s="597"/>
      <c r="E2176" s="598"/>
      <c r="F2176" s="577"/>
      <c r="G2176" s="635"/>
      <c r="H2176" s="428"/>
      <c r="I2176" s="159" t="s">
        <v>1030</v>
      </c>
      <c r="J2176" s="430"/>
      <c r="K2176" s="430"/>
      <c r="L2176" s="430">
        <v>1</v>
      </c>
      <c r="M2176" s="430"/>
      <c r="N2176" s="67"/>
      <c r="O2176" s="67"/>
      <c r="P2176" s="67">
        <v>60</v>
      </c>
      <c r="Q2176" s="67"/>
      <c r="R2176" s="67"/>
      <c r="S2176" s="106"/>
      <c r="T2176" s="95">
        <v>338</v>
      </c>
      <c r="U2176" s="106"/>
      <c r="V2176" s="99"/>
      <c r="W2176" s="187"/>
      <c r="X2176" s="116"/>
      <c r="Y2176" s="99"/>
      <c r="Z2176" s="350"/>
      <c r="AA2176" s="64"/>
    </row>
    <row r="2177" spans="1:29" s="22" customFormat="1" ht="75" hidden="1" x14ac:dyDescent="0.25">
      <c r="A2177" s="430"/>
      <c r="B2177" s="66" t="s">
        <v>1452</v>
      </c>
      <c r="C2177" s="596"/>
      <c r="D2177" s="597"/>
      <c r="E2177" s="598"/>
      <c r="F2177" s="577"/>
      <c r="G2177" s="635"/>
      <c r="H2177" s="428"/>
      <c r="I2177" s="159" t="s">
        <v>1005</v>
      </c>
      <c r="J2177" s="430"/>
      <c r="K2177" s="430"/>
      <c r="L2177" s="430">
        <v>1</v>
      </c>
      <c r="M2177" s="430"/>
      <c r="N2177" s="67"/>
      <c r="O2177" s="67"/>
      <c r="P2177" s="67">
        <v>50</v>
      </c>
      <c r="Q2177" s="67"/>
      <c r="R2177" s="67"/>
      <c r="S2177" s="106"/>
      <c r="T2177" s="95">
        <v>500</v>
      </c>
      <c r="U2177" s="106"/>
      <c r="V2177" s="187"/>
      <c r="W2177" s="187"/>
      <c r="X2177" s="116"/>
      <c r="Y2177" s="99"/>
      <c r="Z2177" s="350"/>
      <c r="AA2177" s="64"/>
    </row>
    <row r="2178" spans="1:29" s="22" customFormat="1" ht="74.25" hidden="1" customHeight="1" x14ac:dyDescent="0.25">
      <c r="A2178" s="430"/>
      <c r="B2178" s="430">
        <v>5763</v>
      </c>
      <c r="C2178" s="596"/>
      <c r="D2178" s="597"/>
      <c r="E2178" s="598"/>
      <c r="F2178" s="577"/>
      <c r="G2178" s="635"/>
      <c r="H2178" s="428"/>
      <c r="I2178" s="308" t="s">
        <v>1147</v>
      </c>
      <c r="J2178" s="430"/>
      <c r="K2178" s="95"/>
      <c r="L2178" s="430">
        <v>1</v>
      </c>
      <c r="M2178" s="430"/>
      <c r="N2178" s="67"/>
      <c r="O2178" s="67"/>
      <c r="P2178" s="67">
        <v>82.7</v>
      </c>
      <c r="Q2178" s="67"/>
      <c r="R2178" s="67"/>
      <c r="S2178" s="106"/>
      <c r="T2178" s="95">
        <v>543.16943000000003</v>
      </c>
      <c r="U2178" s="106"/>
      <c r="V2178" s="99"/>
      <c r="W2178" s="187"/>
      <c r="X2178" s="116"/>
      <c r="Y2178" s="99"/>
      <c r="Z2178" s="350"/>
      <c r="AA2178" s="64"/>
    </row>
    <row r="2179" spans="1:29" s="22" customFormat="1" ht="60" hidden="1" x14ac:dyDescent="0.25">
      <c r="A2179" s="430"/>
      <c r="B2179" s="430">
        <v>1032</v>
      </c>
      <c r="C2179" s="596"/>
      <c r="D2179" s="597"/>
      <c r="E2179" s="598"/>
      <c r="F2179" s="577"/>
      <c r="G2179" s="635"/>
      <c r="H2179" s="428"/>
      <c r="I2179" s="308" t="s">
        <v>1151</v>
      </c>
      <c r="J2179" s="430"/>
      <c r="K2179" s="95"/>
      <c r="L2179" s="430">
        <v>1</v>
      </c>
      <c r="M2179" s="430"/>
      <c r="N2179" s="67"/>
      <c r="O2179" s="67"/>
      <c r="P2179" s="67">
        <v>15</v>
      </c>
      <c r="Q2179" s="67"/>
      <c r="R2179" s="67"/>
      <c r="S2179" s="106"/>
      <c r="T2179" s="95">
        <v>320.5933</v>
      </c>
      <c r="U2179" s="106"/>
      <c r="V2179" s="99"/>
      <c r="W2179" s="187"/>
      <c r="X2179" s="116"/>
      <c r="Y2179" s="99"/>
      <c r="Z2179" s="350"/>
      <c r="AA2179" s="64"/>
    </row>
    <row r="2180" spans="1:29" s="22" customFormat="1" ht="75" hidden="1" x14ac:dyDescent="0.25">
      <c r="A2180" s="430"/>
      <c r="B2180" s="66" t="s">
        <v>1674</v>
      </c>
      <c r="C2180" s="596"/>
      <c r="D2180" s="597"/>
      <c r="E2180" s="598"/>
      <c r="F2180" s="577"/>
      <c r="G2180" s="635"/>
      <c r="H2180" s="428"/>
      <c r="I2180" s="158" t="s">
        <v>1185</v>
      </c>
      <c r="J2180" s="430"/>
      <c r="K2180" s="430"/>
      <c r="L2180" s="430">
        <v>1</v>
      </c>
      <c r="M2180" s="430"/>
      <c r="N2180" s="67"/>
      <c r="O2180" s="67"/>
      <c r="P2180" s="67">
        <v>60</v>
      </c>
      <c r="Q2180" s="67"/>
      <c r="R2180" s="67"/>
      <c r="S2180" s="67"/>
      <c r="T2180" s="67">
        <v>505.80500000000001</v>
      </c>
      <c r="U2180" s="106"/>
      <c r="V2180" s="187"/>
      <c r="W2180" s="187"/>
      <c r="X2180" s="116"/>
      <c r="Y2180" s="99"/>
      <c r="Z2180" s="350"/>
      <c r="AA2180" s="64"/>
    </row>
    <row r="2181" spans="1:29" s="22" customFormat="1" ht="45" hidden="1" x14ac:dyDescent="0.25">
      <c r="A2181" s="430"/>
      <c r="B2181" s="66" t="s">
        <v>1659</v>
      </c>
      <c r="C2181" s="596"/>
      <c r="D2181" s="597"/>
      <c r="E2181" s="598"/>
      <c r="F2181" s="577"/>
      <c r="G2181" s="635"/>
      <c r="H2181" s="428"/>
      <c r="I2181" s="158" t="s">
        <v>1186</v>
      </c>
      <c r="J2181" s="430"/>
      <c r="K2181" s="430"/>
      <c r="L2181" s="430">
        <v>1</v>
      </c>
      <c r="M2181" s="430"/>
      <c r="N2181" s="67"/>
      <c r="O2181" s="67"/>
      <c r="P2181" s="67">
        <v>80</v>
      </c>
      <c r="Q2181" s="67"/>
      <c r="R2181" s="67"/>
      <c r="S2181" s="67"/>
      <c r="T2181" s="67">
        <v>340.71699999999998</v>
      </c>
      <c r="U2181" s="106"/>
      <c r="V2181" s="187"/>
      <c r="W2181" s="187"/>
      <c r="X2181" s="116"/>
      <c r="Y2181" s="99"/>
      <c r="Z2181" s="350"/>
      <c r="AA2181" s="64"/>
    </row>
    <row r="2182" spans="1:29" s="22" customFormat="1" ht="60" hidden="1" x14ac:dyDescent="0.25">
      <c r="A2182" s="430"/>
      <c r="B2182" s="66" t="s">
        <v>1666</v>
      </c>
      <c r="C2182" s="596"/>
      <c r="D2182" s="597"/>
      <c r="E2182" s="598"/>
      <c r="F2182" s="577"/>
      <c r="G2182" s="635"/>
      <c r="H2182" s="428"/>
      <c r="I2182" s="158" t="s">
        <v>1233</v>
      </c>
      <c r="J2182" s="430"/>
      <c r="K2182" s="430"/>
      <c r="L2182" s="430">
        <v>1</v>
      </c>
      <c r="M2182" s="430"/>
      <c r="N2182" s="67"/>
      <c r="O2182" s="67"/>
      <c r="P2182" s="67">
        <v>135.27000000000001</v>
      </c>
      <c r="Q2182" s="67"/>
      <c r="R2182" s="67"/>
      <c r="S2182" s="67"/>
      <c r="T2182" s="67">
        <v>451.786</v>
      </c>
      <c r="U2182" s="106"/>
      <c r="V2182" s="187"/>
      <c r="W2182" s="187"/>
      <c r="X2182" s="116"/>
      <c r="Y2182" s="99"/>
      <c r="Z2182" s="350"/>
      <c r="AA2182" s="64"/>
    </row>
    <row r="2183" spans="1:29" s="22" customFormat="1" ht="60" hidden="1" x14ac:dyDescent="0.25">
      <c r="A2183" s="430"/>
      <c r="B2183" s="66" t="s">
        <v>1687</v>
      </c>
      <c r="C2183" s="596"/>
      <c r="D2183" s="597"/>
      <c r="E2183" s="598"/>
      <c r="F2183" s="577"/>
      <c r="G2183" s="635"/>
      <c r="H2183" s="428"/>
      <c r="I2183" s="158" t="s">
        <v>1194</v>
      </c>
      <c r="J2183" s="430"/>
      <c r="K2183" s="430"/>
      <c r="L2183" s="430">
        <v>1</v>
      </c>
      <c r="M2183" s="430"/>
      <c r="N2183" s="67"/>
      <c r="O2183" s="67"/>
      <c r="P2183" s="67">
        <v>15</v>
      </c>
      <c r="Q2183" s="67"/>
      <c r="R2183" s="67"/>
      <c r="S2183" s="67"/>
      <c r="T2183" s="67">
        <v>218.60499999999999</v>
      </c>
      <c r="U2183" s="106"/>
      <c r="V2183" s="187"/>
      <c r="W2183" s="187"/>
      <c r="X2183" s="116"/>
      <c r="Y2183" s="99"/>
      <c r="Z2183" s="350"/>
      <c r="AA2183" s="64"/>
    </row>
    <row r="2184" spans="1:29" s="22" customFormat="1" ht="45" hidden="1" x14ac:dyDescent="0.25">
      <c r="A2184" s="430"/>
      <c r="B2184" s="189" t="s">
        <v>1664</v>
      </c>
      <c r="C2184" s="596"/>
      <c r="D2184" s="597"/>
      <c r="E2184" s="598"/>
      <c r="F2184" s="577"/>
      <c r="G2184" s="635"/>
      <c r="H2184" s="428"/>
      <c r="I2184" s="158" t="s">
        <v>1235</v>
      </c>
      <c r="J2184" s="430"/>
      <c r="K2184" s="430"/>
      <c r="L2184" s="430">
        <v>1</v>
      </c>
      <c r="M2184" s="430"/>
      <c r="N2184" s="67"/>
      <c r="O2184" s="67"/>
      <c r="P2184" s="67">
        <v>135</v>
      </c>
      <c r="Q2184" s="67"/>
      <c r="R2184" s="67"/>
      <c r="S2184" s="67"/>
      <c r="T2184" s="67">
        <v>473.03199999999998</v>
      </c>
      <c r="U2184" s="106"/>
      <c r="V2184" s="99"/>
      <c r="W2184" s="187"/>
      <c r="X2184" s="116"/>
      <c r="Y2184" s="99"/>
      <c r="Z2184" s="350"/>
      <c r="AA2184" s="64"/>
    </row>
    <row r="2185" spans="1:29" s="22" customFormat="1" ht="75" hidden="1" x14ac:dyDescent="0.25">
      <c r="A2185" s="430"/>
      <c r="B2185" s="430">
        <v>1240</v>
      </c>
      <c r="C2185" s="596"/>
      <c r="D2185" s="597"/>
      <c r="E2185" s="598"/>
      <c r="F2185" s="577"/>
      <c r="G2185" s="635"/>
      <c r="H2185" s="428"/>
      <c r="I2185" s="206" t="s">
        <v>1216</v>
      </c>
      <c r="J2185" s="430"/>
      <c r="K2185" s="430"/>
      <c r="L2185" s="430">
        <v>1</v>
      </c>
      <c r="M2185" s="430"/>
      <c r="N2185" s="67"/>
      <c r="O2185" s="67"/>
      <c r="P2185" s="67">
        <v>222</v>
      </c>
      <c r="Q2185" s="67"/>
      <c r="R2185" s="67"/>
      <c r="S2185" s="67"/>
      <c r="T2185" s="67">
        <v>382.49799999999999</v>
      </c>
      <c r="U2185" s="106"/>
      <c r="V2185" s="99"/>
      <c r="W2185" s="187"/>
      <c r="X2185" s="116"/>
      <c r="Y2185" s="99"/>
      <c r="Z2185" s="350"/>
      <c r="AA2185" s="187"/>
      <c r="AB2185" s="5"/>
      <c r="AC2185" s="5"/>
    </row>
    <row r="2186" spans="1:29" s="22" customFormat="1" ht="64.5" hidden="1" customHeight="1" x14ac:dyDescent="0.25">
      <c r="A2186" s="430"/>
      <c r="B2186" s="66" t="s">
        <v>1595</v>
      </c>
      <c r="C2186" s="596"/>
      <c r="D2186" s="597"/>
      <c r="E2186" s="598"/>
      <c r="F2186" s="577"/>
      <c r="G2186" s="635"/>
      <c r="H2186" s="430"/>
      <c r="I2186" s="158" t="s">
        <v>1740</v>
      </c>
      <c r="J2186" s="430"/>
      <c r="K2186" s="430"/>
      <c r="L2186" s="430">
        <v>1</v>
      </c>
      <c r="M2186" s="67"/>
      <c r="N2186" s="67"/>
      <c r="O2186" s="67"/>
      <c r="P2186" s="67">
        <v>45</v>
      </c>
      <c r="Q2186" s="67"/>
      <c r="R2186" s="67"/>
      <c r="S2186" s="67"/>
      <c r="T2186" s="67">
        <v>364.22</v>
      </c>
      <c r="U2186" s="4"/>
      <c r="V2186" s="187"/>
      <c r="W2186" s="187"/>
      <c r="X2186" s="116"/>
      <c r="Y2186" s="187"/>
      <c r="Z2186" s="350"/>
      <c r="AA2186" s="100"/>
      <c r="AB2186" s="187"/>
      <c r="AC2186" s="5"/>
    </row>
    <row r="2187" spans="1:29" s="22" customFormat="1" ht="60" hidden="1" x14ac:dyDescent="0.25">
      <c r="A2187" s="430"/>
      <c r="B2187" s="66" t="s">
        <v>1524</v>
      </c>
      <c r="C2187" s="596"/>
      <c r="D2187" s="597"/>
      <c r="E2187" s="598"/>
      <c r="F2187" s="577"/>
      <c r="G2187" s="635"/>
      <c r="H2187" s="430"/>
      <c r="I2187" s="158" t="s">
        <v>1429</v>
      </c>
      <c r="J2187" s="430"/>
      <c r="K2187" s="430"/>
      <c r="L2187" s="430">
        <v>1</v>
      </c>
      <c r="M2187" s="67"/>
      <c r="N2187" s="67"/>
      <c r="O2187" s="67"/>
      <c r="P2187" s="67">
        <v>15</v>
      </c>
      <c r="Q2187" s="67"/>
      <c r="R2187" s="67"/>
      <c r="S2187" s="67"/>
      <c r="T2187" s="67">
        <v>275.86</v>
      </c>
      <c r="U2187" s="4"/>
      <c r="V2187" s="187"/>
      <c r="W2187" s="187"/>
      <c r="X2187" s="116"/>
      <c r="Y2187" s="187"/>
      <c r="Z2187" s="350"/>
      <c r="AA2187" s="100"/>
      <c r="AB2187" s="187"/>
      <c r="AC2187" s="5"/>
    </row>
    <row r="2188" spans="1:29" s="22" customFormat="1" ht="60" hidden="1" x14ac:dyDescent="0.25">
      <c r="A2188" s="430"/>
      <c r="B2188" s="66" t="s">
        <v>1600</v>
      </c>
      <c r="C2188" s="596"/>
      <c r="D2188" s="597"/>
      <c r="E2188" s="598"/>
      <c r="F2188" s="577"/>
      <c r="G2188" s="635"/>
      <c r="H2188" s="430"/>
      <c r="I2188" s="159" t="s">
        <v>1438</v>
      </c>
      <c r="J2188" s="430"/>
      <c r="K2188" s="430"/>
      <c r="L2188" s="430">
        <v>1</v>
      </c>
      <c r="M2188" s="67"/>
      <c r="N2188" s="67"/>
      <c r="O2188" s="67"/>
      <c r="P2188" s="67">
        <v>65</v>
      </c>
      <c r="Q2188" s="67"/>
      <c r="R2188" s="67"/>
      <c r="S2188" s="67"/>
      <c r="T2188" s="67">
        <v>266.11</v>
      </c>
      <c r="U2188" s="4"/>
      <c r="V2188" s="187"/>
      <c r="W2188" s="187"/>
      <c r="X2188" s="116"/>
      <c r="Y2188" s="187"/>
      <c r="Z2188" s="350"/>
      <c r="AA2188" s="100"/>
      <c r="AB2188" s="187"/>
      <c r="AC2188" s="5"/>
    </row>
    <row r="2189" spans="1:29" s="22" customFormat="1" ht="120" hidden="1" x14ac:dyDescent="0.25">
      <c r="A2189" s="430"/>
      <c r="B2189" s="66"/>
      <c r="C2189" s="596"/>
      <c r="D2189" s="597"/>
      <c r="E2189" s="598"/>
      <c r="F2189" s="577"/>
      <c r="G2189" s="444"/>
      <c r="H2189" s="430"/>
      <c r="I2189" s="392" t="s">
        <v>1092</v>
      </c>
      <c r="J2189" s="335"/>
      <c r="K2189" s="335"/>
      <c r="L2189" s="335">
        <v>1</v>
      </c>
      <c r="M2189" s="275"/>
      <c r="N2189" s="275"/>
      <c r="O2189" s="275"/>
      <c r="P2189" s="275">
        <v>100</v>
      </c>
      <c r="Q2189" s="275"/>
      <c r="R2189" s="67"/>
      <c r="S2189" s="67"/>
      <c r="T2189" s="67"/>
      <c r="U2189" s="4"/>
      <c r="V2189" s="187"/>
      <c r="W2189" s="187"/>
      <c r="X2189" s="116"/>
      <c r="Y2189" s="187"/>
      <c r="Z2189" s="350"/>
      <c r="AA2189" s="100"/>
      <c r="AB2189" s="187"/>
      <c r="AC2189" s="5"/>
    </row>
    <row r="2190" spans="1:29" s="22" customFormat="1" hidden="1" x14ac:dyDescent="0.25">
      <c r="A2190" s="4"/>
      <c r="B2190" s="4"/>
      <c r="C2190" s="596"/>
      <c r="D2190" s="597"/>
      <c r="E2190" s="598"/>
      <c r="F2190" s="577"/>
      <c r="G2190" s="635" t="s">
        <v>53</v>
      </c>
      <c r="H2190" s="273"/>
      <c r="I2190" s="312"/>
      <c r="J2190" s="299">
        <f t="shared" ref="J2190:U2190" si="81">SUM(J2191:J2205)</f>
        <v>0</v>
      </c>
      <c r="K2190" s="299">
        <f t="shared" si="81"/>
        <v>3</v>
      </c>
      <c r="L2190" s="299">
        <f t="shared" si="81"/>
        <v>12</v>
      </c>
      <c r="M2190" s="299">
        <f t="shared" si="81"/>
        <v>0</v>
      </c>
      <c r="N2190" s="299">
        <f t="shared" si="81"/>
        <v>0</v>
      </c>
      <c r="O2190" s="299">
        <f t="shared" si="81"/>
        <v>181.333</v>
      </c>
      <c r="P2190" s="299">
        <f t="shared" si="81"/>
        <v>770</v>
      </c>
      <c r="Q2190" s="299">
        <f t="shared" si="81"/>
        <v>0</v>
      </c>
      <c r="R2190" s="299">
        <f t="shared" si="81"/>
        <v>0</v>
      </c>
      <c r="S2190" s="299">
        <f t="shared" si="81"/>
        <v>1953.662</v>
      </c>
      <c r="T2190" s="299">
        <f t="shared" si="81"/>
        <v>6045.7551649999996</v>
      </c>
      <c r="U2190" s="299">
        <f t="shared" si="81"/>
        <v>0</v>
      </c>
      <c r="V2190" s="272" t="e">
        <f>'Приложение 1'!#REF!</f>
        <v>#REF!</v>
      </c>
      <c r="W2190" s="118"/>
      <c r="X2190" s="298" t="e">
        <f>'Приложение 1'!#REF!</f>
        <v>#REF!</v>
      </c>
      <c r="Y2190" s="344" t="e">
        <f>X2190*'Приложение 1'!#REF!/100</f>
        <v>#REF!</v>
      </c>
      <c r="Z2190" s="349" t="e">
        <f>V2190/Y2190</f>
        <v>#REF!</v>
      </c>
    </row>
    <row r="2191" spans="1:29" s="22" customFormat="1" ht="82.5" hidden="1" customHeight="1" x14ac:dyDescent="0.25">
      <c r="A2191" s="430">
        <v>716</v>
      </c>
      <c r="B2191" s="430"/>
      <c r="C2191" s="596"/>
      <c r="D2191" s="597"/>
      <c r="E2191" s="598"/>
      <c r="F2191" s="577"/>
      <c r="G2191" s="635"/>
      <c r="H2191" s="428"/>
      <c r="I2191" s="206" t="s">
        <v>612</v>
      </c>
      <c r="J2191" s="430"/>
      <c r="K2191" s="430">
        <v>1</v>
      </c>
      <c r="L2191" s="430"/>
      <c r="M2191" s="430"/>
      <c r="N2191" s="67"/>
      <c r="O2191" s="67">
        <v>32.332999999999998</v>
      </c>
      <c r="P2191" s="67"/>
      <c r="Q2191" s="67"/>
      <c r="R2191" s="67"/>
      <c r="S2191" s="106">
        <f>1000*0.550662</f>
        <v>550.66200000000003</v>
      </c>
      <c r="T2191" s="106"/>
      <c r="U2191" s="106"/>
      <c r="V2191" s="187"/>
      <c r="W2191" s="187"/>
      <c r="X2191" s="116"/>
      <c r="Y2191" s="187"/>
      <c r="Z2191" s="350"/>
      <c r="AA2191" s="64"/>
    </row>
    <row r="2192" spans="1:29" s="22" customFormat="1" ht="75" hidden="1" x14ac:dyDescent="0.25">
      <c r="A2192" s="430">
        <v>727</v>
      </c>
      <c r="B2192" s="430"/>
      <c r="C2192" s="596"/>
      <c r="D2192" s="597"/>
      <c r="E2192" s="598"/>
      <c r="F2192" s="577"/>
      <c r="G2192" s="635"/>
      <c r="H2192" s="428"/>
      <c r="I2192" s="206" t="s">
        <v>623</v>
      </c>
      <c r="J2192" s="430"/>
      <c r="K2192" s="430">
        <v>1</v>
      </c>
      <c r="L2192" s="430"/>
      <c r="M2192" s="430"/>
      <c r="N2192" s="67"/>
      <c r="O2192" s="67">
        <v>24</v>
      </c>
      <c r="P2192" s="67"/>
      <c r="Q2192" s="67"/>
      <c r="R2192" s="67"/>
      <c r="S2192" s="106">
        <f>1000*0.489</f>
        <v>489</v>
      </c>
      <c r="T2192" s="106"/>
      <c r="U2192" s="106"/>
      <c r="V2192" s="187"/>
      <c r="W2192" s="187"/>
      <c r="X2192" s="116"/>
      <c r="Y2192" s="187"/>
      <c r="Z2192" s="350"/>
      <c r="AA2192" s="64"/>
    </row>
    <row r="2193" spans="1:28" s="22" customFormat="1" ht="60" hidden="1" x14ac:dyDescent="0.25">
      <c r="A2193" s="430">
        <v>714</v>
      </c>
      <c r="B2193" s="430"/>
      <c r="C2193" s="596"/>
      <c r="D2193" s="597"/>
      <c r="E2193" s="598"/>
      <c r="F2193" s="577"/>
      <c r="G2193" s="635"/>
      <c r="H2193" s="428"/>
      <c r="I2193" s="158" t="s">
        <v>610</v>
      </c>
      <c r="J2193" s="430"/>
      <c r="K2193" s="430">
        <v>1</v>
      </c>
      <c r="L2193" s="430"/>
      <c r="M2193" s="430"/>
      <c r="N2193" s="67"/>
      <c r="O2193" s="67">
        <v>125</v>
      </c>
      <c r="P2193" s="67"/>
      <c r="Q2193" s="67"/>
      <c r="R2193" s="67"/>
      <c r="S2193" s="106">
        <f>1000*0.914</f>
        <v>914</v>
      </c>
      <c r="T2193" s="106"/>
      <c r="U2193" s="106"/>
      <c r="V2193" s="187"/>
      <c r="W2193" s="187"/>
      <c r="X2193" s="116"/>
      <c r="Y2193" s="187"/>
      <c r="Z2193" s="350"/>
      <c r="AA2193" s="64"/>
    </row>
    <row r="2194" spans="1:28" s="22" customFormat="1" ht="75" hidden="1" x14ac:dyDescent="0.25">
      <c r="A2194" s="430"/>
      <c r="B2194" s="430">
        <v>856</v>
      </c>
      <c r="C2194" s="596"/>
      <c r="D2194" s="597"/>
      <c r="E2194" s="598"/>
      <c r="F2194" s="577"/>
      <c r="G2194" s="635"/>
      <c r="H2194" s="428"/>
      <c r="I2194" s="158" t="s">
        <v>1009</v>
      </c>
      <c r="J2194" s="430"/>
      <c r="K2194" s="430"/>
      <c r="L2194" s="430">
        <v>1</v>
      </c>
      <c r="M2194" s="430"/>
      <c r="N2194" s="67"/>
      <c r="O2194" s="67"/>
      <c r="P2194" s="67">
        <v>25</v>
      </c>
      <c r="Q2194" s="67"/>
      <c r="R2194" s="67"/>
      <c r="S2194" s="106"/>
      <c r="T2194" s="95">
        <v>512</v>
      </c>
      <c r="U2194" s="106"/>
      <c r="V2194" s="99"/>
      <c r="W2194" s="187"/>
      <c r="X2194" s="116"/>
      <c r="Y2194" s="187"/>
      <c r="Z2194" s="350"/>
      <c r="AA2194" s="64"/>
    </row>
    <row r="2195" spans="1:28" s="22" customFormat="1" ht="75" hidden="1" x14ac:dyDescent="0.25">
      <c r="A2195" s="430"/>
      <c r="B2195" s="430">
        <v>912</v>
      </c>
      <c r="C2195" s="596"/>
      <c r="D2195" s="597"/>
      <c r="E2195" s="598"/>
      <c r="F2195" s="577"/>
      <c r="G2195" s="635"/>
      <c r="H2195" s="428"/>
      <c r="I2195" s="158" t="s">
        <v>1013</v>
      </c>
      <c r="J2195" s="430"/>
      <c r="K2195" s="430"/>
      <c r="L2195" s="430">
        <v>1</v>
      </c>
      <c r="M2195" s="430"/>
      <c r="N2195" s="67"/>
      <c r="O2195" s="67"/>
      <c r="P2195" s="67">
        <v>5</v>
      </c>
      <c r="Q2195" s="67"/>
      <c r="R2195" s="67"/>
      <c r="S2195" s="106"/>
      <c r="T2195" s="95">
        <v>476</v>
      </c>
      <c r="U2195" s="106"/>
      <c r="V2195" s="99"/>
      <c r="W2195" s="187"/>
      <c r="X2195" s="116"/>
      <c r="Y2195" s="187"/>
      <c r="Z2195" s="350"/>
      <c r="AA2195" s="64"/>
    </row>
    <row r="2196" spans="1:28" s="22" customFormat="1" ht="75" hidden="1" x14ac:dyDescent="0.25">
      <c r="A2196" s="430"/>
      <c r="B2196" s="66" t="s">
        <v>1456</v>
      </c>
      <c r="C2196" s="596"/>
      <c r="D2196" s="597"/>
      <c r="E2196" s="598"/>
      <c r="F2196" s="577"/>
      <c r="G2196" s="635"/>
      <c r="H2196" s="428"/>
      <c r="I2196" s="158" t="s">
        <v>1014</v>
      </c>
      <c r="J2196" s="430"/>
      <c r="K2196" s="430"/>
      <c r="L2196" s="430">
        <v>1</v>
      </c>
      <c r="M2196" s="430"/>
      <c r="N2196" s="67"/>
      <c r="O2196" s="67"/>
      <c r="P2196" s="67">
        <v>20</v>
      </c>
      <c r="Q2196" s="67"/>
      <c r="R2196" s="67"/>
      <c r="S2196" s="106"/>
      <c r="T2196" s="95">
        <v>479</v>
      </c>
      <c r="U2196" s="106"/>
      <c r="V2196" s="187"/>
      <c r="W2196" s="187"/>
      <c r="X2196" s="116"/>
      <c r="Y2196" s="187"/>
      <c r="Z2196" s="350"/>
      <c r="AA2196" s="64"/>
    </row>
    <row r="2197" spans="1:28" s="22" customFormat="1" ht="90" hidden="1" x14ac:dyDescent="0.25">
      <c r="A2197" s="430"/>
      <c r="B2197" s="430">
        <v>581</v>
      </c>
      <c r="C2197" s="596"/>
      <c r="D2197" s="597"/>
      <c r="E2197" s="598"/>
      <c r="F2197" s="577"/>
      <c r="G2197" s="635"/>
      <c r="H2197" s="428"/>
      <c r="I2197" s="304" t="s">
        <v>1144</v>
      </c>
      <c r="J2197" s="430"/>
      <c r="K2197" s="95"/>
      <c r="L2197" s="430">
        <v>1</v>
      </c>
      <c r="M2197" s="430"/>
      <c r="N2197" s="67"/>
      <c r="O2197" s="67"/>
      <c r="P2197" s="67">
        <v>60</v>
      </c>
      <c r="Q2197" s="67"/>
      <c r="R2197" s="67"/>
      <c r="S2197" s="106"/>
      <c r="T2197" s="95">
        <v>451.83819999999997</v>
      </c>
      <c r="U2197" s="106"/>
      <c r="V2197" s="99"/>
      <c r="W2197" s="187"/>
      <c r="X2197" s="116"/>
      <c r="Y2197" s="187"/>
      <c r="Z2197" s="350"/>
      <c r="AA2197" s="64"/>
    </row>
    <row r="2198" spans="1:28" s="22" customFormat="1" ht="120" hidden="1" x14ac:dyDescent="0.25">
      <c r="A2198" s="430"/>
      <c r="B2198" s="430">
        <v>272</v>
      </c>
      <c r="C2198" s="596"/>
      <c r="D2198" s="597"/>
      <c r="E2198" s="598"/>
      <c r="F2198" s="577"/>
      <c r="G2198" s="635"/>
      <c r="H2198" s="428"/>
      <c r="I2198" s="304" t="s">
        <v>1145</v>
      </c>
      <c r="J2198" s="430"/>
      <c r="K2198" s="95"/>
      <c r="L2198" s="430">
        <v>1</v>
      </c>
      <c r="M2198" s="430"/>
      <c r="N2198" s="67"/>
      <c r="O2198" s="67"/>
      <c r="P2198" s="67">
        <v>80</v>
      </c>
      <c r="Q2198" s="67"/>
      <c r="R2198" s="67"/>
      <c r="S2198" s="106"/>
      <c r="T2198" s="95">
        <v>436.08954999999997</v>
      </c>
      <c r="U2198" s="106"/>
      <c r="V2198" s="99"/>
      <c r="W2198" s="187"/>
      <c r="X2198" s="116"/>
      <c r="Y2198" s="187"/>
      <c r="Z2198" s="350"/>
      <c r="AA2198" s="64"/>
    </row>
    <row r="2199" spans="1:28" s="22" customFormat="1" ht="45" hidden="1" x14ac:dyDescent="0.25">
      <c r="A2199" s="430"/>
      <c r="B2199" s="66" t="s">
        <v>1640</v>
      </c>
      <c r="C2199" s="596"/>
      <c r="D2199" s="597"/>
      <c r="E2199" s="598"/>
      <c r="F2199" s="577"/>
      <c r="G2199" s="635"/>
      <c r="H2199" s="428"/>
      <c r="I2199" s="304" t="s">
        <v>1155</v>
      </c>
      <c r="J2199" s="430"/>
      <c r="K2199" s="95"/>
      <c r="L2199" s="430">
        <v>1</v>
      </c>
      <c r="M2199" s="430"/>
      <c r="N2199" s="67"/>
      <c r="O2199" s="67"/>
      <c r="P2199" s="67">
        <v>300</v>
      </c>
      <c r="Q2199" s="67"/>
      <c r="R2199" s="67"/>
      <c r="S2199" s="106"/>
      <c r="T2199" s="95">
        <v>635.53644000000008</v>
      </c>
      <c r="U2199" s="106"/>
      <c r="V2199" s="187"/>
      <c r="W2199" s="187"/>
      <c r="X2199" s="116"/>
      <c r="Y2199" s="187"/>
      <c r="Z2199" s="350"/>
      <c r="AA2199" s="64"/>
    </row>
    <row r="2200" spans="1:28" s="22" customFormat="1" ht="105" hidden="1" x14ac:dyDescent="0.25">
      <c r="A2200" s="430"/>
      <c r="B2200" s="430">
        <v>879</v>
      </c>
      <c r="C2200" s="596"/>
      <c r="D2200" s="597"/>
      <c r="E2200" s="598"/>
      <c r="F2200" s="577"/>
      <c r="G2200" s="635"/>
      <c r="H2200" s="428"/>
      <c r="I2200" s="304" t="s">
        <v>1148</v>
      </c>
      <c r="J2200" s="430"/>
      <c r="K2200" s="95"/>
      <c r="L2200" s="430">
        <v>1</v>
      </c>
      <c r="M2200" s="430"/>
      <c r="N2200" s="67"/>
      <c r="O2200" s="67"/>
      <c r="P2200" s="67">
        <v>55</v>
      </c>
      <c r="Q2200" s="67"/>
      <c r="R2200" s="67"/>
      <c r="S2200" s="106"/>
      <c r="T2200" s="95">
        <v>408.49482999999998</v>
      </c>
      <c r="U2200" s="106"/>
      <c r="V2200" s="99"/>
      <c r="W2200" s="187"/>
      <c r="X2200" s="116"/>
      <c r="Y2200" s="187"/>
      <c r="Z2200" s="350"/>
      <c r="AA2200" s="64"/>
    </row>
    <row r="2201" spans="1:28" s="22" customFormat="1" ht="75" hidden="1" x14ac:dyDescent="0.25">
      <c r="A2201" s="430"/>
      <c r="B2201" s="430">
        <v>777</v>
      </c>
      <c r="C2201" s="596"/>
      <c r="D2201" s="597"/>
      <c r="E2201" s="598"/>
      <c r="F2201" s="577"/>
      <c r="G2201" s="635"/>
      <c r="H2201" s="428"/>
      <c r="I2201" s="304" t="s">
        <v>1152</v>
      </c>
      <c r="J2201" s="430"/>
      <c r="K2201" s="95"/>
      <c r="L2201" s="430">
        <v>1</v>
      </c>
      <c r="M2201" s="430"/>
      <c r="N2201" s="67"/>
      <c r="O2201" s="67"/>
      <c r="P2201" s="67">
        <v>30</v>
      </c>
      <c r="Q2201" s="67"/>
      <c r="R2201" s="67"/>
      <c r="S2201" s="106"/>
      <c r="T2201" s="95">
        <v>376.542145</v>
      </c>
      <c r="U2201" s="106"/>
      <c r="V2201" s="99"/>
      <c r="W2201" s="187"/>
      <c r="X2201" s="116"/>
      <c r="Y2201" s="187"/>
      <c r="Z2201" s="350"/>
      <c r="AA2201" s="64"/>
    </row>
    <row r="2202" spans="1:28" s="22" customFormat="1" ht="45" hidden="1" x14ac:dyDescent="0.25">
      <c r="A2202" s="430"/>
      <c r="B2202" s="66" t="s">
        <v>1657</v>
      </c>
      <c r="C2202" s="596"/>
      <c r="D2202" s="597"/>
      <c r="E2202" s="598"/>
      <c r="F2202" s="577"/>
      <c r="G2202" s="635"/>
      <c r="H2202" s="428"/>
      <c r="I2202" s="158" t="s">
        <v>1195</v>
      </c>
      <c r="J2202" s="430"/>
      <c r="K2202" s="430"/>
      <c r="L2202" s="430">
        <v>1</v>
      </c>
      <c r="M2202" s="430"/>
      <c r="N2202" s="67"/>
      <c r="O2202" s="67"/>
      <c r="P2202" s="67">
        <v>15</v>
      </c>
      <c r="Q2202" s="67"/>
      <c r="R2202" s="67"/>
      <c r="S2202" s="106"/>
      <c r="T2202" s="67">
        <v>976.53399999999999</v>
      </c>
      <c r="U2202" s="106"/>
      <c r="V2202" s="187"/>
      <c r="W2202" s="187"/>
      <c r="X2202" s="116"/>
      <c r="Y2202" s="187"/>
      <c r="Z2202" s="350"/>
      <c r="AA2202" s="64"/>
    </row>
    <row r="2203" spans="1:28" s="22" customFormat="1" ht="60" hidden="1" x14ac:dyDescent="0.25">
      <c r="A2203" s="430"/>
      <c r="B2203" s="430">
        <v>1751</v>
      </c>
      <c r="C2203" s="596"/>
      <c r="D2203" s="597"/>
      <c r="E2203" s="598"/>
      <c r="F2203" s="577"/>
      <c r="G2203" s="635"/>
      <c r="H2203" s="430"/>
      <c r="I2203" s="159" t="s">
        <v>1425</v>
      </c>
      <c r="J2203" s="430"/>
      <c r="K2203" s="430"/>
      <c r="L2203" s="430">
        <v>1</v>
      </c>
      <c r="M2203" s="67"/>
      <c r="N2203" s="67"/>
      <c r="O2203" s="67"/>
      <c r="P2203" s="67">
        <v>120</v>
      </c>
      <c r="Q2203" s="67"/>
      <c r="R2203" s="67"/>
      <c r="S2203" s="67"/>
      <c r="T2203" s="67">
        <v>522.77</v>
      </c>
      <c r="U2203" s="4"/>
      <c r="V2203" s="110"/>
      <c r="W2203" s="100"/>
      <c r="X2203" s="116"/>
      <c r="Y2203" s="187"/>
      <c r="Z2203" s="350"/>
      <c r="AA2203" s="187"/>
      <c r="AB2203" s="64"/>
    </row>
    <row r="2204" spans="1:28" s="22" customFormat="1" ht="75" hidden="1" x14ac:dyDescent="0.25">
      <c r="A2204" s="430"/>
      <c r="B2204" s="430">
        <v>3865</v>
      </c>
      <c r="C2204" s="596"/>
      <c r="D2204" s="597"/>
      <c r="E2204" s="598"/>
      <c r="F2204" s="577"/>
      <c r="G2204" s="635"/>
      <c r="H2204" s="430"/>
      <c r="I2204" s="159" t="s">
        <v>1426</v>
      </c>
      <c r="J2204" s="430"/>
      <c r="K2204" s="430"/>
      <c r="L2204" s="430">
        <v>1</v>
      </c>
      <c r="M2204" s="67"/>
      <c r="N2204" s="67"/>
      <c r="O2204" s="67"/>
      <c r="P2204" s="67">
        <v>15</v>
      </c>
      <c r="Q2204" s="67"/>
      <c r="R2204" s="67"/>
      <c r="S2204" s="67"/>
      <c r="T2204" s="67">
        <v>341.38</v>
      </c>
      <c r="U2204" s="4"/>
      <c r="V2204" s="110"/>
      <c r="W2204" s="100"/>
      <c r="X2204" s="116"/>
      <c r="Y2204" s="187"/>
      <c r="Z2204" s="350"/>
      <c r="AA2204" s="187"/>
      <c r="AB2204" s="64"/>
    </row>
    <row r="2205" spans="1:28" s="22" customFormat="1" ht="60" hidden="1" x14ac:dyDescent="0.25">
      <c r="A2205" s="430"/>
      <c r="B2205" s="66" t="s">
        <v>1596</v>
      </c>
      <c r="C2205" s="596"/>
      <c r="D2205" s="597"/>
      <c r="E2205" s="598"/>
      <c r="F2205" s="577"/>
      <c r="G2205" s="635"/>
      <c r="H2205" s="430"/>
      <c r="I2205" s="206" t="s">
        <v>1396</v>
      </c>
      <c r="J2205" s="430"/>
      <c r="K2205" s="430"/>
      <c r="L2205" s="430">
        <v>1</v>
      </c>
      <c r="M2205" s="67"/>
      <c r="N2205" s="67"/>
      <c r="O2205" s="67"/>
      <c r="P2205" s="67">
        <v>45</v>
      </c>
      <c r="Q2205" s="67"/>
      <c r="R2205" s="67"/>
      <c r="S2205" s="67"/>
      <c r="T2205" s="67">
        <v>429.57</v>
      </c>
      <c r="U2205" s="4"/>
      <c r="V2205" s="187"/>
      <c r="W2205" s="100"/>
      <c r="X2205" s="116"/>
      <c r="Y2205" s="187"/>
      <c r="Z2205" s="350"/>
      <c r="AA2205" s="187"/>
      <c r="AB2205" s="64"/>
    </row>
    <row r="2206" spans="1:28" s="22" customFormat="1" hidden="1" x14ac:dyDescent="0.25">
      <c r="A2206" s="4"/>
      <c r="B2206" s="4"/>
      <c r="C2206" s="596"/>
      <c r="D2206" s="597"/>
      <c r="E2206" s="598"/>
      <c r="F2206" s="577"/>
      <c r="G2206" s="635" t="s">
        <v>54</v>
      </c>
      <c r="H2206" s="273"/>
      <c r="I2206" s="312"/>
      <c r="J2206" s="299">
        <f>J2207</f>
        <v>0</v>
      </c>
      <c r="K2206" s="299"/>
      <c r="L2206" s="299">
        <f t="shared" ref="L2206:U2206" si="82">L2207</f>
        <v>1</v>
      </c>
      <c r="M2206" s="299">
        <f t="shared" si="82"/>
        <v>0</v>
      </c>
      <c r="N2206" s="299"/>
      <c r="O2206" s="299">
        <f t="shared" si="82"/>
        <v>0</v>
      </c>
      <c r="P2206" s="299">
        <f t="shared" si="82"/>
        <v>70</v>
      </c>
      <c r="Q2206" s="299">
        <f t="shared" si="82"/>
        <v>0</v>
      </c>
      <c r="R2206" s="299"/>
      <c r="S2206" s="299"/>
      <c r="T2206" s="299">
        <f t="shared" si="82"/>
        <v>663.65571</v>
      </c>
      <c r="U2206" s="299">
        <f t="shared" si="82"/>
        <v>0</v>
      </c>
      <c r="V2206" s="272" t="e">
        <f>'Приложение 1'!#REF!</f>
        <v>#REF!</v>
      </c>
      <c r="W2206" s="118"/>
      <c r="X2206" s="298" t="e">
        <f>'Приложение 1'!#REF!</f>
        <v>#REF!</v>
      </c>
      <c r="Y2206" s="344" t="e">
        <f>X2206*'Приложение 1'!#REF!/100</f>
        <v>#REF!</v>
      </c>
      <c r="Z2206" s="349" t="e">
        <f>V2206/Y2206</f>
        <v>#REF!</v>
      </c>
    </row>
    <row r="2207" spans="1:28" s="22" customFormat="1" ht="180" hidden="1" customHeight="1" x14ac:dyDescent="0.25">
      <c r="A2207" s="430"/>
      <c r="B2207" s="430">
        <v>865</v>
      </c>
      <c r="C2207" s="596"/>
      <c r="D2207" s="597"/>
      <c r="E2207" s="598"/>
      <c r="F2207" s="577"/>
      <c r="G2207" s="635"/>
      <c r="H2207" s="428"/>
      <c r="I2207" s="307" t="s">
        <v>1146</v>
      </c>
      <c r="J2207" s="430"/>
      <c r="K2207" s="95">
        <v>0</v>
      </c>
      <c r="L2207" s="430">
        <v>1</v>
      </c>
      <c r="M2207" s="430"/>
      <c r="N2207" s="67"/>
      <c r="O2207" s="67"/>
      <c r="P2207" s="67">
        <v>70</v>
      </c>
      <c r="Q2207" s="67"/>
      <c r="R2207" s="67">
        <v>0</v>
      </c>
      <c r="S2207" s="67">
        <v>0</v>
      </c>
      <c r="T2207" s="95">
        <v>663.65571</v>
      </c>
      <c r="U2207" s="67"/>
      <c r="V2207" s="99"/>
      <c r="W2207" s="187"/>
      <c r="X2207" s="298" t="e">
        <f>'Приложение 1'!#REF!</f>
        <v>#REF!</v>
      </c>
      <c r="Y2207" s="344" t="e">
        <f>X2207*'Приложение 1'!#REF!/100</f>
        <v>#REF!</v>
      </c>
      <c r="Z2207" s="349" t="e">
        <f t="shared" ref="Z2207:Z2216" si="83">V2207/Y2207</f>
        <v>#REF!</v>
      </c>
      <c r="AA2207" s="64"/>
    </row>
    <row r="2208" spans="1:28" s="120" customFormat="1" ht="14.25" hidden="1" x14ac:dyDescent="0.2">
      <c r="A2208" s="128"/>
      <c r="B2208" s="128"/>
      <c r="C2208" s="596"/>
      <c r="D2208" s="597"/>
      <c r="E2208" s="598"/>
      <c r="F2208" s="577"/>
      <c r="G2208" s="578" t="s">
        <v>55</v>
      </c>
      <c r="H2208" s="83"/>
      <c r="I2208" s="348"/>
      <c r="J2208" s="122">
        <f>J2209</f>
        <v>0</v>
      </c>
      <c r="K2208" s="122">
        <f t="shared" ref="K2208:U2208" si="84">K2209</f>
        <v>0</v>
      </c>
      <c r="L2208" s="122">
        <f t="shared" si="84"/>
        <v>0</v>
      </c>
      <c r="M2208" s="122">
        <f t="shared" si="84"/>
        <v>0</v>
      </c>
      <c r="N2208" s="122">
        <f t="shared" si="84"/>
        <v>0</v>
      </c>
      <c r="O2208" s="122">
        <f t="shared" si="84"/>
        <v>0</v>
      </c>
      <c r="P2208" s="122">
        <f t="shared" si="84"/>
        <v>0</v>
      </c>
      <c r="Q2208" s="122">
        <f t="shared" si="84"/>
        <v>0</v>
      </c>
      <c r="R2208" s="252">
        <f t="shared" si="84"/>
        <v>36014.718000000001</v>
      </c>
      <c r="S2208" s="252">
        <f t="shared" si="84"/>
        <v>0</v>
      </c>
      <c r="T2208" s="252">
        <f t="shared" si="84"/>
        <v>0</v>
      </c>
      <c r="U2208" s="252">
        <f t="shared" si="84"/>
        <v>0</v>
      </c>
      <c r="V2208" s="272"/>
      <c r="W2208" s="347"/>
      <c r="X2208" s="298" t="e">
        <f>'Приложение 1'!#REF!</f>
        <v>#REF!</v>
      </c>
      <c r="Y2208" s="344" t="e">
        <f>X2208*'Приложение 1'!#REF!/100</f>
        <v>#REF!</v>
      </c>
      <c r="Z2208" s="349" t="e">
        <f t="shared" si="83"/>
        <v>#REF!</v>
      </c>
    </row>
    <row r="2209" spans="1:116" s="22" customFormat="1" hidden="1" x14ac:dyDescent="0.25">
      <c r="A2209" s="430" t="s">
        <v>170</v>
      </c>
      <c r="B2209" s="430"/>
      <c r="C2209" s="645"/>
      <c r="D2209" s="646"/>
      <c r="E2209" s="647"/>
      <c r="F2209" s="583"/>
      <c r="G2209" s="578"/>
      <c r="H2209" s="428"/>
      <c r="I2209" s="158"/>
      <c r="J2209" s="430"/>
      <c r="K2209" s="430"/>
      <c r="L2209" s="430"/>
      <c r="M2209" s="430"/>
      <c r="N2209" s="67"/>
      <c r="O2209" s="67"/>
      <c r="P2209" s="67"/>
      <c r="Q2209" s="67"/>
      <c r="R2209" s="67">
        <v>36014.718000000001</v>
      </c>
      <c r="S2209" s="67"/>
      <c r="T2209" s="67"/>
      <c r="U2209" s="67"/>
      <c r="V2209" s="187"/>
      <c r="W2209" s="187"/>
      <c r="X2209" s="298" t="e">
        <f>'Приложение 1'!#REF!</f>
        <v>#REF!</v>
      </c>
      <c r="Y2209" s="344" t="e">
        <f>X2209*'Приложение 1'!#REF!/100</f>
        <v>#REF!</v>
      </c>
      <c r="Z2209" s="349" t="e">
        <f t="shared" si="83"/>
        <v>#REF!</v>
      </c>
      <c r="AA2209" s="64"/>
    </row>
    <row r="2210" spans="1:116" s="22" customFormat="1" ht="16.5" hidden="1" customHeight="1" x14ac:dyDescent="0.25">
      <c r="A2210" s="4"/>
      <c r="B2210" s="4"/>
      <c r="C2210" s="570" t="s">
        <v>79</v>
      </c>
      <c r="D2210" s="570"/>
      <c r="E2210" s="570"/>
      <c r="F2210" s="578" t="s">
        <v>58</v>
      </c>
      <c r="G2210" s="428" t="s">
        <v>50</v>
      </c>
      <c r="H2210" s="428"/>
      <c r="I2210" s="434"/>
      <c r="J2210" s="442"/>
      <c r="K2210" s="442"/>
      <c r="L2210" s="442"/>
      <c r="M2210" s="442"/>
      <c r="N2210" s="442"/>
      <c r="O2210" s="442"/>
      <c r="P2210" s="442"/>
      <c r="Q2210" s="442"/>
      <c r="R2210" s="442"/>
      <c r="S2210" s="442"/>
      <c r="T2210" s="442"/>
      <c r="U2210" s="442"/>
      <c r="V2210" s="184"/>
      <c r="W2210" s="4"/>
      <c r="X2210" s="298" t="e">
        <f>'Приложение 1'!#REF!</f>
        <v>#REF!</v>
      </c>
      <c r="Y2210" s="344" t="e">
        <f>X2210*'Приложение 1'!#REF!/100</f>
        <v>#REF!</v>
      </c>
      <c r="Z2210" s="349" t="e">
        <f t="shared" si="83"/>
        <v>#REF!</v>
      </c>
    </row>
    <row r="2211" spans="1:116" s="22" customFormat="1" ht="16.5" hidden="1" customHeight="1" x14ac:dyDescent="0.25">
      <c r="A2211" s="4"/>
      <c r="B2211" s="4"/>
      <c r="C2211" s="570"/>
      <c r="D2211" s="570"/>
      <c r="E2211" s="570"/>
      <c r="F2211" s="578"/>
      <c r="G2211" s="428" t="s">
        <v>51</v>
      </c>
      <c r="H2211" s="428"/>
      <c r="I2211" s="434"/>
      <c r="J2211" s="442"/>
      <c r="K2211" s="442"/>
      <c r="L2211" s="442"/>
      <c r="M2211" s="442"/>
      <c r="N2211" s="442"/>
      <c r="O2211" s="442"/>
      <c r="P2211" s="442"/>
      <c r="Q2211" s="442"/>
      <c r="R2211" s="442"/>
      <c r="S2211" s="442"/>
      <c r="T2211" s="442"/>
      <c r="U2211" s="442"/>
      <c r="V2211" s="184"/>
      <c r="W2211" s="4"/>
      <c r="X2211" s="298" t="e">
        <f>'Приложение 1'!#REF!</f>
        <v>#REF!</v>
      </c>
      <c r="Y2211" s="344" t="e">
        <f>X2211*'Приложение 1'!#REF!/100</f>
        <v>#REF!</v>
      </c>
      <c r="Z2211" s="349" t="e">
        <f t="shared" si="83"/>
        <v>#REF!</v>
      </c>
    </row>
    <row r="2212" spans="1:116" s="22" customFormat="1" ht="16.5" hidden="1" customHeight="1" x14ac:dyDescent="0.25">
      <c r="A2212" s="4"/>
      <c r="B2212" s="4"/>
      <c r="C2212" s="570"/>
      <c r="D2212" s="570"/>
      <c r="E2212" s="570"/>
      <c r="F2212" s="578"/>
      <c r="G2212" s="428" t="s">
        <v>52</v>
      </c>
      <c r="H2212" s="428"/>
      <c r="I2212" s="434"/>
      <c r="J2212" s="442"/>
      <c r="K2212" s="442"/>
      <c r="L2212" s="442"/>
      <c r="M2212" s="442"/>
      <c r="N2212" s="442"/>
      <c r="O2212" s="442"/>
      <c r="P2212" s="442"/>
      <c r="Q2212" s="442"/>
      <c r="R2212" s="442"/>
      <c r="S2212" s="442"/>
      <c r="T2212" s="442"/>
      <c r="U2212" s="442"/>
      <c r="V2212" s="184"/>
      <c r="W2212" s="4"/>
      <c r="X2212" s="298" t="e">
        <f>'Приложение 1'!#REF!</f>
        <v>#REF!</v>
      </c>
      <c r="Y2212" s="344" t="e">
        <f>X2212*'Приложение 1'!#REF!/100</f>
        <v>#REF!</v>
      </c>
      <c r="Z2212" s="349" t="e">
        <f t="shared" si="83"/>
        <v>#REF!</v>
      </c>
    </row>
    <row r="2213" spans="1:116" s="22" customFormat="1" ht="16.5" hidden="1" customHeight="1" x14ac:dyDescent="0.25">
      <c r="A2213" s="4"/>
      <c r="B2213" s="4"/>
      <c r="C2213" s="570"/>
      <c r="D2213" s="570"/>
      <c r="E2213" s="570"/>
      <c r="F2213" s="578"/>
      <c r="G2213" s="428" t="s">
        <v>53</v>
      </c>
      <c r="H2213" s="428"/>
      <c r="I2213" s="434"/>
      <c r="J2213" s="442"/>
      <c r="K2213" s="442"/>
      <c r="L2213" s="442"/>
      <c r="M2213" s="442"/>
      <c r="N2213" s="442"/>
      <c r="O2213" s="442"/>
      <c r="P2213" s="442"/>
      <c r="Q2213" s="442"/>
      <c r="R2213" s="442"/>
      <c r="S2213" s="442"/>
      <c r="T2213" s="442"/>
      <c r="U2213" s="442"/>
      <c r="V2213" s="184"/>
      <c r="W2213" s="4"/>
      <c r="X2213" s="298" t="e">
        <f>'Приложение 1'!#REF!</f>
        <v>#REF!</v>
      </c>
      <c r="Y2213" s="344" t="e">
        <f>X2213*'Приложение 1'!#REF!/100</f>
        <v>#REF!</v>
      </c>
      <c r="Z2213" s="349" t="e">
        <f t="shared" si="83"/>
        <v>#REF!</v>
      </c>
    </row>
    <row r="2214" spans="1:116" s="22" customFormat="1" ht="16.5" hidden="1" customHeight="1" x14ac:dyDescent="0.25">
      <c r="A2214" s="4"/>
      <c r="B2214" s="4"/>
      <c r="C2214" s="570"/>
      <c r="D2214" s="570"/>
      <c r="E2214" s="570"/>
      <c r="F2214" s="578"/>
      <c r="G2214" s="428" t="s">
        <v>54</v>
      </c>
      <c r="H2214" s="428"/>
      <c r="I2214" s="434"/>
      <c r="J2214" s="442"/>
      <c r="K2214" s="442"/>
      <c r="L2214" s="442"/>
      <c r="M2214" s="442"/>
      <c r="N2214" s="442"/>
      <c r="O2214" s="442"/>
      <c r="P2214" s="442"/>
      <c r="Q2214" s="442"/>
      <c r="R2214" s="442"/>
      <c r="S2214" s="442"/>
      <c r="T2214" s="442"/>
      <c r="U2214" s="442"/>
      <c r="V2214" s="184"/>
      <c r="W2214" s="4"/>
      <c r="X2214" s="298" t="e">
        <f>'Приложение 1'!#REF!</f>
        <v>#REF!</v>
      </c>
      <c r="Y2214" s="344" t="e">
        <f>X2214*'Приложение 1'!#REF!/100</f>
        <v>#REF!</v>
      </c>
      <c r="Z2214" s="349" t="e">
        <f t="shared" si="83"/>
        <v>#REF!</v>
      </c>
    </row>
    <row r="2215" spans="1:116" s="22" customFormat="1" ht="16.5" hidden="1" customHeight="1" x14ac:dyDescent="0.25">
      <c r="A2215" s="463"/>
      <c r="B2215" s="463"/>
      <c r="C2215" s="570"/>
      <c r="D2215" s="570"/>
      <c r="E2215" s="570"/>
      <c r="F2215" s="578"/>
      <c r="G2215" s="437" t="s">
        <v>55</v>
      </c>
      <c r="H2215" s="437"/>
      <c r="I2215" s="480"/>
      <c r="J2215" s="470"/>
      <c r="K2215" s="470"/>
      <c r="L2215" s="470"/>
      <c r="M2215" s="470"/>
      <c r="N2215" s="470"/>
      <c r="O2215" s="470"/>
      <c r="P2215" s="470"/>
      <c r="Q2215" s="470"/>
      <c r="R2215" s="470"/>
      <c r="S2215" s="470"/>
      <c r="T2215" s="470"/>
      <c r="U2215" s="470"/>
      <c r="V2215" s="466"/>
      <c r="W2215" s="463"/>
      <c r="X2215" s="298" t="e">
        <f>'Приложение 1'!#REF!</f>
        <v>#REF!</v>
      </c>
      <c r="Y2215" s="344" t="e">
        <f>X2215*'Приложение 1'!#REF!/100</f>
        <v>#REF!</v>
      </c>
      <c r="Z2215" s="349" t="e">
        <f t="shared" si="83"/>
        <v>#REF!</v>
      </c>
    </row>
    <row r="2216" spans="1:116" s="490" customFormat="1" ht="15" customHeight="1" x14ac:dyDescent="0.2">
      <c r="A2216" s="735" t="s">
        <v>1781</v>
      </c>
      <c r="B2216" s="736"/>
      <c r="G2216" s="491"/>
      <c r="H2216" s="491"/>
      <c r="I2216" s="492"/>
      <c r="J2216" s="376">
        <f>J2034+J2048+J2093+J2123+J2141+J2145+J2147+J2167+J2190+J2206</f>
        <v>46</v>
      </c>
      <c r="K2216" s="376">
        <f t="shared" ref="K2216:Q2216" si="85">K2034+K2048+K2093+K2123+K2141+K2145+K2147+K2167+K2190+K2206</f>
        <v>26</v>
      </c>
      <c r="L2216" s="376">
        <f t="shared" si="85"/>
        <v>91</v>
      </c>
      <c r="M2216" s="376">
        <f t="shared" si="85"/>
        <v>0</v>
      </c>
      <c r="N2216" s="376">
        <f t="shared" si="85"/>
        <v>2717.1</v>
      </c>
      <c r="O2216" s="376">
        <f t="shared" si="85"/>
        <v>1570.3330000000001</v>
      </c>
      <c r="P2216" s="376">
        <f t="shared" si="85"/>
        <v>4231.96</v>
      </c>
      <c r="Q2216" s="376">
        <f t="shared" si="85"/>
        <v>0</v>
      </c>
      <c r="R2216" s="493" t="e">
        <f t="shared" ref="R2216:U2216" si="86">R2034+R2048+R2093+R2123+R2141+R2144+R2145+R2147+R2167+R2190+R2206+R2208+R2210+R2211+R2212+R2213+R2214+R2215</f>
        <v>#REF!</v>
      </c>
      <c r="S2216" s="493" t="e">
        <f t="shared" si="86"/>
        <v>#REF!</v>
      </c>
      <c r="T2216" s="493" t="e">
        <f t="shared" si="86"/>
        <v>#REF!</v>
      </c>
      <c r="U2216" s="493" t="e">
        <f t="shared" si="86"/>
        <v>#REF!</v>
      </c>
      <c r="V2216" s="376" t="e">
        <f>'Приложение 1'!#REF!</f>
        <v>#REF!</v>
      </c>
      <c r="X2216" s="298" t="e">
        <f>'Приложение 1'!#REF!</f>
        <v>#REF!</v>
      </c>
      <c r="Y2216" s="344" t="e">
        <f>X2216*'Приложение 1'!#REF!/100</f>
        <v>#REF!</v>
      </c>
      <c r="Z2216" s="349" t="e">
        <f t="shared" si="83"/>
        <v>#REF!</v>
      </c>
    </row>
    <row r="2217" spans="1:116" ht="15" customHeight="1" x14ac:dyDescent="0.25">
      <c r="V2217" s="461"/>
      <c r="W2217" s="5"/>
      <c r="X2217" s="5"/>
      <c r="Y2217" s="5"/>
      <c r="Z2217" s="5"/>
      <c r="AA2217" s="22"/>
      <c r="AB2217" s="22"/>
      <c r="AC2217" s="22"/>
      <c r="AD2217" s="22"/>
      <c r="AE2217" s="22"/>
      <c r="AF2217" s="22"/>
      <c r="AG2217" s="22"/>
      <c r="AH2217" s="22"/>
      <c r="AI2217" s="22"/>
      <c r="AJ2217" s="22"/>
      <c r="AK2217" s="22"/>
      <c r="AL2217" s="22"/>
      <c r="AM2217" s="22"/>
      <c r="AN2217" s="22"/>
      <c r="AO2217" s="22"/>
      <c r="AP2217" s="22"/>
      <c r="AQ2217" s="22"/>
      <c r="AR2217" s="22"/>
      <c r="AS2217" s="22"/>
      <c r="AT2217" s="22"/>
      <c r="AU2217" s="22"/>
      <c r="AV2217" s="22"/>
      <c r="AW2217" s="22"/>
      <c r="AX2217" s="22"/>
      <c r="AY2217" s="22"/>
      <c r="AZ2217" s="22"/>
      <c r="BA2217" s="22"/>
      <c r="BB2217" s="22"/>
      <c r="BC2217" s="22"/>
      <c r="BD2217" s="22"/>
      <c r="BE2217" s="22"/>
      <c r="BF2217" s="22"/>
      <c r="BG2217" s="22"/>
      <c r="BH2217" s="22"/>
      <c r="BI2217" s="22"/>
      <c r="BJ2217" s="22"/>
      <c r="BK2217" s="22"/>
      <c r="BL2217" s="22"/>
      <c r="BM2217" s="22"/>
      <c r="BN2217" s="22"/>
      <c r="BO2217" s="22"/>
      <c r="BP2217" s="22"/>
      <c r="BQ2217" s="22"/>
      <c r="BR2217" s="22"/>
      <c r="BS2217" s="22"/>
      <c r="BT2217" s="22"/>
      <c r="BU2217" s="22"/>
      <c r="BV2217" s="22"/>
      <c r="BW2217" s="22"/>
      <c r="BX2217" s="22"/>
      <c r="BY2217" s="22"/>
      <c r="BZ2217" s="22"/>
      <c r="CA2217" s="22"/>
      <c r="CB2217" s="22"/>
      <c r="CC2217" s="22"/>
      <c r="CD2217" s="22"/>
      <c r="CE2217" s="22"/>
      <c r="CF2217" s="22"/>
      <c r="CG2217" s="22"/>
      <c r="CH2217" s="22"/>
      <c r="CI2217" s="22"/>
      <c r="CJ2217" s="22"/>
      <c r="CK2217" s="22"/>
      <c r="CL2217" s="22"/>
      <c r="CM2217" s="22"/>
      <c r="CN2217" s="22"/>
      <c r="CO2217" s="22"/>
      <c r="CP2217" s="22"/>
      <c r="CQ2217" s="22"/>
      <c r="CR2217" s="22"/>
      <c r="CS2217" s="22"/>
      <c r="CT2217" s="22"/>
      <c r="CU2217" s="22"/>
      <c r="CV2217" s="22"/>
      <c r="CW2217" s="22"/>
      <c r="CX2217" s="22"/>
      <c r="CY2217" s="22"/>
      <c r="CZ2217" s="22"/>
      <c r="DA2217" s="22"/>
      <c r="DB2217" s="22"/>
      <c r="DC2217" s="22"/>
      <c r="DD2217" s="22"/>
      <c r="DE2217" s="22"/>
      <c r="DF2217" s="22"/>
      <c r="DG2217" s="22"/>
      <c r="DH2217" s="22"/>
      <c r="DI2217" s="22"/>
      <c r="DJ2217" s="22"/>
      <c r="DK2217" s="22"/>
      <c r="DL2217" s="22"/>
    </row>
    <row r="2218" spans="1:116" ht="15.75" customHeight="1" x14ac:dyDescent="0.25">
      <c r="A2218" s="636" t="s">
        <v>124</v>
      </c>
      <c r="B2218" s="581"/>
      <c r="C2218" s="581"/>
      <c r="D2218" s="581"/>
      <c r="E2218" s="581"/>
      <c r="F2218" s="581"/>
      <c r="G2218" s="581"/>
      <c r="H2218" s="581"/>
      <c r="I2218" s="581"/>
      <c r="J2218" s="581"/>
      <c r="K2218" s="581"/>
      <c r="L2218" s="581"/>
      <c r="M2218" s="581"/>
      <c r="N2218" s="581"/>
      <c r="O2218" s="581"/>
      <c r="P2218" s="581"/>
      <c r="Q2218" s="581"/>
      <c r="R2218" s="581"/>
      <c r="S2218" s="581"/>
      <c r="T2218" s="581"/>
      <c r="U2218" s="637"/>
      <c r="V2218" s="638" t="s">
        <v>142</v>
      </c>
      <c r="W2218" s="638" t="str">
        <f>W2030</f>
        <v>СП С2 max на 2019 год</v>
      </c>
      <c r="X2218" s="634" t="s">
        <v>147</v>
      </c>
      <c r="Y2218" s="634" t="s">
        <v>148</v>
      </c>
      <c r="Z2218" s="634" t="s">
        <v>132</v>
      </c>
      <c r="AA2218" s="22"/>
      <c r="AB2218" s="22"/>
      <c r="AC2218" s="22"/>
      <c r="AD2218" s="22"/>
      <c r="AE2218" s="22"/>
      <c r="AF2218" s="22"/>
      <c r="AG2218" s="22"/>
      <c r="AH2218" s="22"/>
      <c r="AI2218" s="22"/>
      <c r="AJ2218" s="22"/>
      <c r="AK2218" s="22"/>
      <c r="AL2218" s="22"/>
      <c r="AM2218" s="22"/>
      <c r="AN2218" s="22"/>
      <c r="AO2218" s="22"/>
      <c r="AP2218" s="22"/>
      <c r="AQ2218" s="22"/>
      <c r="AR2218" s="22"/>
      <c r="AS2218" s="22"/>
      <c r="AT2218" s="22"/>
      <c r="AU2218" s="22"/>
      <c r="AV2218" s="22"/>
      <c r="AW2218" s="22"/>
      <c r="AX2218" s="22"/>
      <c r="AY2218" s="22"/>
      <c r="AZ2218" s="22"/>
      <c r="BA2218" s="22"/>
      <c r="BB2218" s="22"/>
      <c r="BC2218" s="22"/>
      <c r="BD2218" s="22"/>
      <c r="BE2218" s="22"/>
      <c r="BF2218" s="22"/>
      <c r="BG2218" s="22"/>
      <c r="BH2218" s="22"/>
      <c r="BI2218" s="22"/>
      <c r="BJ2218" s="22"/>
      <c r="BK2218" s="22"/>
      <c r="BL2218" s="22"/>
      <c r="BM2218" s="22"/>
      <c r="BN2218" s="22"/>
      <c r="BO2218" s="22"/>
      <c r="BP2218" s="22"/>
      <c r="BQ2218" s="22"/>
      <c r="BR2218" s="22"/>
      <c r="BS2218" s="22"/>
      <c r="BT2218" s="22"/>
      <c r="BU2218" s="22"/>
      <c r="BV2218" s="22"/>
      <c r="BW2218" s="22"/>
      <c r="BX2218" s="22"/>
      <c r="BY2218" s="22"/>
      <c r="BZ2218" s="22"/>
      <c r="CA2218" s="22"/>
      <c r="CB2218" s="22"/>
      <c r="CC2218" s="22"/>
      <c r="CD2218" s="22"/>
      <c r="CE2218" s="22"/>
      <c r="CF2218" s="22"/>
      <c r="CG2218" s="22"/>
      <c r="CH2218" s="22"/>
      <c r="CI2218" s="22"/>
      <c r="CJ2218" s="22"/>
      <c r="CK2218" s="22"/>
      <c r="CL2218" s="22"/>
      <c r="CM2218" s="22"/>
      <c r="CN2218" s="22"/>
      <c r="CO2218" s="22"/>
      <c r="CP2218" s="22"/>
      <c r="CQ2218" s="22"/>
      <c r="CR2218" s="22"/>
      <c r="CS2218" s="22"/>
      <c r="CT2218" s="22"/>
      <c r="CU2218" s="22"/>
      <c r="CV2218" s="22"/>
      <c r="CW2218" s="22"/>
      <c r="CX2218" s="22"/>
      <c r="CY2218" s="22"/>
      <c r="CZ2218" s="22"/>
      <c r="DA2218" s="22"/>
      <c r="DB2218" s="22"/>
      <c r="DC2218" s="22"/>
      <c r="DD2218" s="22"/>
      <c r="DE2218" s="22"/>
      <c r="DF2218" s="22"/>
      <c r="DG2218" s="22"/>
      <c r="DH2218" s="22"/>
      <c r="DI2218" s="22"/>
      <c r="DJ2218" s="22"/>
      <c r="DK2218" s="22"/>
      <c r="DL2218" s="22"/>
    </row>
    <row r="2219" spans="1:116" ht="29.25" customHeight="1" x14ac:dyDescent="0.25">
      <c r="A2219" s="575" t="s">
        <v>112</v>
      </c>
      <c r="B2219" s="430"/>
      <c r="C2219" s="576" t="s">
        <v>119</v>
      </c>
      <c r="D2219" s="576"/>
      <c r="E2219" s="576"/>
      <c r="F2219" s="573" t="s">
        <v>126</v>
      </c>
      <c r="G2219" s="570" t="s">
        <v>93</v>
      </c>
      <c r="H2219" s="570"/>
      <c r="I2219" s="587" t="s">
        <v>127</v>
      </c>
      <c r="J2219" s="573" t="s">
        <v>56</v>
      </c>
      <c r="K2219" s="573"/>
      <c r="L2219" s="573"/>
      <c r="M2219" s="573"/>
      <c r="N2219" s="573" t="s">
        <v>129</v>
      </c>
      <c r="O2219" s="573"/>
      <c r="P2219" s="573"/>
      <c r="Q2219" s="573"/>
      <c r="R2219" s="575" t="s">
        <v>46</v>
      </c>
      <c r="S2219" s="575"/>
      <c r="T2219" s="575"/>
      <c r="U2219" s="575"/>
      <c r="V2219" s="638"/>
      <c r="W2219" s="638"/>
      <c r="X2219" s="634"/>
      <c r="Y2219" s="634"/>
      <c r="Z2219" s="634"/>
      <c r="AA2219" s="22"/>
      <c r="AB2219" s="22"/>
      <c r="AC2219" s="22"/>
      <c r="AD2219" s="22"/>
      <c r="AE2219" s="22"/>
      <c r="AF2219" s="22"/>
      <c r="AG2219" s="22"/>
      <c r="AH2219" s="22"/>
      <c r="AI2219" s="22"/>
      <c r="AJ2219" s="22"/>
      <c r="AK2219" s="22"/>
      <c r="AL2219" s="22"/>
      <c r="AM2219" s="22"/>
      <c r="AN2219" s="22"/>
      <c r="AO2219" s="22"/>
      <c r="AP2219" s="22"/>
      <c r="AQ2219" s="22"/>
      <c r="AR2219" s="22"/>
      <c r="AS2219" s="22"/>
      <c r="AT2219" s="22"/>
      <c r="AU2219" s="22"/>
      <c r="AV2219" s="22"/>
      <c r="AW2219" s="22"/>
      <c r="AX2219" s="22"/>
      <c r="AY2219" s="22"/>
      <c r="AZ2219" s="22"/>
      <c r="BA2219" s="22"/>
      <c r="BB2219" s="22"/>
      <c r="BC2219" s="22"/>
      <c r="BD2219" s="22"/>
      <c r="BE2219" s="22"/>
      <c r="BF2219" s="22"/>
      <c r="BG2219" s="22"/>
      <c r="BH2219" s="22"/>
      <c r="BI2219" s="22"/>
      <c r="BJ2219" s="22"/>
      <c r="BK2219" s="22"/>
      <c r="BL2219" s="22"/>
      <c r="BM2219" s="22"/>
      <c r="BN2219" s="22"/>
      <c r="BO2219" s="22"/>
      <c r="BP2219" s="22"/>
      <c r="BQ2219" s="22"/>
      <c r="BR2219" s="22"/>
      <c r="BS2219" s="22"/>
      <c r="BT2219" s="22"/>
      <c r="BU2219" s="22"/>
      <c r="BV2219" s="22"/>
      <c r="BW2219" s="22"/>
      <c r="BX2219" s="22"/>
      <c r="BY2219" s="22"/>
      <c r="BZ2219" s="22"/>
      <c r="CA2219" s="22"/>
      <c r="CB2219" s="22"/>
      <c r="CC2219" s="22"/>
      <c r="CD2219" s="22"/>
      <c r="CE2219" s="22"/>
      <c r="CF2219" s="22"/>
      <c r="CG2219" s="22"/>
      <c r="CH2219" s="22"/>
      <c r="CI2219" s="22"/>
      <c r="CJ2219" s="22"/>
      <c r="CK2219" s="22"/>
      <c r="CL2219" s="22"/>
      <c r="CM2219" s="22"/>
      <c r="CN2219" s="22"/>
      <c r="CO2219" s="22"/>
      <c r="CP2219" s="22"/>
      <c r="CQ2219" s="22"/>
      <c r="CR2219" s="22"/>
      <c r="CS2219" s="22"/>
      <c r="CT2219" s="22"/>
      <c r="CU2219" s="22"/>
      <c r="CV2219" s="22"/>
      <c r="CW2219" s="22"/>
      <c r="CX2219" s="22"/>
      <c r="CY2219" s="22"/>
      <c r="CZ2219" s="22"/>
      <c r="DA2219" s="22"/>
      <c r="DB2219" s="22"/>
      <c r="DC2219" s="22"/>
      <c r="DD2219" s="22"/>
      <c r="DE2219" s="22"/>
      <c r="DF2219" s="22"/>
      <c r="DG2219" s="22"/>
      <c r="DH2219" s="22"/>
      <c r="DI2219" s="22"/>
      <c r="DJ2219" s="22"/>
      <c r="DK2219" s="22"/>
      <c r="DL2219" s="22"/>
    </row>
    <row r="2220" spans="1:116" ht="63.75" customHeight="1" x14ac:dyDescent="0.25">
      <c r="A2220" s="575"/>
      <c r="B2220" s="430"/>
      <c r="C2220" s="576"/>
      <c r="D2220" s="576"/>
      <c r="E2220" s="576"/>
      <c r="F2220" s="573"/>
      <c r="G2220" s="570"/>
      <c r="H2220" s="570"/>
      <c r="I2220" s="587"/>
      <c r="J2220" s="435">
        <v>2015</v>
      </c>
      <c r="K2220" s="435">
        <v>2016</v>
      </c>
      <c r="L2220" s="435">
        <v>2017</v>
      </c>
      <c r="M2220" s="435" t="str">
        <f>M2032</f>
        <v>План (в случае отсутствия фактических значений)</v>
      </c>
      <c r="N2220" s="435">
        <f>J2220</f>
        <v>2015</v>
      </c>
      <c r="O2220" s="435">
        <f>K2220</f>
        <v>2016</v>
      </c>
      <c r="P2220" s="435">
        <f>L2220</f>
        <v>2017</v>
      </c>
      <c r="Q2220" s="435" t="str">
        <f>Q2032</f>
        <v>План (в случае отсутствия фактических значений)</v>
      </c>
      <c r="R2220" s="435">
        <f>J2220</f>
        <v>2015</v>
      </c>
      <c r="S2220" s="435">
        <f>K2220</f>
        <v>2016</v>
      </c>
      <c r="T2220" s="435">
        <f>L2220</f>
        <v>2017</v>
      </c>
      <c r="U2220" s="435" t="str">
        <f>U2032</f>
        <v>План (в случае отсутствия фактических значений)</v>
      </c>
      <c r="V2220" s="65" t="s">
        <v>137</v>
      </c>
      <c r="W2220" s="441">
        <f>W2032</f>
        <v>2018</v>
      </c>
      <c r="X2220" s="441" t="str">
        <f>X2032</f>
        <v>в ценах 2019 года</v>
      </c>
      <c r="Y2220" s="441">
        <f>Y2032</f>
        <v>0</v>
      </c>
      <c r="Z2220" s="5"/>
      <c r="AA2220" s="22"/>
      <c r="AB2220" s="22"/>
      <c r="AC2220" s="22"/>
      <c r="AD2220" s="22"/>
      <c r="AE2220" s="22"/>
      <c r="AF2220" s="22"/>
      <c r="AG2220" s="22"/>
      <c r="AH2220" s="22"/>
      <c r="AI2220" s="22"/>
      <c r="AJ2220" s="22"/>
      <c r="AK2220" s="22"/>
      <c r="AL2220" s="22"/>
      <c r="AM2220" s="22"/>
      <c r="AN2220" s="22"/>
      <c r="AO2220" s="22"/>
      <c r="AP2220" s="22"/>
      <c r="AQ2220" s="22"/>
      <c r="AR2220" s="22"/>
      <c r="AS2220" s="22"/>
      <c r="AT2220" s="22"/>
      <c r="AU2220" s="22"/>
      <c r="AV2220" s="22"/>
      <c r="AW2220" s="22"/>
      <c r="AX2220" s="22"/>
      <c r="AY2220" s="22"/>
      <c r="AZ2220" s="22"/>
      <c r="BA2220" s="22"/>
      <c r="BB2220" s="22"/>
      <c r="BC2220" s="22"/>
      <c r="BD2220" s="22"/>
      <c r="BE2220" s="22"/>
      <c r="BF2220" s="22"/>
      <c r="BG2220" s="22"/>
      <c r="BH2220" s="22"/>
      <c r="BI2220" s="22"/>
      <c r="BJ2220" s="22"/>
      <c r="BK2220" s="22"/>
      <c r="BL2220" s="22"/>
      <c r="BM2220" s="22"/>
      <c r="BN2220" s="22"/>
      <c r="BO2220" s="22"/>
      <c r="BP2220" s="22"/>
      <c r="BQ2220" s="22"/>
      <c r="BR2220" s="22"/>
      <c r="BS2220" s="22"/>
      <c r="BT2220" s="22"/>
      <c r="BU2220" s="22"/>
      <c r="BV2220" s="22"/>
      <c r="BW2220" s="22"/>
      <c r="BX2220" s="22"/>
      <c r="BY2220" s="22"/>
      <c r="BZ2220" s="22"/>
      <c r="CA2220" s="22"/>
      <c r="CB2220" s="22"/>
      <c r="CC2220" s="22"/>
      <c r="CD2220" s="22"/>
      <c r="CE2220" s="22"/>
      <c r="CF2220" s="22"/>
      <c r="CG2220" s="22"/>
      <c r="CH2220" s="22"/>
      <c r="CI2220" s="22"/>
      <c r="CJ2220" s="22"/>
      <c r="CK2220" s="22"/>
      <c r="CL2220" s="22"/>
      <c r="CM2220" s="22"/>
      <c r="CN2220" s="22"/>
      <c r="CO2220" s="22"/>
      <c r="CP2220" s="22"/>
      <c r="CQ2220" s="22"/>
      <c r="CR2220" s="22"/>
      <c r="CS2220" s="22"/>
      <c r="CT2220" s="22"/>
      <c r="CU2220" s="22"/>
      <c r="CV2220" s="22"/>
      <c r="CW2220" s="22"/>
      <c r="CX2220" s="22"/>
      <c r="CY2220" s="22"/>
      <c r="CZ2220" s="22"/>
      <c r="DA2220" s="22"/>
      <c r="DB2220" s="22"/>
      <c r="DC2220" s="22"/>
      <c r="DD2220" s="22"/>
      <c r="DE2220" s="22"/>
      <c r="DF2220" s="22"/>
      <c r="DG2220" s="22"/>
      <c r="DH2220" s="22"/>
      <c r="DI2220" s="22"/>
      <c r="DJ2220" s="22"/>
      <c r="DK2220" s="22"/>
      <c r="DL2220" s="22"/>
    </row>
    <row r="2221" spans="1:116" x14ac:dyDescent="0.25">
      <c r="A2221" s="422">
        <v>1</v>
      </c>
      <c r="B2221" s="430"/>
      <c r="C2221" s="574">
        <v>2</v>
      </c>
      <c r="D2221" s="574"/>
      <c r="E2221" s="574"/>
      <c r="F2221" s="574">
        <v>3</v>
      </c>
      <c r="G2221" s="574"/>
      <c r="H2221" s="574"/>
      <c r="I2221" s="196">
        <v>4</v>
      </c>
      <c r="J2221" s="572">
        <v>5</v>
      </c>
      <c r="K2221" s="572"/>
      <c r="L2221" s="572"/>
      <c r="M2221" s="572"/>
      <c r="N2221" s="572">
        <v>6</v>
      </c>
      <c r="O2221" s="572"/>
      <c r="P2221" s="572"/>
      <c r="Q2221" s="572"/>
      <c r="R2221" s="572">
        <v>7</v>
      </c>
      <c r="S2221" s="572"/>
      <c r="T2221" s="572"/>
      <c r="U2221" s="572"/>
      <c r="V2221" s="457">
        <v>8</v>
      </c>
      <c r="W2221" s="457">
        <v>10</v>
      </c>
      <c r="X2221" s="457">
        <v>11</v>
      </c>
      <c r="Y2221" s="457">
        <v>12</v>
      </c>
      <c r="Z2221" s="5"/>
      <c r="AA2221" s="22"/>
      <c r="AB2221" s="22"/>
      <c r="AC2221" s="22"/>
      <c r="AD2221" s="22"/>
      <c r="AE2221" s="22"/>
      <c r="AF2221" s="22"/>
      <c r="AG2221" s="22"/>
      <c r="AH2221" s="22"/>
      <c r="AI2221" s="22"/>
      <c r="AJ2221" s="22"/>
      <c r="AK2221" s="22"/>
      <c r="AL2221" s="22"/>
      <c r="AM2221" s="22"/>
      <c r="AN2221" s="22"/>
      <c r="AO2221" s="22"/>
      <c r="AP2221" s="22"/>
      <c r="AQ2221" s="22"/>
      <c r="AR2221" s="22"/>
      <c r="AS2221" s="22"/>
      <c r="AT2221" s="22"/>
      <c r="AU2221" s="22"/>
      <c r="AV2221" s="22"/>
      <c r="AW2221" s="22"/>
      <c r="AX2221" s="22"/>
      <c r="AY2221" s="22"/>
      <c r="AZ2221" s="22"/>
      <c r="BA2221" s="22"/>
      <c r="BB2221" s="22"/>
      <c r="BC2221" s="22"/>
      <c r="BD2221" s="22"/>
      <c r="BE2221" s="22"/>
      <c r="BF2221" s="22"/>
      <c r="BG2221" s="22"/>
      <c r="BH2221" s="22"/>
      <c r="BI2221" s="22"/>
      <c r="BJ2221" s="22"/>
      <c r="BK2221" s="22"/>
      <c r="BL2221" s="22"/>
      <c r="BM2221" s="22"/>
      <c r="BN2221" s="22"/>
      <c r="BO2221" s="22"/>
      <c r="BP2221" s="22"/>
      <c r="BQ2221" s="22"/>
      <c r="BR2221" s="22"/>
      <c r="BS2221" s="22"/>
      <c r="BT2221" s="22"/>
      <c r="BU2221" s="22"/>
      <c r="BV2221" s="22"/>
      <c r="BW2221" s="22"/>
      <c r="BX2221" s="22"/>
      <c r="BY2221" s="22"/>
      <c r="BZ2221" s="22"/>
      <c r="CA2221" s="22"/>
      <c r="CB2221" s="22"/>
      <c r="CC2221" s="22"/>
      <c r="CD2221" s="22"/>
      <c r="CE2221" s="22"/>
      <c r="CF2221" s="22"/>
      <c r="CG2221" s="22"/>
      <c r="CH2221" s="22"/>
      <c r="CI2221" s="22"/>
      <c r="CJ2221" s="22"/>
      <c r="CK2221" s="22"/>
      <c r="CL2221" s="22"/>
      <c r="CM2221" s="22"/>
      <c r="CN2221" s="22"/>
      <c r="CO2221" s="22"/>
      <c r="CP2221" s="22"/>
      <c r="CQ2221" s="22"/>
      <c r="CR2221" s="22"/>
      <c r="CS2221" s="22"/>
      <c r="CT2221" s="22"/>
      <c r="CU2221" s="22"/>
      <c r="CV2221" s="22"/>
      <c r="CW2221" s="22"/>
      <c r="CX2221" s="22"/>
      <c r="CY2221" s="22"/>
      <c r="CZ2221" s="22"/>
      <c r="DA2221" s="22"/>
      <c r="DB2221" s="22"/>
      <c r="DC2221" s="22"/>
      <c r="DD2221" s="22"/>
      <c r="DE2221" s="22"/>
      <c r="DF2221" s="22"/>
      <c r="DG2221" s="22"/>
      <c r="DH2221" s="22"/>
      <c r="DI2221" s="22"/>
      <c r="DJ2221" s="22"/>
      <c r="DK2221" s="22"/>
      <c r="DL2221" s="22"/>
    </row>
    <row r="2222" spans="1:116" hidden="1" x14ac:dyDescent="0.25">
      <c r="A2222" s="2"/>
      <c r="B2222" s="4"/>
      <c r="C2222" s="575" t="s">
        <v>70</v>
      </c>
      <c r="D2222" s="575"/>
      <c r="E2222" s="575"/>
      <c r="F2222" s="573" t="s">
        <v>57</v>
      </c>
      <c r="G2222" s="435" t="s">
        <v>50</v>
      </c>
      <c r="H2222" s="435"/>
      <c r="I2222" s="139"/>
      <c r="J2222" s="441"/>
      <c r="K2222" s="442"/>
      <c r="L2222" s="441"/>
      <c r="M2222" s="441"/>
      <c r="N2222" s="441"/>
      <c r="O2222" s="441"/>
      <c r="P2222" s="441"/>
      <c r="Q2222" s="441"/>
      <c r="R2222" s="442"/>
      <c r="S2222" s="442"/>
      <c r="T2222" s="442"/>
      <c r="U2222" s="442"/>
      <c r="V2222" s="193"/>
      <c r="W2222" s="2"/>
      <c r="X2222" s="441"/>
      <c r="Y2222" s="2"/>
      <c r="Z2222" s="5"/>
      <c r="AA2222" s="22"/>
      <c r="AB2222" s="22"/>
      <c r="AC2222" s="22"/>
      <c r="AD2222" s="22"/>
      <c r="AE2222" s="22"/>
      <c r="AF2222" s="22"/>
      <c r="AG2222" s="22"/>
      <c r="AH2222" s="22"/>
      <c r="AI2222" s="22"/>
      <c r="AJ2222" s="22"/>
      <c r="AK2222" s="22"/>
      <c r="AL2222" s="22"/>
      <c r="AM2222" s="22"/>
      <c r="AN2222" s="22"/>
      <c r="AO2222" s="22"/>
      <c r="AP2222" s="22"/>
      <c r="AQ2222" s="22"/>
      <c r="AR2222" s="22"/>
      <c r="AS2222" s="22"/>
      <c r="AT2222" s="22"/>
      <c r="AU2222" s="22"/>
      <c r="AV2222" s="22"/>
      <c r="AW2222" s="22"/>
      <c r="AX2222" s="22"/>
      <c r="AY2222" s="22"/>
      <c r="AZ2222" s="22"/>
      <c r="BA2222" s="22"/>
      <c r="BB2222" s="22"/>
      <c r="BC2222" s="22"/>
      <c r="BD2222" s="22"/>
      <c r="BE2222" s="22"/>
      <c r="BF2222" s="22"/>
      <c r="BG2222" s="22"/>
      <c r="BH2222" s="22"/>
      <c r="BI2222" s="22"/>
      <c r="BJ2222" s="22"/>
      <c r="BK2222" s="22"/>
      <c r="BL2222" s="22"/>
      <c r="BM2222" s="22"/>
      <c r="BN2222" s="22"/>
      <c r="BO2222" s="22"/>
      <c r="BP2222" s="22"/>
      <c r="BQ2222" s="22"/>
      <c r="BR2222" s="22"/>
      <c r="BS2222" s="22"/>
      <c r="BT2222" s="22"/>
      <c r="BU2222" s="22"/>
      <c r="BV2222" s="22"/>
      <c r="BW2222" s="22"/>
      <c r="BX2222" s="22"/>
      <c r="BY2222" s="22"/>
      <c r="BZ2222" s="22"/>
      <c r="CA2222" s="22"/>
      <c r="CB2222" s="22"/>
      <c r="CC2222" s="22"/>
      <c r="CD2222" s="22"/>
      <c r="CE2222" s="22"/>
      <c r="CF2222" s="22"/>
      <c r="CG2222" s="22"/>
      <c r="CH2222" s="22"/>
      <c r="CI2222" s="22"/>
      <c r="CJ2222" s="22"/>
      <c r="CK2222" s="22"/>
      <c r="CL2222" s="22"/>
      <c r="CM2222" s="22"/>
      <c r="CN2222" s="22"/>
      <c r="CO2222" s="22"/>
      <c r="CP2222" s="22"/>
      <c r="CQ2222" s="22"/>
      <c r="CR2222" s="22"/>
      <c r="CS2222" s="22"/>
      <c r="CT2222" s="22"/>
      <c r="CU2222" s="22"/>
      <c r="CV2222" s="22"/>
      <c r="CW2222" s="22"/>
      <c r="CX2222" s="22"/>
      <c r="CY2222" s="22"/>
      <c r="CZ2222" s="22"/>
      <c r="DA2222" s="22"/>
      <c r="DB2222" s="22"/>
      <c r="DC2222" s="22"/>
      <c r="DD2222" s="22"/>
      <c r="DE2222" s="22"/>
      <c r="DF2222" s="22"/>
      <c r="DG2222" s="22"/>
      <c r="DH2222" s="22"/>
      <c r="DI2222" s="22"/>
      <c r="DJ2222" s="22"/>
      <c r="DK2222" s="22"/>
      <c r="DL2222" s="22"/>
    </row>
    <row r="2223" spans="1:116" s="115" customFormat="1" ht="14.25" hidden="1" x14ac:dyDescent="0.2">
      <c r="A2223" s="114"/>
      <c r="B2223" s="128"/>
      <c r="C2223" s="575"/>
      <c r="D2223" s="575"/>
      <c r="E2223" s="575"/>
      <c r="F2223" s="573"/>
      <c r="G2223" s="635" t="s">
        <v>51</v>
      </c>
      <c r="H2223" s="246"/>
      <c r="I2223" s="309"/>
      <c r="J2223" s="252">
        <f>J2224+J2225</f>
        <v>0</v>
      </c>
      <c r="K2223" s="252">
        <f t="shared" ref="K2223:U2223" si="87">K2224+K2225</f>
        <v>2</v>
      </c>
      <c r="L2223" s="252">
        <f t="shared" si="87"/>
        <v>0</v>
      </c>
      <c r="M2223" s="252">
        <f t="shared" si="87"/>
        <v>0</v>
      </c>
      <c r="N2223" s="252">
        <f t="shared" si="87"/>
        <v>0</v>
      </c>
      <c r="O2223" s="252">
        <f t="shared" si="87"/>
        <v>30</v>
      </c>
      <c r="P2223" s="252">
        <f t="shared" si="87"/>
        <v>0</v>
      </c>
      <c r="Q2223" s="252">
        <f t="shared" si="87"/>
        <v>0</v>
      </c>
      <c r="R2223" s="252">
        <f t="shared" si="87"/>
        <v>0</v>
      </c>
      <c r="S2223" s="252">
        <f t="shared" si="87"/>
        <v>720</v>
      </c>
      <c r="T2223" s="252">
        <f t="shared" si="87"/>
        <v>0</v>
      </c>
      <c r="U2223" s="252">
        <f t="shared" si="87"/>
        <v>0</v>
      </c>
      <c r="V2223" s="272" t="e">
        <f>'Приложение 1'!#REF!</f>
        <v>#REF!</v>
      </c>
      <c r="W2223" s="118"/>
      <c r="X2223" s="298" t="e">
        <f>'Приложение 1'!#REF!</f>
        <v>#REF!</v>
      </c>
      <c r="Y2223" s="344" t="e">
        <f>X2223*'Приложение 1'!#REF!/100</f>
        <v>#REF!</v>
      </c>
      <c r="Z2223" s="349" t="e">
        <f>V2223/Y2223</f>
        <v>#REF!</v>
      </c>
      <c r="AA2223" s="120"/>
      <c r="AB2223" s="120"/>
      <c r="AC2223" s="120"/>
      <c r="AD2223" s="120"/>
      <c r="AE2223" s="120"/>
      <c r="AF2223" s="120"/>
      <c r="AG2223" s="120"/>
      <c r="AH2223" s="120"/>
      <c r="AI2223" s="120"/>
      <c r="AJ2223" s="120"/>
      <c r="AK2223" s="120"/>
      <c r="AL2223" s="120"/>
      <c r="AM2223" s="120"/>
      <c r="AN2223" s="120"/>
      <c r="AO2223" s="120"/>
      <c r="AP2223" s="120"/>
      <c r="AQ2223" s="120"/>
      <c r="AR2223" s="120"/>
      <c r="AS2223" s="120"/>
      <c r="AT2223" s="120"/>
      <c r="AU2223" s="120"/>
      <c r="AV2223" s="120"/>
      <c r="AW2223" s="120"/>
      <c r="AX2223" s="120"/>
      <c r="AY2223" s="120"/>
      <c r="AZ2223" s="120"/>
      <c r="BA2223" s="120"/>
      <c r="BB2223" s="120"/>
      <c r="BC2223" s="120"/>
      <c r="BD2223" s="120"/>
      <c r="BE2223" s="120"/>
      <c r="BF2223" s="120"/>
      <c r="BG2223" s="120"/>
      <c r="BH2223" s="120"/>
      <c r="BI2223" s="120"/>
      <c r="BJ2223" s="120"/>
      <c r="BK2223" s="120"/>
      <c r="BL2223" s="120"/>
      <c r="BM2223" s="120"/>
      <c r="BN2223" s="120"/>
      <c r="BO2223" s="120"/>
      <c r="BP2223" s="120"/>
      <c r="BQ2223" s="120"/>
      <c r="BR2223" s="120"/>
      <c r="BS2223" s="120"/>
      <c r="BT2223" s="120"/>
      <c r="BU2223" s="120"/>
      <c r="BV2223" s="120"/>
      <c r="BW2223" s="120"/>
      <c r="BX2223" s="120"/>
      <c r="BY2223" s="120"/>
      <c r="BZ2223" s="120"/>
      <c r="CA2223" s="120"/>
      <c r="CB2223" s="120"/>
      <c r="CC2223" s="120"/>
      <c r="CD2223" s="120"/>
      <c r="CE2223" s="120"/>
      <c r="CF2223" s="120"/>
      <c r="CG2223" s="120"/>
      <c r="CH2223" s="120"/>
      <c r="CI2223" s="120"/>
      <c r="CJ2223" s="120"/>
      <c r="CK2223" s="120"/>
      <c r="CL2223" s="120"/>
      <c r="CM2223" s="120"/>
      <c r="CN2223" s="120"/>
      <c r="CO2223" s="120"/>
      <c r="CP2223" s="120"/>
      <c r="CQ2223" s="120"/>
      <c r="CR2223" s="120"/>
      <c r="CS2223" s="120"/>
      <c r="CT2223" s="120"/>
      <c r="CU2223" s="120"/>
      <c r="CV2223" s="120"/>
      <c r="CW2223" s="120"/>
      <c r="CX2223" s="120"/>
      <c r="CY2223" s="120"/>
      <c r="CZ2223" s="120"/>
      <c r="DA2223" s="120"/>
      <c r="DB2223" s="120"/>
      <c r="DC2223" s="120"/>
      <c r="DD2223" s="120"/>
      <c r="DE2223" s="120"/>
      <c r="DF2223" s="120"/>
      <c r="DG2223" s="120"/>
      <c r="DH2223" s="120"/>
      <c r="DI2223" s="120"/>
      <c r="DJ2223" s="120"/>
      <c r="DK2223" s="120"/>
      <c r="DL2223" s="120"/>
    </row>
    <row r="2224" spans="1:116" s="22" customFormat="1" ht="30" hidden="1" x14ac:dyDescent="0.25">
      <c r="A2224" s="430">
        <v>1538</v>
      </c>
      <c r="B2224" s="430"/>
      <c r="C2224" s="575"/>
      <c r="D2224" s="575"/>
      <c r="E2224" s="575"/>
      <c r="F2224" s="573"/>
      <c r="G2224" s="635"/>
      <c r="H2224" s="428"/>
      <c r="I2224" s="158" t="s">
        <v>876</v>
      </c>
      <c r="J2224" s="430"/>
      <c r="K2224" s="430">
        <v>1</v>
      </c>
      <c r="L2224" s="430"/>
      <c r="M2224" s="430"/>
      <c r="N2224" s="67"/>
      <c r="O2224" s="67">
        <v>15</v>
      </c>
      <c r="P2224" s="67"/>
      <c r="Q2224" s="67"/>
      <c r="R2224" s="70"/>
      <c r="S2224" s="67">
        <v>327</v>
      </c>
      <c r="T2224" s="70"/>
      <c r="U2224" s="70"/>
      <c r="V2224" s="187"/>
      <c r="W2224" s="187"/>
      <c r="X2224" s="187"/>
      <c r="Y2224" s="344" t="e">
        <f>X2224*'Приложение 1'!#REF!/100</f>
        <v>#REF!</v>
      </c>
      <c r="Z2224" s="350"/>
      <c r="AA2224" s="64"/>
    </row>
    <row r="2225" spans="1:116" s="22" customFormat="1" ht="45" hidden="1" x14ac:dyDescent="0.25">
      <c r="A2225" s="430">
        <v>26</v>
      </c>
      <c r="B2225" s="430"/>
      <c r="C2225" s="575"/>
      <c r="D2225" s="575"/>
      <c r="E2225" s="575"/>
      <c r="F2225" s="573"/>
      <c r="G2225" s="635"/>
      <c r="H2225" s="428"/>
      <c r="I2225" s="158" t="s">
        <v>191</v>
      </c>
      <c r="J2225" s="430"/>
      <c r="K2225" s="430">
        <v>1</v>
      </c>
      <c r="L2225" s="430"/>
      <c r="M2225" s="430"/>
      <c r="N2225" s="67"/>
      <c r="O2225" s="67">
        <v>15</v>
      </c>
      <c r="P2225" s="67"/>
      <c r="Q2225" s="67"/>
      <c r="R2225" s="70"/>
      <c r="S2225" s="67">
        <v>393</v>
      </c>
      <c r="T2225" s="70"/>
      <c r="U2225" s="70"/>
      <c r="V2225" s="187"/>
      <c r="W2225" s="187"/>
      <c r="X2225" s="187"/>
      <c r="Y2225" s="344" t="e">
        <f>X2225*'Приложение 1'!#REF!/100</f>
        <v>#REF!</v>
      </c>
      <c r="Z2225" s="350"/>
      <c r="AA2225" s="64"/>
    </row>
    <row r="2226" spans="1:116" s="120" customFormat="1" ht="14.25" hidden="1" x14ac:dyDescent="0.2">
      <c r="A2226" s="128"/>
      <c r="B2226" s="128"/>
      <c r="C2226" s="575"/>
      <c r="D2226" s="575"/>
      <c r="E2226" s="575"/>
      <c r="F2226" s="573"/>
      <c r="G2226" s="635" t="s">
        <v>52</v>
      </c>
      <c r="H2226" s="246"/>
      <c r="I2226" s="309"/>
      <c r="J2226" s="252">
        <f>J2227</f>
        <v>0</v>
      </c>
      <c r="K2226" s="252">
        <f t="shared" ref="K2226:Q2226" si="88">K2227</f>
        <v>1</v>
      </c>
      <c r="L2226" s="252">
        <f t="shared" si="88"/>
        <v>0</v>
      </c>
      <c r="M2226" s="252">
        <f t="shared" si="88"/>
        <v>0</v>
      </c>
      <c r="N2226" s="252">
        <f t="shared" si="88"/>
        <v>0</v>
      </c>
      <c r="O2226" s="252">
        <f t="shared" si="88"/>
        <v>10</v>
      </c>
      <c r="P2226" s="252">
        <f t="shared" si="88"/>
        <v>0</v>
      </c>
      <c r="Q2226" s="252">
        <f t="shared" si="88"/>
        <v>0</v>
      </c>
      <c r="R2226" s="252" t="e">
        <f>R2227+#REF!</f>
        <v>#REF!</v>
      </c>
      <c r="S2226" s="252" t="e">
        <f>S2227+#REF!</f>
        <v>#REF!</v>
      </c>
      <c r="T2226" s="252" t="e">
        <f>T2227+#REF!</f>
        <v>#REF!</v>
      </c>
      <c r="U2226" s="252" t="e">
        <f>U2227+#REF!</f>
        <v>#REF!</v>
      </c>
      <c r="V2226" s="272" t="e">
        <f>'Приложение 1'!#REF!</f>
        <v>#REF!</v>
      </c>
      <c r="W2226" s="118"/>
      <c r="X2226" s="298" t="e">
        <f>'Приложение 1'!#REF!</f>
        <v>#REF!</v>
      </c>
      <c r="Y2226" s="344" t="e">
        <f>X2226*'Приложение 1'!#REF!/100</f>
        <v>#REF!</v>
      </c>
      <c r="Z2226" s="349" t="e">
        <f>V2226/Y2226</f>
        <v>#REF!</v>
      </c>
    </row>
    <row r="2227" spans="1:116" s="22" customFormat="1" ht="45" hidden="1" x14ac:dyDescent="0.25">
      <c r="A2227" s="430">
        <v>23</v>
      </c>
      <c r="B2227" s="430"/>
      <c r="C2227" s="575"/>
      <c r="D2227" s="575"/>
      <c r="E2227" s="575"/>
      <c r="F2227" s="573"/>
      <c r="G2227" s="635"/>
      <c r="H2227" s="428"/>
      <c r="I2227" s="158" t="s">
        <v>188</v>
      </c>
      <c r="J2227" s="430"/>
      <c r="K2227" s="430">
        <v>1</v>
      </c>
      <c r="L2227" s="430"/>
      <c r="M2227" s="430"/>
      <c r="N2227" s="67"/>
      <c r="O2227" s="67">
        <v>10</v>
      </c>
      <c r="P2227" s="67"/>
      <c r="Q2227" s="67"/>
      <c r="R2227" s="70"/>
      <c r="S2227" s="67">
        <v>265</v>
      </c>
      <c r="T2227" s="70"/>
      <c r="U2227" s="70"/>
      <c r="V2227" s="187"/>
      <c r="W2227" s="187"/>
      <c r="X2227" s="187"/>
      <c r="Y2227" s="344" t="e">
        <f>X2227*'Приложение 1'!#REF!/100</f>
        <v>#REF!</v>
      </c>
      <c r="Z2227" s="350"/>
      <c r="AA2227" s="64"/>
    </row>
    <row r="2228" spans="1:116" s="22" customFormat="1" hidden="1" x14ac:dyDescent="0.25">
      <c r="A2228" s="4"/>
      <c r="B2228" s="4"/>
      <c r="C2228" s="575"/>
      <c r="D2228" s="575"/>
      <c r="E2228" s="575"/>
      <c r="F2228" s="573"/>
      <c r="G2228" s="635" t="s">
        <v>53</v>
      </c>
      <c r="H2228" s="246"/>
      <c r="I2228" s="309"/>
      <c r="J2228" s="252">
        <v>0</v>
      </c>
      <c r="K2228" s="252">
        <f t="shared" ref="K2228:U2228" si="89">K2229</f>
        <v>0</v>
      </c>
      <c r="L2228" s="252">
        <f t="shared" si="89"/>
        <v>1</v>
      </c>
      <c r="M2228" s="252">
        <f t="shared" si="89"/>
        <v>0</v>
      </c>
      <c r="N2228" s="252"/>
      <c r="O2228" s="252"/>
      <c r="P2228" s="252">
        <f t="shared" si="89"/>
        <v>1196</v>
      </c>
      <c r="Q2228" s="252">
        <f t="shared" si="89"/>
        <v>0</v>
      </c>
      <c r="R2228" s="252"/>
      <c r="S2228" s="252"/>
      <c r="T2228" s="252">
        <f t="shared" si="89"/>
        <v>21089.042079999999</v>
      </c>
      <c r="U2228" s="252">
        <f t="shared" si="89"/>
        <v>0</v>
      </c>
      <c r="V2228" s="272" t="e">
        <f>'Приложение 1'!#REF!</f>
        <v>#REF!</v>
      </c>
      <c r="W2228" s="118"/>
      <c r="X2228" s="298" t="e">
        <f>'Приложение 1'!#REF!</f>
        <v>#REF!</v>
      </c>
      <c r="Y2228" s="344" t="e">
        <f>X2228*'Приложение 1'!#REF!/100</f>
        <v>#REF!</v>
      </c>
      <c r="Z2228" s="349" t="e">
        <f>V2228/Y2228</f>
        <v>#REF!</v>
      </c>
    </row>
    <row r="2229" spans="1:116" s="22" customFormat="1" ht="60" hidden="1" x14ac:dyDescent="0.25">
      <c r="A2229" s="430"/>
      <c r="B2229" s="66" t="s">
        <v>1650</v>
      </c>
      <c r="C2229" s="575"/>
      <c r="D2229" s="575"/>
      <c r="E2229" s="575"/>
      <c r="F2229" s="573"/>
      <c r="G2229" s="635"/>
      <c r="H2229" s="428"/>
      <c r="I2229" s="307" t="s">
        <v>1158</v>
      </c>
      <c r="J2229" s="430"/>
      <c r="K2229" s="95"/>
      <c r="L2229" s="430">
        <v>1</v>
      </c>
      <c r="M2229" s="430"/>
      <c r="N2229" s="67"/>
      <c r="O2229" s="67"/>
      <c r="P2229" s="67">
        <v>1196</v>
      </c>
      <c r="Q2229" s="67"/>
      <c r="R2229" s="67"/>
      <c r="S2229" s="67"/>
      <c r="T2229" s="95">
        <v>21089.042079999999</v>
      </c>
      <c r="U2229" s="67"/>
      <c r="V2229" s="187"/>
      <c r="W2229" s="187"/>
      <c r="X2229" s="187"/>
      <c r="Y2229" s="187"/>
      <c r="Z2229" s="350"/>
      <c r="AA2229" s="64"/>
    </row>
    <row r="2230" spans="1:116" s="22" customFormat="1" hidden="1" x14ac:dyDescent="0.25">
      <c r="A2230" s="4"/>
      <c r="B2230" s="4"/>
      <c r="C2230" s="575"/>
      <c r="D2230" s="575"/>
      <c r="E2230" s="575"/>
      <c r="F2230" s="573"/>
      <c r="G2230" s="428" t="s">
        <v>54</v>
      </c>
      <c r="H2230" s="428"/>
      <c r="I2230" s="434"/>
      <c r="J2230" s="442"/>
      <c r="K2230" s="442"/>
      <c r="L2230" s="442"/>
      <c r="M2230" s="442"/>
      <c r="N2230" s="442"/>
      <c r="O2230" s="442"/>
      <c r="P2230" s="442"/>
      <c r="Q2230" s="442"/>
      <c r="R2230" s="442"/>
      <c r="S2230" s="442"/>
      <c r="T2230" s="442"/>
      <c r="U2230" s="442"/>
      <c r="V2230" s="320"/>
      <c r="W2230" s="4"/>
      <c r="X2230" s="184"/>
      <c r="Y2230" s="184"/>
      <c r="Z2230" s="362"/>
    </row>
    <row r="2231" spans="1:116" s="22" customFormat="1" hidden="1" x14ac:dyDescent="0.25">
      <c r="A2231" s="4"/>
      <c r="B2231" s="4"/>
      <c r="C2231" s="575"/>
      <c r="D2231" s="575"/>
      <c r="E2231" s="575"/>
      <c r="F2231" s="573"/>
      <c r="G2231" s="428" t="s">
        <v>55</v>
      </c>
      <c r="H2231" s="428"/>
      <c r="I2231" s="434"/>
      <c r="J2231" s="442"/>
      <c r="K2231" s="442"/>
      <c r="L2231" s="442"/>
      <c r="M2231" s="442"/>
      <c r="N2231" s="442"/>
      <c r="O2231" s="442"/>
      <c r="P2231" s="442"/>
      <c r="Q2231" s="442"/>
      <c r="R2231" s="442"/>
      <c r="S2231" s="442"/>
      <c r="T2231" s="442"/>
      <c r="U2231" s="442"/>
      <c r="V2231" s="320"/>
      <c r="W2231" s="4"/>
      <c r="X2231" s="184"/>
      <c r="Y2231" s="184"/>
      <c r="Z2231" s="362"/>
    </row>
    <row r="2232" spans="1:116" s="22" customFormat="1" hidden="1" x14ac:dyDescent="0.25">
      <c r="A2232" s="4"/>
      <c r="B2232" s="4"/>
      <c r="C2232" s="582" t="s">
        <v>79</v>
      </c>
      <c r="D2232" s="582"/>
      <c r="E2232" s="582"/>
      <c r="F2232" s="573" t="s">
        <v>58</v>
      </c>
      <c r="G2232" s="428" t="s">
        <v>50</v>
      </c>
      <c r="H2232" s="428"/>
      <c r="I2232" s="434"/>
      <c r="J2232" s="442"/>
      <c r="K2232" s="442"/>
      <c r="L2232" s="442"/>
      <c r="M2232" s="442"/>
      <c r="N2232" s="442"/>
      <c r="O2232" s="442"/>
      <c r="P2232" s="442"/>
      <c r="Q2232" s="442"/>
      <c r="R2232" s="442"/>
      <c r="S2232" s="442"/>
      <c r="T2232" s="442"/>
      <c r="U2232" s="442"/>
      <c r="V2232" s="320"/>
      <c r="W2232" s="4"/>
      <c r="X2232" s="184"/>
      <c r="Y2232" s="184"/>
      <c r="Z2232" s="362"/>
    </row>
    <row r="2233" spans="1:116" s="22" customFormat="1" hidden="1" x14ac:dyDescent="0.25">
      <c r="A2233" s="4"/>
      <c r="B2233" s="4"/>
      <c r="C2233" s="582"/>
      <c r="D2233" s="582"/>
      <c r="E2233" s="582"/>
      <c r="F2233" s="573"/>
      <c r="G2233" s="428" t="s">
        <v>51</v>
      </c>
      <c r="H2233" s="428"/>
      <c r="I2233" s="434"/>
      <c r="J2233" s="442"/>
      <c r="K2233" s="442"/>
      <c r="L2233" s="442"/>
      <c r="M2233" s="442"/>
      <c r="N2233" s="442"/>
      <c r="O2233" s="442"/>
      <c r="P2233" s="442"/>
      <c r="Q2233" s="442"/>
      <c r="R2233" s="442"/>
      <c r="S2233" s="442"/>
      <c r="T2233" s="442"/>
      <c r="U2233" s="442"/>
      <c r="V2233" s="320"/>
      <c r="W2233" s="4"/>
      <c r="X2233" s="184"/>
      <c r="Y2233" s="184"/>
      <c r="Z2233" s="362"/>
    </row>
    <row r="2234" spans="1:116" s="22" customFormat="1" hidden="1" x14ac:dyDescent="0.25">
      <c r="A2234" s="4"/>
      <c r="B2234" s="4"/>
      <c r="C2234" s="582"/>
      <c r="D2234" s="582"/>
      <c r="E2234" s="582"/>
      <c r="F2234" s="573"/>
      <c r="G2234" s="428" t="s">
        <v>52</v>
      </c>
      <c r="H2234" s="428"/>
      <c r="I2234" s="434"/>
      <c r="J2234" s="442"/>
      <c r="K2234" s="442"/>
      <c r="L2234" s="442"/>
      <c r="M2234" s="442"/>
      <c r="N2234" s="442"/>
      <c r="O2234" s="442"/>
      <c r="P2234" s="442"/>
      <c r="Q2234" s="442"/>
      <c r="R2234" s="442"/>
      <c r="S2234" s="442"/>
      <c r="T2234" s="442"/>
      <c r="U2234" s="442"/>
      <c r="V2234" s="320"/>
      <c r="W2234" s="4"/>
      <c r="X2234" s="184"/>
      <c r="Y2234" s="184"/>
      <c r="Z2234" s="362"/>
    </row>
    <row r="2235" spans="1:116" s="22" customFormat="1" hidden="1" x14ac:dyDescent="0.25">
      <c r="A2235" s="4"/>
      <c r="B2235" s="4"/>
      <c r="C2235" s="582"/>
      <c r="D2235" s="582"/>
      <c r="E2235" s="582"/>
      <c r="F2235" s="573"/>
      <c r="G2235" s="428" t="s">
        <v>53</v>
      </c>
      <c r="H2235" s="428"/>
      <c r="I2235" s="434"/>
      <c r="J2235" s="442"/>
      <c r="K2235" s="442"/>
      <c r="L2235" s="442"/>
      <c r="M2235" s="442"/>
      <c r="N2235" s="442"/>
      <c r="O2235" s="442"/>
      <c r="P2235" s="442"/>
      <c r="Q2235" s="442"/>
      <c r="R2235" s="442"/>
      <c r="S2235" s="442"/>
      <c r="T2235" s="442"/>
      <c r="U2235" s="442"/>
      <c r="V2235" s="320"/>
      <c r="W2235" s="4"/>
      <c r="X2235" s="184"/>
      <c r="Y2235" s="184"/>
      <c r="Z2235" s="362"/>
    </row>
    <row r="2236" spans="1:116" s="120" customFormat="1" ht="14.25" hidden="1" x14ac:dyDescent="0.2">
      <c r="A2236" s="128"/>
      <c r="B2236" s="128"/>
      <c r="C2236" s="582"/>
      <c r="D2236" s="582"/>
      <c r="E2236" s="582"/>
      <c r="F2236" s="573"/>
      <c r="G2236" s="635" t="s">
        <v>54</v>
      </c>
      <c r="H2236" s="246"/>
      <c r="I2236" s="309"/>
      <c r="J2236" s="252"/>
      <c r="K2236" s="252">
        <f t="shared" ref="K2236:U2236" si="90">K2237</f>
        <v>0</v>
      </c>
      <c r="L2236" s="252">
        <f t="shared" si="90"/>
        <v>1</v>
      </c>
      <c r="M2236" s="252"/>
      <c r="N2236" s="252"/>
      <c r="O2236" s="252"/>
      <c r="P2236" s="252">
        <f t="shared" si="90"/>
        <v>594.91999999999996</v>
      </c>
      <c r="Q2236" s="252">
        <f t="shared" si="90"/>
        <v>0</v>
      </c>
      <c r="R2236" s="252"/>
      <c r="S2236" s="252"/>
      <c r="T2236" s="252">
        <f t="shared" si="90"/>
        <v>2083</v>
      </c>
      <c r="U2236" s="252">
        <f t="shared" si="90"/>
        <v>0</v>
      </c>
      <c r="V2236" s="272" t="e">
        <f>'Приложение 1'!#REF!</f>
        <v>#REF!</v>
      </c>
      <c r="W2236" s="118"/>
      <c r="X2236" s="298" t="e">
        <f>'Приложение 1'!#REF!</f>
        <v>#REF!</v>
      </c>
      <c r="Y2236" s="344" t="e">
        <f>X2236*'Приложение 1'!#REF!/100</f>
        <v>#REF!</v>
      </c>
      <c r="Z2236" s="349" t="e">
        <f>V2236/Y2236</f>
        <v>#REF!</v>
      </c>
    </row>
    <row r="2237" spans="1:116" s="22" customFormat="1" ht="52.5" hidden="1" customHeight="1" x14ac:dyDescent="0.25">
      <c r="A2237" s="430"/>
      <c r="B2237" s="430">
        <v>5652</v>
      </c>
      <c r="C2237" s="582"/>
      <c r="D2237" s="582"/>
      <c r="E2237" s="582"/>
      <c r="F2237" s="573"/>
      <c r="G2237" s="635"/>
      <c r="H2237" s="430" t="s">
        <v>170</v>
      </c>
      <c r="I2237" s="159" t="s">
        <v>1444</v>
      </c>
      <c r="J2237" s="430" t="s">
        <v>170</v>
      </c>
      <c r="K2237" s="430"/>
      <c r="L2237" s="430">
        <v>1</v>
      </c>
      <c r="M2237" s="67" t="s">
        <v>170</v>
      </c>
      <c r="N2237" s="67" t="s">
        <v>170</v>
      </c>
      <c r="O2237" s="67" t="s">
        <v>170</v>
      </c>
      <c r="P2237" s="67">
        <v>594.91999999999996</v>
      </c>
      <c r="Q2237" s="67"/>
      <c r="R2237" s="67" t="s">
        <v>170</v>
      </c>
      <c r="S2237" s="67" t="s">
        <v>170</v>
      </c>
      <c r="T2237" s="67">
        <v>2083</v>
      </c>
      <c r="U2237" s="4"/>
      <c r="V2237" s="99"/>
      <c r="W2237" s="100"/>
      <c r="X2237" s="187"/>
      <c r="Y2237" s="187"/>
      <c r="Z2237" s="187"/>
      <c r="AA2237" s="80"/>
      <c r="AB2237" s="64"/>
    </row>
    <row r="2238" spans="1:116" hidden="1" x14ac:dyDescent="0.25">
      <c r="A2238" s="468"/>
      <c r="B2238" s="463"/>
      <c r="C2238" s="582"/>
      <c r="D2238" s="582"/>
      <c r="E2238" s="582"/>
      <c r="F2238" s="573"/>
      <c r="G2238" s="481" t="s">
        <v>55</v>
      </c>
      <c r="H2238" s="481"/>
      <c r="I2238" s="482"/>
      <c r="J2238" s="470"/>
      <c r="K2238" s="470"/>
      <c r="L2238" s="470"/>
      <c r="M2238" s="470"/>
      <c r="N2238" s="470"/>
      <c r="O2238" s="470"/>
      <c r="P2238" s="470"/>
      <c r="Q2238" s="470"/>
      <c r="R2238" s="470"/>
      <c r="S2238" s="470"/>
      <c r="T2238" s="470"/>
      <c r="U2238" s="470"/>
      <c r="V2238" s="483"/>
      <c r="W2238" s="468"/>
      <c r="X2238" s="484"/>
      <c r="Y2238" s="484"/>
      <c r="Z2238" s="5"/>
      <c r="AA2238" s="22"/>
      <c r="AB2238" s="22"/>
      <c r="AC2238" s="22"/>
      <c r="AD2238" s="22"/>
      <c r="AE2238" s="22"/>
      <c r="AF2238" s="22"/>
      <c r="AG2238" s="22"/>
      <c r="AH2238" s="22"/>
      <c r="AI2238" s="22"/>
      <c r="AJ2238" s="22"/>
      <c r="AK2238" s="22"/>
      <c r="AL2238" s="22"/>
      <c r="AM2238" s="22"/>
      <c r="AN2238" s="22"/>
      <c r="AO2238" s="22"/>
      <c r="AP2238" s="22"/>
      <c r="AQ2238" s="22"/>
      <c r="AR2238" s="22"/>
      <c r="AS2238" s="22"/>
      <c r="AT2238" s="22"/>
      <c r="AU2238" s="22"/>
      <c r="AV2238" s="22"/>
      <c r="AW2238" s="22"/>
      <c r="AX2238" s="22"/>
      <c r="AY2238" s="22"/>
      <c r="AZ2238" s="22"/>
      <c r="BA2238" s="22"/>
      <c r="BB2238" s="22"/>
      <c r="BC2238" s="22"/>
      <c r="BD2238" s="22"/>
      <c r="BE2238" s="22"/>
      <c r="BF2238" s="22"/>
      <c r="BG2238" s="22"/>
      <c r="BH2238" s="22"/>
      <c r="BI2238" s="22"/>
      <c r="BJ2238" s="22"/>
      <c r="BK2238" s="22"/>
      <c r="BL2238" s="22"/>
      <c r="BM2238" s="22"/>
      <c r="BN2238" s="22"/>
      <c r="BO2238" s="22"/>
      <c r="BP2238" s="22"/>
      <c r="BQ2238" s="22"/>
      <c r="BR2238" s="22"/>
      <c r="BS2238" s="22"/>
      <c r="BT2238" s="22"/>
      <c r="BU2238" s="22"/>
      <c r="BV2238" s="22"/>
      <c r="BW2238" s="22"/>
      <c r="BX2238" s="22"/>
      <c r="BY2238" s="22"/>
      <c r="BZ2238" s="22"/>
      <c r="CA2238" s="22"/>
      <c r="CB2238" s="22"/>
      <c r="CC2238" s="22"/>
      <c r="CD2238" s="22"/>
      <c r="CE2238" s="22"/>
      <c r="CF2238" s="22"/>
      <c r="CG2238" s="22"/>
      <c r="CH2238" s="22"/>
      <c r="CI2238" s="22"/>
      <c r="CJ2238" s="22"/>
      <c r="CK2238" s="22"/>
      <c r="CL2238" s="22"/>
      <c r="CM2238" s="22"/>
      <c r="CN2238" s="22"/>
      <c r="CO2238" s="22"/>
      <c r="CP2238" s="22"/>
      <c r="CQ2238" s="22"/>
      <c r="CR2238" s="22"/>
      <c r="CS2238" s="22"/>
      <c r="CT2238" s="22"/>
      <c r="CU2238" s="22"/>
      <c r="CV2238" s="22"/>
      <c r="CW2238" s="22"/>
      <c r="CX2238" s="22"/>
      <c r="CY2238" s="22"/>
      <c r="CZ2238" s="22"/>
      <c r="DA2238" s="22"/>
      <c r="DB2238" s="22"/>
      <c r="DC2238" s="22"/>
      <c r="DD2238" s="22"/>
      <c r="DE2238" s="22"/>
      <c r="DF2238" s="22"/>
      <c r="DG2238" s="22"/>
      <c r="DH2238" s="22"/>
      <c r="DI2238" s="22"/>
      <c r="DJ2238" s="22"/>
      <c r="DK2238" s="22"/>
      <c r="DL2238" s="22"/>
    </row>
    <row r="2239" spans="1:116" s="490" customFormat="1" ht="14.25" x14ac:dyDescent="0.2">
      <c r="A2239" s="735" t="s">
        <v>1781</v>
      </c>
      <c r="B2239" s="736"/>
      <c r="G2239" s="491"/>
      <c r="H2239" s="491"/>
      <c r="I2239" s="492"/>
      <c r="J2239" s="493">
        <f t="shared" ref="J2239:U2239" si="91">J2222+J2223+J2226+J2228+J2230+J2231+J2232+J2233+J2234+J2235+J2236+J2238</f>
        <v>0</v>
      </c>
      <c r="K2239" s="493">
        <f>K2223+K2226+K2228+K2236</f>
        <v>3</v>
      </c>
      <c r="L2239" s="493">
        <f t="shared" ref="L2239:Q2239" si="92">L2223+L2226+L2228+L2236</f>
        <v>2</v>
      </c>
      <c r="M2239" s="493">
        <f t="shared" si="92"/>
        <v>0</v>
      </c>
      <c r="N2239" s="493">
        <f t="shared" si="92"/>
        <v>0</v>
      </c>
      <c r="O2239" s="493">
        <f t="shared" si="92"/>
        <v>40</v>
      </c>
      <c r="P2239" s="493">
        <f t="shared" si="92"/>
        <v>1790.92</v>
      </c>
      <c r="Q2239" s="493">
        <f t="shared" si="92"/>
        <v>0</v>
      </c>
      <c r="R2239" s="493" t="e">
        <f t="shared" si="91"/>
        <v>#REF!</v>
      </c>
      <c r="S2239" s="493" t="e">
        <f t="shared" si="91"/>
        <v>#REF!</v>
      </c>
      <c r="T2239" s="493" t="e">
        <f t="shared" si="91"/>
        <v>#REF!</v>
      </c>
      <c r="U2239" s="493" t="e">
        <f t="shared" si="91"/>
        <v>#REF!</v>
      </c>
      <c r="V2239" s="505" t="e">
        <f>'Приложение 1'!#REF!</f>
        <v>#REF!</v>
      </c>
      <c r="W2239" s="503"/>
      <c r="X2239" s="505" t="e">
        <f>'Приложение 1'!#REF!</f>
        <v>#REF!</v>
      </c>
      <c r="Y2239" s="505" t="e">
        <f>'Приложение 1'!#REF!</f>
        <v>#REF!</v>
      </c>
      <c r="Z2239" s="496" t="e">
        <f>'Приложение 1'!#REF!</f>
        <v>#REF!</v>
      </c>
    </row>
    <row r="2240" spans="1:116" x14ac:dyDescent="0.25">
      <c r="V2240" s="461"/>
      <c r="W2240" s="5"/>
      <c r="X2240" s="5"/>
      <c r="Y2240" s="5"/>
      <c r="Z2240" s="5"/>
      <c r="AA2240" s="22"/>
      <c r="AB2240" s="22"/>
      <c r="AC2240" s="22"/>
      <c r="AD2240" s="22"/>
      <c r="AE2240" s="22"/>
      <c r="AF2240" s="22"/>
      <c r="AG2240" s="22"/>
      <c r="AH2240" s="22"/>
      <c r="AI2240" s="22"/>
      <c r="AJ2240" s="22"/>
      <c r="AK2240" s="22"/>
      <c r="AL2240" s="22"/>
      <c r="AM2240" s="22"/>
      <c r="AN2240" s="22"/>
      <c r="AO2240" s="22"/>
      <c r="AP2240" s="22"/>
      <c r="AQ2240" s="22"/>
      <c r="AR2240" s="22"/>
      <c r="AS2240" s="22"/>
      <c r="AT2240" s="22"/>
      <c r="AU2240" s="22"/>
      <c r="AV2240" s="22"/>
      <c r="AW2240" s="22"/>
      <c r="AX2240" s="22"/>
      <c r="AY2240" s="22"/>
      <c r="AZ2240" s="22"/>
      <c r="BA2240" s="22"/>
      <c r="BB2240" s="22"/>
      <c r="BC2240" s="22"/>
      <c r="BD2240" s="22"/>
      <c r="BE2240" s="22"/>
      <c r="BF2240" s="22"/>
      <c r="BG2240" s="22"/>
      <c r="BH2240" s="22"/>
      <c r="BI2240" s="22"/>
      <c r="BJ2240" s="22"/>
      <c r="BK2240" s="22"/>
      <c r="BL2240" s="22"/>
      <c r="BM2240" s="22"/>
      <c r="BN2240" s="22"/>
      <c r="BO2240" s="22"/>
      <c r="BP2240" s="22"/>
      <c r="BQ2240" s="22"/>
      <c r="BR2240" s="22"/>
      <c r="BS2240" s="22"/>
      <c r="BT2240" s="22"/>
      <c r="BU2240" s="22"/>
      <c r="BV2240" s="22"/>
      <c r="BW2240" s="22"/>
      <c r="BX2240" s="22"/>
      <c r="BY2240" s="22"/>
      <c r="BZ2240" s="22"/>
      <c r="CA2240" s="22"/>
      <c r="CB2240" s="22"/>
      <c r="CC2240" s="22"/>
      <c r="CD2240" s="22"/>
      <c r="CE2240" s="22"/>
      <c r="CF2240" s="22"/>
      <c r="CG2240" s="22"/>
      <c r="CH2240" s="22"/>
      <c r="CI2240" s="22"/>
      <c r="CJ2240" s="22"/>
      <c r="CK2240" s="22"/>
      <c r="CL2240" s="22"/>
      <c r="CM2240" s="22"/>
      <c r="CN2240" s="22"/>
      <c r="CO2240" s="22"/>
      <c r="CP2240" s="22"/>
      <c r="CQ2240" s="22"/>
      <c r="CR2240" s="22"/>
      <c r="CS2240" s="22"/>
      <c r="CT2240" s="22"/>
      <c r="CU2240" s="22"/>
      <c r="CV2240" s="22"/>
      <c r="CW2240" s="22"/>
      <c r="CX2240" s="22"/>
      <c r="CY2240" s="22"/>
      <c r="CZ2240" s="22"/>
      <c r="DA2240" s="22"/>
      <c r="DB2240" s="22"/>
      <c r="DC2240" s="22"/>
      <c r="DD2240" s="22"/>
      <c r="DE2240" s="22"/>
      <c r="DF2240" s="22"/>
      <c r="DG2240" s="22"/>
      <c r="DH2240" s="22"/>
      <c r="DI2240" s="22"/>
      <c r="DJ2240" s="22"/>
      <c r="DK2240" s="22"/>
      <c r="DL2240" s="22"/>
    </row>
    <row r="2241" spans="1:120" ht="15.75" customHeight="1" x14ac:dyDescent="0.25">
      <c r="A2241" s="636" t="s">
        <v>92</v>
      </c>
      <c r="B2241" s="581"/>
      <c r="C2241" s="581"/>
      <c r="D2241" s="581"/>
      <c r="E2241" s="581"/>
      <c r="F2241" s="581"/>
      <c r="G2241" s="581"/>
      <c r="H2241" s="581"/>
      <c r="I2241" s="581"/>
      <c r="J2241" s="581"/>
      <c r="K2241" s="581"/>
      <c r="L2241" s="581"/>
      <c r="M2241" s="581"/>
      <c r="N2241" s="581"/>
      <c r="O2241" s="581"/>
      <c r="P2241" s="581"/>
      <c r="Q2241" s="581"/>
      <c r="R2241" s="581"/>
      <c r="S2241" s="581"/>
      <c r="T2241" s="581"/>
      <c r="U2241" s="637"/>
      <c r="V2241" s="638" t="s">
        <v>141</v>
      </c>
      <c r="W2241" s="743" t="s">
        <v>146</v>
      </c>
      <c r="X2241" s="634" t="s">
        <v>147</v>
      </c>
      <c r="Y2241" s="634" t="s">
        <v>148</v>
      </c>
      <c r="Z2241" s="634" t="s">
        <v>132</v>
      </c>
      <c r="AA2241" s="22"/>
      <c r="AB2241" s="22"/>
      <c r="AC2241" s="22"/>
      <c r="AD2241" s="22"/>
      <c r="AE2241" s="22"/>
      <c r="AF2241" s="22"/>
      <c r="AG2241" s="22"/>
      <c r="AH2241" s="22"/>
      <c r="AI2241" s="22"/>
      <c r="AJ2241" s="22"/>
      <c r="AK2241" s="22"/>
      <c r="AL2241" s="22"/>
      <c r="AM2241" s="22"/>
      <c r="AN2241" s="22"/>
      <c r="AO2241" s="22"/>
      <c r="AP2241" s="22"/>
      <c r="AQ2241" s="22"/>
      <c r="AR2241" s="22"/>
      <c r="AS2241" s="22"/>
      <c r="AT2241" s="22"/>
      <c r="AU2241" s="22"/>
      <c r="AV2241" s="22"/>
      <c r="AW2241" s="22"/>
      <c r="AX2241" s="22"/>
      <c r="AY2241" s="22"/>
      <c r="AZ2241" s="22"/>
      <c r="BA2241" s="22"/>
      <c r="BB2241" s="22"/>
      <c r="BC2241" s="22"/>
      <c r="BD2241" s="22"/>
      <c r="BE2241" s="22"/>
      <c r="BF2241" s="22"/>
      <c r="BG2241" s="22"/>
      <c r="BH2241" s="22"/>
      <c r="BI2241" s="22"/>
      <c r="BJ2241" s="22"/>
      <c r="BK2241" s="22"/>
      <c r="BL2241" s="22"/>
      <c r="BM2241" s="22"/>
      <c r="BN2241" s="22"/>
      <c r="BO2241" s="22"/>
      <c r="BP2241" s="22"/>
      <c r="BQ2241" s="22"/>
      <c r="BR2241" s="22"/>
      <c r="BS2241" s="22"/>
      <c r="BT2241" s="22"/>
      <c r="BU2241" s="22"/>
      <c r="BV2241" s="22"/>
      <c r="BW2241" s="22"/>
      <c r="BX2241" s="22"/>
      <c r="BY2241" s="22"/>
      <c r="BZ2241" s="22"/>
      <c r="CA2241" s="22"/>
      <c r="CB2241" s="22"/>
      <c r="CC2241" s="22"/>
      <c r="CD2241" s="22"/>
      <c r="CE2241" s="22"/>
      <c r="CF2241" s="22"/>
      <c r="CG2241" s="22"/>
      <c r="CH2241" s="22"/>
      <c r="CI2241" s="22"/>
      <c r="CJ2241" s="22"/>
      <c r="CK2241" s="22"/>
      <c r="CL2241" s="22"/>
      <c r="CM2241" s="22"/>
      <c r="CN2241" s="22"/>
      <c r="CO2241" s="22"/>
      <c r="CP2241" s="22"/>
      <c r="CQ2241" s="22"/>
      <c r="CR2241" s="22"/>
      <c r="CS2241" s="22"/>
      <c r="CT2241" s="22"/>
      <c r="CU2241" s="22"/>
      <c r="CV2241" s="22"/>
      <c r="CW2241" s="22"/>
      <c r="CX2241" s="22"/>
      <c r="CY2241" s="22"/>
      <c r="CZ2241" s="22"/>
      <c r="DA2241" s="22"/>
      <c r="DB2241" s="22"/>
      <c r="DC2241" s="22"/>
      <c r="DD2241" s="22"/>
      <c r="DE2241" s="22"/>
      <c r="DF2241" s="22"/>
      <c r="DG2241" s="22"/>
      <c r="DH2241" s="22"/>
      <c r="DI2241" s="22"/>
      <c r="DJ2241" s="22"/>
      <c r="DK2241" s="22"/>
      <c r="DL2241" s="22"/>
    </row>
    <row r="2242" spans="1:120" ht="32.25" customHeight="1" x14ac:dyDescent="0.25">
      <c r="A2242" s="575" t="s">
        <v>112</v>
      </c>
      <c r="B2242" s="430"/>
      <c r="C2242" s="576" t="s">
        <v>119</v>
      </c>
      <c r="D2242" s="576"/>
      <c r="E2242" s="576"/>
      <c r="F2242" s="573" t="s">
        <v>125</v>
      </c>
      <c r="G2242" s="573"/>
      <c r="H2242" s="573"/>
      <c r="I2242" s="587" t="s">
        <v>127</v>
      </c>
      <c r="J2242" s="573" t="s">
        <v>56</v>
      </c>
      <c r="K2242" s="573"/>
      <c r="L2242" s="573"/>
      <c r="M2242" s="573"/>
      <c r="N2242" s="573" t="s">
        <v>129</v>
      </c>
      <c r="O2242" s="573"/>
      <c r="P2242" s="573"/>
      <c r="Q2242" s="573"/>
      <c r="R2242" s="575" t="s">
        <v>46</v>
      </c>
      <c r="S2242" s="575"/>
      <c r="T2242" s="575"/>
      <c r="U2242" s="575"/>
      <c r="V2242" s="638"/>
      <c r="W2242" s="743"/>
      <c r="X2242" s="634"/>
      <c r="Y2242" s="634"/>
      <c r="Z2242" s="634"/>
      <c r="AA2242" s="22"/>
      <c r="AB2242" s="22"/>
      <c r="AC2242" s="22"/>
      <c r="AD2242" s="22"/>
      <c r="AE2242" s="22"/>
      <c r="AF2242" s="22"/>
      <c r="AG2242" s="22"/>
      <c r="AH2242" s="22"/>
      <c r="AI2242" s="22"/>
      <c r="AJ2242" s="22"/>
      <c r="AK2242" s="22"/>
      <c r="AL2242" s="22"/>
      <c r="AM2242" s="22"/>
      <c r="AN2242" s="22"/>
      <c r="AO2242" s="22"/>
      <c r="AP2242" s="22"/>
      <c r="AQ2242" s="22"/>
      <c r="AR2242" s="22"/>
      <c r="AS2242" s="22"/>
      <c r="AT2242" s="22"/>
      <c r="AU2242" s="22"/>
      <c r="AV2242" s="22"/>
      <c r="AW2242" s="22"/>
      <c r="AX2242" s="22"/>
      <c r="AY2242" s="22"/>
      <c r="AZ2242" s="22"/>
      <c r="BA2242" s="22"/>
      <c r="BB2242" s="22"/>
      <c r="BC2242" s="22"/>
      <c r="BD2242" s="22"/>
      <c r="BE2242" s="22"/>
      <c r="BF2242" s="22"/>
      <c r="BG2242" s="22"/>
      <c r="BH2242" s="22"/>
      <c r="BI2242" s="22"/>
      <c r="BJ2242" s="22"/>
      <c r="BK2242" s="22"/>
      <c r="BL2242" s="22"/>
      <c r="BM2242" s="22"/>
      <c r="BN2242" s="22"/>
      <c r="BO2242" s="22"/>
      <c r="BP2242" s="22"/>
      <c r="BQ2242" s="22"/>
      <c r="BR2242" s="22"/>
      <c r="BS2242" s="22"/>
      <c r="BT2242" s="22"/>
      <c r="BU2242" s="22"/>
      <c r="BV2242" s="22"/>
      <c r="BW2242" s="22"/>
      <c r="BX2242" s="22"/>
      <c r="BY2242" s="22"/>
      <c r="BZ2242" s="22"/>
      <c r="CA2242" s="22"/>
      <c r="CB2242" s="22"/>
      <c r="CC2242" s="22"/>
      <c r="CD2242" s="22"/>
      <c r="CE2242" s="22"/>
      <c r="CF2242" s="22"/>
      <c r="CG2242" s="22"/>
      <c r="CH2242" s="22"/>
      <c r="CI2242" s="22"/>
      <c r="CJ2242" s="22"/>
      <c r="CK2242" s="22"/>
      <c r="CL2242" s="22"/>
      <c r="CM2242" s="22"/>
      <c r="CN2242" s="22"/>
      <c r="CO2242" s="22"/>
      <c r="CP2242" s="22"/>
      <c r="CQ2242" s="22"/>
      <c r="CR2242" s="22"/>
      <c r="CS2242" s="22"/>
      <c r="CT2242" s="22"/>
      <c r="CU2242" s="22"/>
      <c r="CV2242" s="22"/>
      <c r="CW2242" s="22"/>
      <c r="CX2242" s="22"/>
      <c r="CY2242" s="22"/>
      <c r="CZ2242" s="22"/>
      <c r="DA2242" s="22"/>
      <c r="DB2242" s="22"/>
      <c r="DC2242" s="22"/>
      <c r="DD2242" s="22"/>
      <c r="DE2242" s="22"/>
      <c r="DF2242" s="22"/>
      <c r="DG2242" s="22"/>
      <c r="DH2242" s="22"/>
      <c r="DI2242" s="22"/>
      <c r="DJ2242" s="22"/>
      <c r="DK2242" s="22"/>
      <c r="DL2242" s="22"/>
    </row>
    <row r="2243" spans="1:120" ht="60" customHeight="1" x14ac:dyDescent="0.25">
      <c r="A2243" s="575"/>
      <c r="B2243" s="430"/>
      <c r="C2243" s="576"/>
      <c r="D2243" s="576"/>
      <c r="E2243" s="576"/>
      <c r="F2243" s="573"/>
      <c r="G2243" s="573"/>
      <c r="H2243" s="573"/>
      <c r="I2243" s="587"/>
      <c r="J2243" s="435">
        <v>2015</v>
      </c>
      <c r="K2243" s="435">
        <v>2016</v>
      </c>
      <c r="L2243" s="435">
        <v>2017</v>
      </c>
      <c r="M2243" s="435" t="str">
        <f>M2220</f>
        <v>План (в случае отсутствия фактических значений)</v>
      </c>
      <c r="N2243" s="435">
        <f>J2243</f>
        <v>2015</v>
      </c>
      <c r="O2243" s="435">
        <f>K2243</f>
        <v>2016</v>
      </c>
      <c r="P2243" s="435">
        <f>L2243</f>
        <v>2017</v>
      </c>
      <c r="Q2243" s="435" t="str">
        <f>Q2220</f>
        <v>План (в случае отсутствия фактических значений)</v>
      </c>
      <c r="R2243" s="435">
        <f>J2243</f>
        <v>2015</v>
      </c>
      <c r="S2243" s="435">
        <f>K2243</f>
        <v>2016</v>
      </c>
      <c r="T2243" s="435">
        <f>L2243</f>
        <v>2017</v>
      </c>
      <c r="U2243" s="435" t="str">
        <f>U2220</f>
        <v>План (в случае отсутствия фактических значений)</v>
      </c>
      <c r="V2243" s="65" t="s">
        <v>137</v>
      </c>
      <c r="W2243" s="432">
        <v>2018</v>
      </c>
      <c r="X2243" s="432" t="s">
        <v>139</v>
      </c>
      <c r="Y2243" s="432" t="s">
        <v>139</v>
      </c>
      <c r="Z2243" s="5"/>
      <c r="AA2243" s="22"/>
      <c r="AB2243" s="22"/>
      <c r="AC2243" s="22"/>
      <c r="AD2243" s="22"/>
      <c r="AE2243" s="22"/>
      <c r="AF2243" s="22"/>
      <c r="AG2243" s="22"/>
      <c r="AH2243" s="22"/>
      <c r="AI2243" s="22"/>
      <c r="AJ2243" s="22"/>
      <c r="AK2243" s="22"/>
      <c r="AL2243" s="22"/>
      <c r="AM2243" s="22"/>
      <c r="AN2243" s="22"/>
      <c r="AO2243" s="22"/>
      <c r="AP2243" s="22"/>
      <c r="AQ2243" s="22"/>
      <c r="AR2243" s="22"/>
      <c r="AS2243" s="22"/>
      <c r="AT2243" s="22"/>
      <c r="AU2243" s="22"/>
      <c r="AV2243" s="22"/>
      <c r="AW2243" s="22"/>
      <c r="AX2243" s="22"/>
      <c r="AY2243" s="22"/>
      <c r="AZ2243" s="22"/>
      <c r="BA2243" s="22"/>
      <c r="BB2243" s="22"/>
      <c r="BC2243" s="22"/>
      <c r="BD2243" s="22"/>
      <c r="BE2243" s="22"/>
      <c r="BF2243" s="22"/>
      <c r="BG2243" s="22"/>
      <c r="BH2243" s="22"/>
      <c r="BI2243" s="22"/>
      <c r="BJ2243" s="22"/>
      <c r="BK2243" s="22"/>
      <c r="BL2243" s="22"/>
      <c r="BM2243" s="22"/>
      <c r="BN2243" s="22"/>
      <c r="BO2243" s="22"/>
      <c r="BP2243" s="22"/>
      <c r="BQ2243" s="22"/>
      <c r="BR2243" s="22"/>
      <c r="BS2243" s="22"/>
      <c r="BT2243" s="22"/>
      <c r="BU2243" s="22"/>
      <c r="BV2243" s="22"/>
      <c r="BW2243" s="22"/>
      <c r="BX2243" s="22"/>
      <c r="BY2243" s="22"/>
      <c r="BZ2243" s="22"/>
      <c r="CA2243" s="22"/>
      <c r="CB2243" s="22"/>
      <c r="CC2243" s="22"/>
      <c r="CD2243" s="22"/>
      <c r="CE2243" s="22"/>
      <c r="CF2243" s="22"/>
      <c r="CG2243" s="22"/>
      <c r="CH2243" s="22"/>
      <c r="CI2243" s="22"/>
      <c r="CJ2243" s="22"/>
      <c r="CK2243" s="22"/>
      <c r="CL2243" s="22"/>
      <c r="CM2243" s="22"/>
      <c r="CN2243" s="22"/>
      <c r="CO2243" s="22"/>
      <c r="CP2243" s="22"/>
      <c r="CQ2243" s="22"/>
      <c r="CR2243" s="22"/>
      <c r="CS2243" s="22"/>
      <c r="CT2243" s="22"/>
      <c r="CU2243" s="22"/>
      <c r="CV2243" s="22"/>
      <c r="CW2243" s="22"/>
      <c r="CX2243" s="22"/>
      <c r="CY2243" s="22"/>
      <c r="CZ2243" s="22"/>
      <c r="DA2243" s="22"/>
      <c r="DB2243" s="22"/>
      <c r="DC2243" s="22"/>
      <c r="DD2243" s="22"/>
      <c r="DE2243" s="22"/>
      <c r="DF2243" s="22"/>
      <c r="DG2243" s="22"/>
      <c r="DH2243" s="22"/>
      <c r="DI2243" s="22"/>
      <c r="DJ2243" s="22"/>
      <c r="DK2243" s="22"/>
      <c r="DL2243" s="22"/>
    </row>
    <row r="2244" spans="1:120" x14ac:dyDescent="0.25">
      <c r="A2244" s="422">
        <v>1</v>
      </c>
      <c r="B2244" s="430"/>
      <c r="C2244" s="574">
        <v>2</v>
      </c>
      <c r="D2244" s="574"/>
      <c r="E2244" s="574"/>
      <c r="F2244" s="574">
        <v>3</v>
      </c>
      <c r="G2244" s="574"/>
      <c r="H2244" s="574"/>
      <c r="I2244" s="196">
        <v>4</v>
      </c>
      <c r="J2244" s="572">
        <v>5</v>
      </c>
      <c r="K2244" s="572"/>
      <c r="L2244" s="572"/>
      <c r="M2244" s="572"/>
      <c r="N2244" s="572">
        <v>6</v>
      </c>
      <c r="O2244" s="572"/>
      <c r="P2244" s="572"/>
      <c r="Q2244" s="572"/>
      <c r="R2244" s="572">
        <v>7</v>
      </c>
      <c r="S2244" s="572"/>
      <c r="T2244" s="572"/>
      <c r="U2244" s="572"/>
      <c r="V2244" s="457">
        <v>8</v>
      </c>
      <c r="W2244" s="457">
        <v>10</v>
      </c>
      <c r="X2244" s="457">
        <v>11</v>
      </c>
      <c r="Y2244" s="457">
        <v>12</v>
      </c>
      <c r="Z2244" s="5"/>
      <c r="AA2244" s="22"/>
      <c r="AB2244" s="22"/>
      <c r="AC2244" s="22"/>
      <c r="AD2244" s="22"/>
      <c r="AE2244" s="22"/>
      <c r="AF2244" s="22"/>
      <c r="AG2244" s="22"/>
      <c r="AH2244" s="22"/>
      <c r="AI2244" s="22"/>
      <c r="AJ2244" s="22"/>
      <c r="AK2244" s="22"/>
      <c r="AL2244" s="22"/>
      <c r="AM2244" s="22"/>
      <c r="AN2244" s="22"/>
      <c r="AO2244" s="22"/>
      <c r="AP2244" s="22"/>
      <c r="AQ2244" s="22"/>
      <c r="AR2244" s="22"/>
      <c r="AS2244" s="22"/>
      <c r="AT2244" s="22"/>
      <c r="AU2244" s="22"/>
      <c r="AV2244" s="22"/>
      <c r="AW2244" s="22"/>
      <c r="AX2244" s="22"/>
      <c r="AY2244" s="22"/>
      <c r="AZ2244" s="22"/>
      <c r="BA2244" s="22"/>
      <c r="BB2244" s="22"/>
      <c r="BC2244" s="22"/>
      <c r="BD2244" s="22"/>
      <c r="BE2244" s="22"/>
      <c r="BF2244" s="22"/>
      <c r="BG2244" s="22"/>
      <c r="BH2244" s="22"/>
      <c r="BI2244" s="22"/>
      <c r="BJ2244" s="22"/>
      <c r="BK2244" s="22"/>
      <c r="BL2244" s="22"/>
      <c r="BM2244" s="22"/>
      <c r="BN2244" s="22"/>
      <c r="BO2244" s="22"/>
      <c r="BP2244" s="22"/>
      <c r="BQ2244" s="22"/>
      <c r="BR2244" s="22"/>
      <c r="BS2244" s="22"/>
      <c r="BT2244" s="22"/>
      <c r="BU2244" s="22"/>
      <c r="BV2244" s="22"/>
      <c r="BW2244" s="22"/>
      <c r="BX2244" s="22"/>
      <c r="BY2244" s="22"/>
      <c r="BZ2244" s="22"/>
      <c r="CA2244" s="22"/>
      <c r="CB2244" s="22"/>
      <c r="CC2244" s="22"/>
      <c r="CD2244" s="22"/>
      <c r="CE2244" s="22"/>
      <c r="CF2244" s="22"/>
      <c r="CG2244" s="22"/>
      <c r="CH2244" s="22"/>
      <c r="CI2244" s="22"/>
      <c r="CJ2244" s="22"/>
      <c r="CK2244" s="22"/>
      <c r="CL2244" s="22"/>
      <c r="CM2244" s="22"/>
      <c r="CN2244" s="22"/>
      <c r="CO2244" s="22"/>
      <c r="CP2244" s="22"/>
      <c r="CQ2244" s="22"/>
      <c r="CR2244" s="22"/>
      <c r="CS2244" s="22"/>
      <c r="CT2244" s="22"/>
      <c r="CU2244" s="22"/>
      <c r="CV2244" s="22"/>
      <c r="CW2244" s="22"/>
      <c r="CX2244" s="22"/>
      <c r="CY2244" s="22"/>
      <c r="CZ2244" s="22"/>
      <c r="DA2244" s="22"/>
      <c r="DB2244" s="22"/>
      <c r="DC2244" s="22"/>
      <c r="DD2244" s="22"/>
      <c r="DE2244" s="22"/>
      <c r="DF2244" s="22"/>
      <c r="DG2244" s="22"/>
      <c r="DH2244" s="22"/>
      <c r="DI2244" s="22"/>
      <c r="DJ2244" s="22"/>
      <c r="DK2244" s="22"/>
      <c r="DL2244" s="22"/>
    </row>
    <row r="2245" spans="1:120" hidden="1" x14ac:dyDescent="0.25">
      <c r="A2245" s="2"/>
      <c r="B2245" s="4"/>
      <c r="C2245" s="582" t="s">
        <v>70</v>
      </c>
      <c r="D2245" s="582"/>
      <c r="E2245" s="582"/>
      <c r="F2245" s="589" t="s">
        <v>94</v>
      </c>
      <c r="G2245" s="589"/>
      <c r="H2245" s="451"/>
      <c r="I2245" s="208"/>
      <c r="J2245" s="442"/>
      <c r="K2245" s="442"/>
      <c r="L2245" s="441"/>
      <c r="M2245" s="441"/>
      <c r="N2245" s="442"/>
      <c r="O2245" s="442"/>
      <c r="P2245" s="441"/>
      <c r="Q2245" s="441"/>
      <c r="R2245" s="442"/>
      <c r="S2245" s="441"/>
      <c r="T2245" s="441"/>
      <c r="U2245" s="441"/>
      <c r="V2245" s="193"/>
      <c r="W2245" s="2"/>
      <c r="X2245" s="441"/>
      <c r="Y2245" s="2"/>
      <c r="Z2245" s="5"/>
      <c r="AA2245" s="22"/>
      <c r="AB2245" s="22"/>
      <c r="AC2245" s="22"/>
      <c r="AD2245" s="22"/>
      <c r="AE2245" s="22"/>
      <c r="AF2245" s="22"/>
      <c r="AG2245" s="22"/>
      <c r="AH2245" s="22"/>
      <c r="AI2245" s="22"/>
      <c r="AJ2245" s="22"/>
      <c r="AK2245" s="22"/>
      <c r="AL2245" s="22"/>
      <c r="AM2245" s="22"/>
      <c r="AN2245" s="22"/>
      <c r="AO2245" s="22"/>
      <c r="AP2245" s="22"/>
      <c r="AQ2245" s="22"/>
      <c r="AR2245" s="22"/>
      <c r="AS2245" s="22"/>
      <c r="AT2245" s="22"/>
      <c r="AU2245" s="22"/>
      <c r="AV2245" s="22"/>
      <c r="AW2245" s="22"/>
      <c r="AX2245" s="22"/>
      <c r="AY2245" s="22"/>
      <c r="AZ2245" s="22"/>
      <c r="BA2245" s="22"/>
      <c r="BB2245" s="22"/>
      <c r="BC2245" s="22"/>
      <c r="BD2245" s="22"/>
      <c r="BE2245" s="22"/>
      <c r="BF2245" s="22"/>
      <c r="BG2245" s="22"/>
      <c r="BH2245" s="22"/>
      <c r="BI2245" s="22"/>
      <c r="BJ2245" s="22"/>
      <c r="BK2245" s="22"/>
      <c r="BL2245" s="22"/>
      <c r="BM2245" s="22"/>
      <c r="BN2245" s="22"/>
      <c r="BO2245" s="22"/>
      <c r="BP2245" s="22"/>
      <c r="BQ2245" s="22"/>
      <c r="BR2245" s="22"/>
      <c r="BS2245" s="22"/>
      <c r="BT2245" s="22"/>
      <c r="BU2245" s="22"/>
      <c r="BV2245" s="22"/>
      <c r="BW2245" s="22"/>
      <c r="BX2245" s="22"/>
      <c r="BY2245" s="22"/>
      <c r="BZ2245" s="22"/>
      <c r="CA2245" s="22"/>
      <c r="CB2245" s="22"/>
      <c r="CC2245" s="22"/>
      <c r="CD2245" s="22"/>
      <c r="CE2245" s="22"/>
      <c r="CF2245" s="22"/>
      <c r="CG2245" s="22"/>
      <c r="CH2245" s="22"/>
      <c r="CI2245" s="22"/>
      <c r="CJ2245" s="22"/>
      <c r="CK2245" s="22"/>
      <c r="CL2245" s="22"/>
      <c r="CM2245" s="22"/>
      <c r="CN2245" s="22"/>
      <c r="CO2245" s="22"/>
      <c r="CP2245" s="22"/>
      <c r="CQ2245" s="22"/>
      <c r="CR2245" s="22"/>
      <c r="CS2245" s="22"/>
      <c r="CT2245" s="22"/>
      <c r="CU2245" s="22"/>
      <c r="CV2245" s="22"/>
      <c r="CW2245" s="22"/>
      <c r="CX2245" s="22"/>
      <c r="CY2245" s="22"/>
      <c r="CZ2245" s="22"/>
      <c r="DA2245" s="22"/>
      <c r="DB2245" s="22"/>
      <c r="DC2245" s="22"/>
      <c r="DD2245" s="22"/>
      <c r="DE2245" s="22"/>
      <c r="DF2245" s="22"/>
      <c r="DG2245" s="22"/>
      <c r="DH2245" s="22"/>
      <c r="DI2245" s="22"/>
      <c r="DJ2245" s="22"/>
      <c r="DK2245" s="22"/>
      <c r="DL2245" s="22"/>
    </row>
    <row r="2246" spans="1:120" hidden="1" x14ac:dyDescent="0.25">
      <c r="A2246" s="2"/>
      <c r="B2246" s="4"/>
      <c r="C2246" s="582"/>
      <c r="D2246" s="582"/>
      <c r="E2246" s="582"/>
      <c r="F2246" s="589" t="s">
        <v>95</v>
      </c>
      <c r="G2246" s="589"/>
      <c r="H2246" s="451"/>
      <c r="I2246" s="208"/>
      <c r="J2246" s="442"/>
      <c r="K2246" s="442"/>
      <c r="L2246" s="441"/>
      <c r="M2246" s="441"/>
      <c r="N2246" s="442"/>
      <c r="O2246" s="442"/>
      <c r="P2246" s="441"/>
      <c r="Q2246" s="441"/>
      <c r="R2246" s="442"/>
      <c r="S2246" s="441"/>
      <c r="T2246" s="441"/>
      <c r="U2246" s="441"/>
      <c r="V2246" s="193"/>
      <c r="W2246" s="2"/>
      <c r="X2246" s="441"/>
      <c r="Y2246" s="2"/>
      <c r="Z2246" s="5"/>
      <c r="AA2246" s="22"/>
      <c r="AB2246" s="22"/>
      <c r="AC2246" s="22"/>
      <c r="AD2246" s="22"/>
      <c r="AE2246" s="22"/>
      <c r="AF2246" s="22"/>
      <c r="AG2246" s="22"/>
      <c r="AH2246" s="22"/>
      <c r="AI2246" s="22"/>
      <c r="AJ2246" s="22"/>
      <c r="AK2246" s="22"/>
      <c r="AL2246" s="22"/>
      <c r="AM2246" s="22"/>
      <c r="AN2246" s="22"/>
      <c r="AO2246" s="22"/>
      <c r="AP2246" s="22"/>
      <c r="AQ2246" s="22"/>
      <c r="AR2246" s="22"/>
      <c r="AS2246" s="22"/>
      <c r="AT2246" s="22"/>
      <c r="AU2246" s="22"/>
      <c r="AV2246" s="22"/>
      <c r="AW2246" s="22"/>
      <c r="AX2246" s="22"/>
      <c r="AY2246" s="22"/>
      <c r="AZ2246" s="22"/>
      <c r="BA2246" s="22"/>
      <c r="BB2246" s="22"/>
      <c r="BC2246" s="22"/>
      <c r="BD2246" s="22"/>
      <c r="BE2246" s="22"/>
      <c r="BF2246" s="22"/>
      <c r="BG2246" s="22"/>
      <c r="BH2246" s="22"/>
      <c r="BI2246" s="22"/>
      <c r="BJ2246" s="22"/>
      <c r="BK2246" s="22"/>
      <c r="BL2246" s="22"/>
      <c r="BM2246" s="22"/>
      <c r="BN2246" s="22"/>
      <c r="BO2246" s="22"/>
      <c r="BP2246" s="22"/>
      <c r="BQ2246" s="22"/>
      <c r="BR2246" s="22"/>
      <c r="BS2246" s="22"/>
      <c r="BT2246" s="22"/>
      <c r="BU2246" s="22"/>
      <c r="BV2246" s="22"/>
      <c r="BW2246" s="22"/>
      <c r="BX2246" s="22"/>
      <c r="BY2246" s="22"/>
      <c r="BZ2246" s="22"/>
      <c r="CA2246" s="22"/>
      <c r="CB2246" s="22"/>
      <c r="CC2246" s="22"/>
      <c r="CD2246" s="22"/>
      <c r="CE2246" s="22"/>
      <c r="CF2246" s="22"/>
      <c r="CG2246" s="22"/>
      <c r="CH2246" s="22"/>
      <c r="CI2246" s="22"/>
      <c r="CJ2246" s="22"/>
      <c r="CK2246" s="22"/>
      <c r="CL2246" s="22"/>
      <c r="CM2246" s="22"/>
      <c r="CN2246" s="22"/>
      <c r="CO2246" s="22"/>
      <c r="CP2246" s="22"/>
      <c r="CQ2246" s="22"/>
      <c r="CR2246" s="22"/>
      <c r="CS2246" s="22"/>
      <c r="CT2246" s="22"/>
      <c r="CU2246" s="22"/>
      <c r="CV2246" s="22"/>
      <c r="CW2246" s="22"/>
      <c r="CX2246" s="22"/>
      <c r="CY2246" s="22"/>
      <c r="CZ2246" s="22"/>
      <c r="DA2246" s="22"/>
      <c r="DB2246" s="22"/>
      <c r="DC2246" s="22"/>
      <c r="DD2246" s="22"/>
      <c r="DE2246" s="22"/>
      <c r="DF2246" s="22"/>
      <c r="DG2246" s="22"/>
      <c r="DH2246" s="22"/>
      <c r="DI2246" s="22"/>
      <c r="DJ2246" s="22"/>
      <c r="DK2246" s="22"/>
      <c r="DL2246" s="22"/>
    </row>
    <row r="2247" spans="1:120" s="115" customFormat="1" ht="13.5" hidden="1" customHeight="1" x14ac:dyDescent="0.2">
      <c r="A2247" s="519"/>
      <c r="B2247" s="520"/>
      <c r="C2247" s="729" t="s">
        <v>79</v>
      </c>
      <c r="D2247" s="730"/>
      <c r="E2247" s="730"/>
      <c r="F2247" s="734" t="s">
        <v>94</v>
      </c>
      <c r="G2247" s="734"/>
      <c r="H2247" s="527"/>
      <c r="I2247" s="528"/>
      <c r="J2247" s="529"/>
      <c r="K2247" s="529"/>
      <c r="L2247" s="529"/>
      <c r="M2247" s="529"/>
      <c r="N2247" s="529"/>
      <c r="O2247" s="529"/>
      <c r="P2247" s="529"/>
      <c r="Q2247" s="529"/>
      <c r="R2247" s="529" t="e">
        <f>#REF!+#REF!</f>
        <v>#REF!</v>
      </c>
      <c r="S2247" s="529" t="e">
        <f>#REF!+#REF!</f>
        <v>#REF!</v>
      </c>
      <c r="T2247" s="529" t="e">
        <f>#REF!+#REF!</f>
        <v>#REF!</v>
      </c>
      <c r="U2247" s="529" t="e">
        <f>#REF!+#REF!</f>
        <v>#REF!</v>
      </c>
      <c r="V2247" s="530"/>
      <c r="W2247" s="531"/>
      <c r="X2247" s="532"/>
      <c r="Y2247" s="532"/>
      <c r="Z2247" s="124"/>
      <c r="AA2247" s="120"/>
      <c r="AB2247" s="120"/>
      <c r="AC2247" s="120"/>
      <c r="AD2247" s="120"/>
      <c r="AE2247" s="120"/>
      <c r="AF2247" s="120"/>
      <c r="AG2247" s="120"/>
      <c r="AH2247" s="120"/>
      <c r="AI2247" s="120"/>
      <c r="AJ2247" s="120"/>
      <c r="AK2247" s="120"/>
      <c r="AL2247" s="120"/>
      <c r="AM2247" s="120"/>
      <c r="AN2247" s="120"/>
      <c r="AO2247" s="120"/>
      <c r="AP2247" s="120"/>
      <c r="AQ2247" s="120"/>
      <c r="AR2247" s="120"/>
      <c r="AS2247" s="120"/>
      <c r="AT2247" s="120"/>
      <c r="AU2247" s="120"/>
      <c r="AV2247" s="120"/>
      <c r="AW2247" s="120"/>
      <c r="AX2247" s="120"/>
      <c r="AY2247" s="120"/>
      <c r="AZ2247" s="120"/>
      <c r="BA2247" s="120"/>
      <c r="BB2247" s="120"/>
      <c r="BC2247" s="120"/>
      <c r="BD2247" s="120"/>
      <c r="BE2247" s="120"/>
      <c r="BF2247" s="120"/>
      <c r="BG2247" s="120"/>
      <c r="BH2247" s="120"/>
      <c r="BI2247" s="120"/>
      <c r="BJ2247" s="120"/>
      <c r="BK2247" s="120"/>
      <c r="BL2247" s="120"/>
      <c r="BM2247" s="120"/>
      <c r="BN2247" s="120"/>
      <c r="BO2247" s="120"/>
      <c r="BP2247" s="120"/>
      <c r="BQ2247" s="120"/>
      <c r="BR2247" s="120"/>
      <c r="BS2247" s="120"/>
      <c r="BT2247" s="120"/>
      <c r="BU2247" s="120"/>
      <c r="BV2247" s="120"/>
      <c r="BW2247" s="120"/>
      <c r="BX2247" s="120"/>
      <c r="BY2247" s="120"/>
      <c r="BZ2247" s="120"/>
      <c r="CA2247" s="120"/>
      <c r="CB2247" s="120"/>
      <c r="CC2247" s="120"/>
      <c r="CD2247" s="120"/>
      <c r="CE2247" s="120"/>
      <c r="CF2247" s="120"/>
      <c r="CG2247" s="120"/>
      <c r="CH2247" s="120"/>
      <c r="CI2247" s="120"/>
      <c r="CJ2247" s="120"/>
      <c r="CK2247" s="120"/>
      <c r="CL2247" s="120"/>
      <c r="CM2247" s="120"/>
      <c r="CN2247" s="120"/>
      <c r="CO2247" s="120"/>
      <c r="CP2247" s="120"/>
      <c r="CQ2247" s="120"/>
      <c r="CR2247" s="120"/>
      <c r="CS2247" s="120"/>
      <c r="CT2247" s="120"/>
      <c r="CU2247" s="120"/>
      <c r="CV2247" s="120"/>
      <c r="CW2247" s="120"/>
      <c r="CX2247" s="120"/>
      <c r="CY2247" s="120"/>
      <c r="CZ2247" s="120"/>
      <c r="DA2247" s="120"/>
      <c r="DB2247" s="120"/>
      <c r="DC2247" s="120"/>
      <c r="DD2247" s="120"/>
      <c r="DE2247" s="120"/>
      <c r="DF2247" s="120"/>
      <c r="DG2247" s="120"/>
      <c r="DH2247" s="120"/>
      <c r="DI2247" s="120"/>
      <c r="DJ2247" s="120"/>
      <c r="DK2247" s="120"/>
      <c r="DL2247" s="120"/>
    </row>
    <row r="2248" spans="1:120" s="490" customFormat="1" ht="14.25" x14ac:dyDescent="0.2">
      <c r="A2248" s="735" t="s">
        <v>1781</v>
      </c>
      <c r="B2248" s="736"/>
      <c r="C2248" s="731"/>
      <c r="D2248" s="584"/>
      <c r="E2248" s="584"/>
      <c r="F2248" s="737" t="s">
        <v>95</v>
      </c>
      <c r="G2248" s="738"/>
      <c r="H2248" s="524"/>
      <c r="I2248" s="525"/>
      <c r="J2248" s="493">
        <v>0</v>
      </c>
      <c r="K2248" s="493">
        <v>0</v>
      </c>
      <c r="L2248" s="493">
        <f>L2250+L2249</f>
        <v>2</v>
      </c>
      <c r="M2248" s="493"/>
      <c r="N2248" s="376">
        <f>N2250</f>
        <v>0</v>
      </c>
      <c r="O2248" s="493"/>
      <c r="P2248" s="526">
        <f>P2249+P2250</f>
        <v>887097.04108000011</v>
      </c>
      <c r="Q2248" s="493"/>
      <c r="R2248" s="376">
        <f>R2250</f>
        <v>0</v>
      </c>
      <c r="S2248" s="493"/>
      <c r="T2248" s="376">
        <f>T2249+T2250</f>
        <v>999529.06141000008</v>
      </c>
      <c r="U2248" s="493"/>
      <c r="V2248" s="376" t="e">
        <f>'Приложение 1'!#REF!</f>
        <v>#REF!</v>
      </c>
      <c r="W2248" s="376" t="e">
        <f>'Приложение 1'!#REF!</f>
        <v>#REF!</v>
      </c>
      <c r="X2248" s="376" t="e">
        <f>W2248</f>
        <v>#REF!</v>
      </c>
      <c r="Y2248" s="376"/>
      <c r="Z2248" s="376"/>
      <c r="AA2248" s="376" t="s">
        <v>1776</v>
      </c>
      <c r="AB2248" s="376" t="e">
        <f t="shared" ref="AB2248" si="93">AA2248*$Z$13/100</f>
        <v>#VALUE!</v>
      </c>
      <c r="AC2248" s="376" t="e">
        <f>V2248/AB2248</f>
        <v>#REF!</v>
      </c>
    </row>
    <row r="2249" spans="1:120" s="115" customFormat="1" ht="30" hidden="1" customHeight="1" x14ac:dyDescent="0.25">
      <c r="A2249" s="510"/>
      <c r="B2249" s="533"/>
      <c r="C2249" s="731"/>
      <c r="D2249" s="584"/>
      <c r="E2249" s="584"/>
      <c r="F2249" s="739"/>
      <c r="G2249" s="740"/>
      <c r="H2249" s="629" t="s">
        <v>1779</v>
      </c>
      <c r="I2249" s="262" t="s">
        <v>1778</v>
      </c>
      <c r="J2249" s="534"/>
      <c r="K2249" s="534"/>
      <c r="L2249" s="448">
        <v>1</v>
      </c>
      <c r="M2249" s="534"/>
      <c r="N2249" s="535"/>
      <c r="O2249" s="534"/>
      <c r="P2249" s="536">
        <v>567845.62762000004</v>
      </c>
      <c r="Q2249" s="534"/>
      <c r="R2249" s="535"/>
      <c r="S2249" s="534"/>
      <c r="T2249" s="536">
        <v>662937.84724000003</v>
      </c>
      <c r="U2249" s="534"/>
      <c r="V2249" s="371"/>
      <c r="W2249" s="372"/>
      <c r="X2249" s="372"/>
      <c r="Y2249" s="372"/>
      <c r="Z2249" s="372"/>
      <c r="AA2249" s="371"/>
      <c r="AB2249" s="371"/>
      <c r="AC2249" s="371"/>
      <c r="AD2249" s="124"/>
      <c r="AE2249" s="120"/>
      <c r="AF2249" s="120"/>
      <c r="AG2249" s="120"/>
      <c r="AH2249" s="120"/>
      <c r="AI2249" s="120"/>
      <c r="AJ2249" s="120"/>
      <c r="AK2249" s="120"/>
      <c r="AL2249" s="120"/>
      <c r="AM2249" s="120"/>
      <c r="AN2249" s="120"/>
      <c r="AO2249" s="120"/>
      <c r="AP2249" s="120"/>
      <c r="AQ2249" s="120"/>
      <c r="AR2249" s="120"/>
      <c r="AS2249" s="120"/>
      <c r="AT2249" s="120"/>
      <c r="AU2249" s="120"/>
      <c r="AV2249" s="120"/>
      <c r="AW2249" s="120"/>
      <c r="AX2249" s="120"/>
      <c r="AY2249" s="120"/>
      <c r="AZ2249" s="120"/>
      <c r="BA2249" s="120"/>
      <c r="BB2249" s="120"/>
      <c r="BC2249" s="120"/>
      <c r="BD2249" s="120"/>
      <c r="BE2249" s="120"/>
      <c r="BF2249" s="120"/>
      <c r="BG2249" s="120"/>
      <c r="BH2249" s="120"/>
      <c r="BI2249" s="120"/>
      <c r="BJ2249" s="120"/>
      <c r="BK2249" s="120"/>
      <c r="BL2249" s="120"/>
      <c r="BM2249" s="120"/>
      <c r="BN2249" s="120"/>
      <c r="BO2249" s="120"/>
      <c r="BP2249" s="120"/>
      <c r="BQ2249" s="120"/>
      <c r="BR2249" s="120"/>
      <c r="BS2249" s="120"/>
      <c r="BT2249" s="120"/>
      <c r="BU2249" s="120"/>
      <c r="BV2249" s="120"/>
      <c r="BW2249" s="120"/>
      <c r="BX2249" s="120"/>
      <c r="BY2249" s="120"/>
      <c r="BZ2249" s="120"/>
      <c r="CA2249" s="120"/>
      <c r="CB2249" s="120"/>
      <c r="CC2249" s="120"/>
      <c r="CD2249" s="120"/>
      <c r="CE2249" s="120"/>
      <c r="CF2249" s="120"/>
      <c r="CG2249" s="120"/>
      <c r="CH2249" s="120"/>
      <c r="CI2249" s="120"/>
      <c r="CJ2249" s="120"/>
      <c r="CK2249" s="120"/>
      <c r="CL2249" s="120"/>
      <c r="CM2249" s="120"/>
      <c r="CN2249" s="120"/>
      <c r="CO2249" s="120"/>
      <c r="CP2249" s="120"/>
      <c r="CQ2249" s="120"/>
      <c r="CR2249" s="120"/>
      <c r="CS2249" s="120"/>
      <c r="CT2249" s="120"/>
      <c r="CU2249" s="120"/>
      <c r="CV2249" s="120"/>
      <c r="CW2249" s="120"/>
      <c r="CX2249" s="120"/>
      <c r="CY2249" s="120"/>
      <c r="CZ2249" s="120"/>
      <c r="DA2249" s="120"/>
      <c r="DB2249" s="120"/>
      <c r="DC2249" s="120"/>
      <c r="DD2249" s="120"/>
      <c r="DE2249" s="120"/>
      <c r="DF2249" s="120"/>
      <c r="DG2249" s="120"/>
      <c r="DH2249" s="120"/>
      <c r="DI2249" s="120"/>
      <c r="DJ2249" s="120"/>
      <c r="DK2249" s="120"/>
      <c r="DL2249" s="120"/>
      <c r="DM2249" s="120"/>
      <c r="DN2249" s="120"/>
      <c r="DO2249" s="120"/>
      <c r="DP2249" s="120"/>
    </row>
    <row r="2250" spans="1:120" ht="32.25" hidden="1" customHeight="1" x14ac:dyDescent="0.25">
      <c r="A2250" s="295" t="s">
        <v>170</v>
      </c>
      <c r="B2250" s="4"/>
      <c r="C2250" s="732"/>
      <c r="D2250" s="733"/>
      <c r="E2250" s="733"/>
      <c r="F2250" s="733"/>
      <c r="G2250" s="741"/>
      <c r="H2250" s="630"/>
      <c r="I2250" s="323" t="s">
        <v>1777</v>
      </c>
      <c r="J2250" s="430"/>
      <c r="K2250" s="67"/>
      <c r="L2250" s="432">
        <v>1</v>
      </c>
      <c r="M2250" s="67"/>
      <c r="N2250" s="67"/>
      <c r="O2250" s="2"/>
      <c r="P2250" s="375">
        <v>319251.41346000001</v>
      </c>
      <c r="Q2250" s="432"/>
      <c r="R2250" s="67"/>
      <c r="S2250" s="90"/>
      <c r="T2250" s="375">
        <v>336591.21416999999</v>
      </c>
      <c r="U2250" s="90"/>
      <c r="V2250" s="188"/>
      <c r="W2250" s="188"/>
      <c r="X2250" s="188"/>
      <c r="Y2250" s="188"/>
      <c r="Z2250" s="64"/>
      <c r="AA2250" s="22"/>
      <c r="AB2250" s="22"/>
      <c r="AC2250" s="22"/>
      <c r="AD2250" s="22"/>
      <c r="AE2250" s="22"/>
      <c r="AF2250" s="22"/>
      <c r="AG2250" s="22"/>
      <c r="AH2250" s="22"/>
      <c r="AI2250" s="22"/>
      <c r="AJ2250" s="22"/>
      <c r="AK2250" s="22"/>
      <c r="AL2250" s="22"/>
      <c r="AM2250" s="22"/>
      <c r="AN2250" s="22"/>
      <c r="AO2250" s="22"/>
      <c r="AP2250" s="22"/>
      <c r="AQ2250" s="22"/>
      <c r="AR2250" s="22"/>
      <c r="AS2250" s="22"/>
      <c r="AT2250" s="22"/>
      <c r="AU2250" s="22"/>
      <c r="AV2250" s="22"/>
      <c r="AW2250" s="22"/>
      <c r="AX2250" s="22"/>
      <c r="AY2250" s="22"/>
      <c r="AZ2250" s="22"/>
      <c r="BA2250" s="22"/>
      <c r="BB2250" s="22"/>
      <c r="BC2250" s="22"/>
      <c r="BD2250" s="22"/>
      <c r="BE2250" s="22"/>
      <c r="BF2250" s="22"/>
      <c r="BG2250" s="22"/>
      <c r="BH2250" s="22"/>
      <c r="BI2250" s="22"/>
      <c r="BJ2250" s="22"/>
      <c r="BK2250" s="22"/>
      <c r="BL2250" s="22"/>
      <c r="BM2250" s="22"/>
      <c r="BN2250" s="22"/>
      <c r="BO2250" s="22"/>
      <c r="BP2250" s="22"/>
      <c r="BQ2250" s="22"/>
      <c r="BR2250" s="22"/>
      <c r="BS2250" s="22"/>
      <c r="BT2250" s="22"/>
      <c r="BU2250" s="22"/>
      <c r="BV2250" s="22"/>
      <c r="BW2250" s="22"/>
      <c r="BX2250" s="22"/>
      <c r="BY2250" s="22"/>
      <c r="BZ2250" s="22"/>
      <c r="CA2250" s="22"/>
      <c r="CB2250" s="22"/>
      <c r="CC2250" s="22"/>
      <c r="CD2250" s="22"/>
      <c r="CE2250" s="22"/>
      <c r="CF2250" s="22"/>
      <c r="CG2250" s="22"/>
      <c r="CH2250" s="22"/>
      <c r="CI2250" s="22"/>
      <c r="CJ2250" s="22"/>
      <c r="CK2250" s="22"/>
      <c r="CL2250" s="22"/>
      <c r="CM2250" s="22"/>
      <c r="CN2250" s="22"/>
      <c r="CO2250" s="22"/>
      <c r="CP2250" s="22"/>
      <c r="CQ2250" s="22"/>
      <c r="CR2250" s="22"/>
      <c r="CS2250" s="22"/>
      <c r="CT2250" s="22"/>
      <c r="CU2250" s="22"/>
      <c r="CV2250" s="22"/>
      <c r="CW2250" s="22"/>
      <c r="CX2250" s="22"/>
      <c r="CY2250" s="22"/>
      <c r="CZ2250" s="22"/>
      <c r="DA2250" s="22"/>
      <c r="DB2250" s="22"/>
      <c r="DC2250" s="22"/>
      <c r="DD2250" s="22"/>
      <c r="DE2250" s="22"/>
      <c r="DF2250" s="22"/>
      <c r="DG2250" s="22"/>
      <c r="DH2250" s="22"/>
      <c r="DI2250" s="22"/>
      <c r="DJ2250" s="22"/>
      <c r="DK2250" s="22"/>
      <c r="DL2250" s="22"/>
    </row>
    <row r="2251" spans="1:120" x14ac:dyDescent="0.25">
      <c r="V2251" s="461"/>
      <c r="W2251" s="5"/>
      <c r="X2251" s="5"/>
      <c r="Y2251" s="5"/>
      <c r="Z2251" s="5"/>
      <c r="AA2251" s="22"/>
      <c r="AB2251" s="22"/>
      <c r="AC2251" s="22"/>
      <c r="AD2251" s="22"/>
      <c r="AE2251" s="22"/>
      <c r="AF2251" s="22"/>
      <c r="AG2251" s="22"/>
      <c r="AH2251" s="22"/>
      <c r="AI2251" s="22"/>
      <c r="AJ2251" s="22"/>
      <c r="AK2251" s="22"/>
      <c r="AL2251" s="22"/>
      <c r="AM2251" s="22"/>
      <c r="AN2251" s="22"/>
      <c r="AO2251" s="22"/>
      <c r="AP2251" s="22"/>
      <c r="AQ2251" s="22"/>
      <c r="AR2251" s="22"/>
      <c r="AS2251" s="22"/>
      <c r="AT2251" s="22"/>
      <c r="AU2251" s="22"/>
      <c r="AV2251" s="22"/>
      <c r="AW2251" s="22"/>
      <c r="AX2251" s="22"/>
      <c r="AY2251" s="22"/>
      <c r="AZ2251" s="22"/>
      <c r="BA2251" s="22"/>
      <c r="BB2251" s="22"/>
      <c r="BC2251" s="22"/>
      <c r="BD2251" s="22"/>
      <c r="BE2251" s="22"/>
      <c r="BF2251" s="22"/>
      <c r="BG2251" s="22"/>
      <c r="BH2251" s="22"/>
      <c r="BI2251" s="22"/>
      <c r="BJ2251" s="22"/>
      <c r="BK2251" s="22"/>
      <c r="BL2251" s="22"/>
      <c r="BM2251" s="22"/>
      <c r="BN2251" s="22"/>
      <c r="BO2251" s="22"/>
      <c r="BP2251" s="22"/>
      <c r="BQ2251" s="22"/>
      <c r="BR2251" s="22"/>
      <c r="BS2251" s="22"/>
      <c r="BT2251" s="22"/>
      <c r="BU2251" s="22"/>
      <c r="BV2251" s="22"/>
      <c r="BW2251" s="22"/>
      <c r="BX2251" s="22"/>
      <c r="BY2251" s="22"/>
      <c r="BZ2251" s="22"/>
      <c r="CA2251" s="22"/>
      <c r="CB2251" s="22"/>
      <c r="CC2251" s="22"/>
      <c r="CD2251" s="22"/>
      <c r="CE2251" s="22"/>
      <c r="CF2251" s="22"/>
      <c r="CG2251" s="22"/>
      <c r="CH2251" s="22"/>
      <c r="CI2251" s="22"/>
      <c r="CJ2251" s="22"/>
      <c r="CK2251" s="22"/>
      <c r="CL2251" s="22"/>
      <c r="CM2251" s="22"/>
      <c r="CN2251" s="22"/>
      <c r="CO2251" s="22"/>
      <c r="CP2251" s="22"/>
      <c r="CQ2251" s="22"/>
      <c r="CR2251" s="22"/>
      <c r="CS2251" s="22"/>
      <c r="CT2251" s="22"/>
      <c r="CU2251" s="22"/>
      <c r="CV2251" s="22"/>
      <c r="CW2251" s="22"/>
      <c r="CX2251" s="22"/>
      <c r="CY2251" s="22"/>
      <c r="CZ2251" s="22"/>
      <c r="DA2251" s="22"/>
      <c r="DB2251" s="22"/>
      <c r="DC2251" s="22"/>
      <c r="DD2251" s="22"/>
      <c r="DE2251" s="22"/>
      <c r="DF2251" s="22"/>
      <c r="DG2251" s="22"/>
      <c r="DH2251" s="22"/>
      <c r="DI2251" s="22"/>
      <c r="DJ2251" s="22"/>
      <c r="DK2251" s="22"/>
      <c r="DL2251" s="22"/>
    </row>
    <row r="2252" spans="1:120" x14ac:dyDescent="0.25">
      <c r="V2252" s="461"/>
      <c r="W2252" s="5"/>
      <c r="X2252" s="5"/>
      <c r="Y2252" s="5"/>
      <c r="Z2252" s="5"/>
      <c r="AA2252" s="22"/>
      <c r="AB2252" s="22"/>
      <c r="AC2252" s="22"/>
      <c r="AD2252" s="22"/>
      <c r="AE2252" s="22"/>
      <c r="AF2252" s="22"/>
      <c r="AG2252" s="22"/>
      <c r="AH2252" s="22"/>
      <c r="AI2252" s="22"/>
      <c r="AJ2252" s="22"/>
      <c r="AK2252" s="22"/>
      <c r="AL2252" s="22"/>
      <c r="AM2252" s="22"/>
      <c r="AN2252" s="22"/>
      <c r="AO2252" s="22"/>
      <c r="AP2252" s="22"/>
      <c r="AQ2252" s="22"/>
      <c r="AR2252" s="22"/>
      <c r="AS2252" s="22"/>
      <c r="AT2252" s="22"/>
      <c r="AU2252" s="22"/>
      <c r="AV2252" s="22"/>
      <c r="AW2252" s="22"/>
      <c r="AX2252" s="22"/>
      <c r="AY2252" s="22"/>
      <c r="AZ2252" s="22"/>
      <c r="BA2252" s="22"/>
      <c r="BB2252" s="22"/>
      <c r="BC2252" s="22"/>
      <c r="BD2252" s="22"/>
      <c r="BE2252" s="22"/>
      <c r="BF2252" s="22"/>
      <c r="BG2252" s="22"/>
      <c r="BH2252" s="22"/>
      <c r="BI2252" s="22"/>
      <c r="BJ2252" s="22"/>
      <c r="BK2252" s="22"/>
      <c r="BL2252" s="22"/>
      <c r="BM2252" s="22"/>
      <c r="BN2252" s="22"/>
      <c r="BO2252" s="22"/>
      <c r="BP2252" s="22"/>
      <c r="BQ2252" s="22"/>
      <c r="BR2252" s="22"/>
      <c r="BS2252" s="22"/>
      <c r="BT2252" s="22"/>
      <c r="BU2252" s="22"/>
      <c r="BV2252" s="22"/>
      <c r="BW2252" s="22"/>
      <c r="BX2252" s="22"/>
      <c r="BY2252" s="22"/>
      <c r="BZ2252" s="22"/>
      <c r="CA2252" s="22"/>
      <c r="CB2252" s="22"/>
      <c r="CC2252" s="22"/>
      <c r="CD2252" s="22"/>
      <c r="CE2252" s="22"/>
      <c r="CF2252" s="22"/>
      <c r="CG2252" s="22"/>
      <c r="CH2252" s="22"/>
      <c r="CI2252" s="22"/>
      <c r="CJ2252" s="22"/>
      <c r="CK2252" s="22"/>
      <c r="CL2252" s="22"/>
      <c r="CM2252" s="22"/>
      <c r="CN2252" s="22"/>
      <c r="CO2252" s="22"/>
      <c r="CP2252" s="22"/>
      <c r="CQ2252" s="22"/>
      <c r="CR2252" s="22"/>
      <c r="CS2252" s="22"/>
      <c r="CT2252" s="22"/>
      <c r="CU2252" s="22"/>
      <c r="CV2252" s="22"/>
      <c r="CW2252" s="22"/>
      <c r="CX2252" s="22"/>
      <c r="CY2252" s="22"/>
      <c r="CZ2252" s="22"/>
      <c r="DA2252" s="22"/>
      <c r="DB2252" s="22"/>
      <c r="DC2252" s="22"/>
      <c r="DD2252" s="22"/>
      <c r="DE2252" s="22"/>
      <c r="DF2252" s="22"/>
      <c r="DG2252" s="22"/>
      <c r="DH2252" s="22"/>
      <c r="DI2252" s="22"/>
      <c r="DJ2252" s="22"/>
      <c r="DK2252" s="22"/>
      <c r="DL2252" s="22"/>
    </row>
    <row r="2253" spans="1:120" x14ac:dyDescent="0.25">
      <c r="V2253" s="461"/>
      <c r="W2253" s="5"/>
      <c r="X2253" s="5"/>
      <c r="Y2253" s="5"/>
      <c r="Z2253" s="5"/>
      <c r="AA2253" s="22"/>
      <c r="AB2253" s="22"/>
      <c r="AC2253" s="22"/>
      <c r="AD2253" s="22"/>
      <c r="AE2253" s="22"/>
      <c r="AF2253" s="22"/>
      <c r="AG2253" s="22"/>
      <c r="AH2253" s="22"/>
      <c r="AI2253" s="22"/>
      <c r="AJ2253" s="22"/>
      <c r="AK2253" s="22"/>
      <c r="AL2253" s="22"/>
      <c r="AM2253" s="22"/>
      <c r="AN2253" s="22"/>
      <c r="AO2253" s="22"/>
      <c r="AP2253" s="22"/>
      <c r="AQ2253" s="22"/>
      <c r="AR2253" s="22"/>
      <c r="AS2253" s="22"/>
      <c r="AT2253" s="22"/>
      <c r="AU2253" s="22"/>
      <c r="AV2253" s="22"/>
      <c r="AW2253" s="22"/>
      <c r="AX2253" s="22"/>
      <c r="AY2253" s="22"/>
      <c r="AZ2253" s="22"/>
      <c r="BA2253" s="22"/>
      <c r="BB2253" s="22"/>
      <c r="BC2253" s="22"/>
      <c r="BD2253" s="22"/>
      <c r="BE2253" s="22"/>
      <c r="BF2253" s="22"/>
      <c r="BG2253" s="22"/>
      <c r="BH2253" s="22"/>
      <c r="BI2253" s="22"/>
      <c r="BJ2253" s="22"/>
      <c r="BK2253" s="22"/>
      <c r="BL2253" s="22"/>
      <c r="BM2253" s="22"/>
      <c r="BN2253" s="22"/>
      <c r="BO2253" s="22"/>
      <c r="BP2253" s="22"/>
      <c r="BQ2253" s="22"/>
      <c r="BR2253" s="22"/>
      <c r="BS2253" s="22"/>
      <c r="BT2253" s="22"/>
      <c r="BU2253" s="22"/>
      <c r="BV2253" s="22"/>
      <c r="BW2253" s="22"/>
      <c r="BX2253" s="22"/>
      <c r="BY2253" s="22"/>
      <c r="BZ2253" s="22"/>
      <c r="CA2253" s="22"/>
      <c r="CB2253" s="22"/>
      <c r="CC2253" s="22"/>
      <c r="CD2253" s="22"/>
      <c r="CE2253" s="22"/>
      <c r="CF2253" s="22"/>
      <c r="CG2253" s="22"/>
      <c r="CH2253" s="22"/>
      <c r="CI2253" s="22"/>
      <c r="CJ2253" s="22"/>
      <c r="CK2253" s="22"/>
      <c r="CL2253" s="22"/>
      <c r="CM2253" s="22"/>
      <c r="CN2253" s="22"/>
      <c r="CO2253" s="22"/>
      <c r="CP2253" s="22"/>
      <c r="CQ2253" s="22"/>
      <c r="CR2253" s="22"/>
      <c r="CS2253" s="22"/>
      <c r="CT2253" s="22"/>
      <c r="CU2253" s="22"/>
      <c r="CV2253" s="22"/>
      <c r="CW2253" s="22"/>
      <c r="CX2253" s="22"/>
      <c r="CY2253" s="22"/>
      <c r="CZ2253" s="22"/>
      <c r="DA2253" s="22"/>
      <c r="DB2253" s="22"/>
      <c r="DC2253" s="22"/>
      <c r="DD2253" s="22"/>
      <c r="DE2253" s="22"/>
      <c r="DF2253" s="22"/>
      <c r="DG2253" s="22"/>
      <c r="DH2253" s="22"/>
      <c r="DI2253" s="22"/>
      <c r="DJ2253" s="22"/>
      <c r="DK2253" s="22"/>
      <c r="DL2253" s="22"/>
    </row>
    <row r="2254" spans="1:120" ht="15.75" x14ac:dyDescent="0.25">
      <c r="A2254" s="26"/>
      <c r="B2254" s="198"/>
      <c r="C2254" s="48" t="s">
        <v>149</v>
      </c>
      <c r="D2254" s="54"/>
      <c r="E2254" s="27"/>
      <c r="F2254" s="28"/>
      <c r="G2254"/>
      <c r="H2254"/>
      <c r="I2254" s="265"/>
      <c r="J2254" s="151" t="s">
        <v>150</v>
      </c>
      <c r="K2254" s="44"/>
      <c r="L2254" s="44"/>
      <c r="M2254" s="44"/>
      <c r="N2254" s="44"/>
      <c r="O2254" s="44"/>
      <c r="P2254" s="44"/>
      <c r="Q2254" s="44"/>
      <c r="R2254" s="44"/>
      <c r="S2254" s="44"/>
      <c r="T2254" s="44"/>
      <c r="U2254" s="171"/>
      <c r="V2254" s="165"/>
      <c r="W2254" s="133"/>
      <c r="X2254" s="133"/>
      <c r="Y2254" s="133"/>
      <c r="Z2254" s="133"/>
      <c r="AA2254"/>
      <c r="AB2254"/>
      <c r="AC2254"/>
      <c r="AD2254"/>
      <c r="AE2254"/>
      <c r="AF2254"/>
      <c r="AG2254"/>
      <c r="AH2254"/>
      <c r="AI2254"/>
      <c r="AJ2254" s="22"/>
      <c r="AK2254" s="22"/>
      <c r="AL2254" s="22"/>
      <c r="AM2254" s="22"/>
      <c r="AN2254" s="22"/>
      <c r="AO2254" s="22"/>
      <c r="AP2254" s="22"/>
      <c r="AQ2254" s="22"/>
      <c r="AR2254" s="22"/>
      <c r="AS2254" s="22"/>
      <c r="AT2254" s="22"/>
      <c r="AU2254" s="22"/>
      <c r="AV2254" s="22"/>
      <c r="AW2254" s="22"/>
      <c r="AX2254" s="22"/>
      <c r="AY2254" s="22"/>
      <c r="AZ2254" s="22"/>
      <c r="BA2254" s="22"/>
      <c r="BB2254" s="22"/>
      <c r="BC2254" s="22"/>
      <c r="BD2254" s="22"/>
      <c r="BE2254" s="22"/>
      <c r="BF2254" s="22"/>
      <c r="BG2254" s="22"/>
      <c r="BH2254" s="22"/>
      <c r="BI2254" s="22"/>
      <c r="BJ2254" s="22"/>
      <c r="BK2254" s="22"/>
      <c r="BL2254" s="22"/>
      <c r="BM2254" s="22"/>
      <c r="BN2254" s="22"/>
      <c r="BO2254" s="22"/>
      <c r="BP2254" s="22"/>
      <c r="BQ2254" s="22"/>
      <c r="BR2254" s="22"/>
      <c r="BS2254" s="22"/>
      <c r="BT2254" s="22"/>
      <c r="BU2254" s="22"/>
      <c r="BV2254" s="22"/>
      <c r="BW2254" s="22"/>
      <c r="BX2254" s="22"/>
      <c r="BY2254" s="22"/>
      <c r="BZ2254" s="22"/>
      <c r="CA2254" s="22"/>
      <c r="CB2254" s="22"/>
      <c r="CC2254" s="22"/>
      <c r="CD2254" s="22"/>
      <c r="CE2254" s="22"/>
      <c r="CF2254" s="22"/>
      <c r="CG2254" s="22"/>
      <c r="CH2254" s="22"/>
      <c r="CI2254" s="22"/>
      <c r="CJ2254" s="22"/>
      <c r="CK2254" s="22"/>
      <c r="CL2254" s="22"/>
      <c r="CM2254" s="22"/>
      <c r="CN2254" s="22"/>
      <c r="CO2254" s="22"/>
      <c r="CP2254" s="22"/>
      <c r="CQ2254" s="22"/>
      <c r="CR2254" s="22"/>
      <c r="CS2254" s="22"/>
      <c r="CT2254" s="22"/>
      <c r="CU2254" s="22"/>
      <c r="CV2254" s="22"/>
      <c r="CW2254" s="22"/>
      <c r="CX2254" s="22"/>
      <c r="CY2254" s="22"/>
      <c r="CZ2254" s="22"/>
      <c r="DA2254" s="22"/>
      <c r="DB2254" s="22"/>
      <c r="DC2254" s="22"/>
      <c r="DD2254" s="22"/>
      <c r="DE2254" s="22"/>
      <c r="DF2254" s="22"/>
      <c r="DG2254" s="22"/>
      <c r="DH2254" s="22"/>
      <c r="DI2254" s="22"/>
      <c r="DJ2254" s="22"/>
      <c r="DK2254" s="22"/>
      <c r="DL2254" s="22"/>
    </row>
    <row r="2255" spans="1:120" ht="15.75" x14ac:dyDescent="0.25">
      <c r="A2255" s="26"/>
      <c r="B2255" s="198"/>
      <c r="C2255" s="49" t="s">
        <v>151</v>
      </c>
      <c r="D2255" s="55"/>
      <c r="E2255" s="29"/>
      <c r="F2255" s="30"/>
      <c r="G2255" s="30"/>
      <c r="H2255" s="30"/>
      <c r="I2255" s="266"/>
      <c r="J2255" s="152"/>
      <c r="K2255" s="44"/>
      <c r="L2255" s="44"/>
      <c r="M2255" s="44"/>
      <c r="N2255" s="44"/>
      <c r="O2255" s="44"/>
      <c r="P2255" s="44"/>
      <c r="Q2255" s="44"/>
      <c r="R2255" s="44"/>
      <c r="S2255" s="44"/>
      <c r="T2255" s="44"/>
      <c r="U2255" s="171"/>
      <c r="V2255" s="165"/>
      <c r="W2255" s="133"/>
      <c r="X2255" s="133"/>
      <c r="Y2255" s="133"/>
      <c r="Z2255" s="133"/>
      <c r="AA2255"/>
      <c r="AB2255"/>
      <c r="AC2255"/>
      <c r="AD2255"/>
      <c r="AE2255"/>
      <c r="AF2255"/>
      <c r="AG2255"/>
      <c r="AH2255"/>
      <c r="AI2255"/>
      <c r="AJ2255" s="22"/>
      <c r="AK2255" s="22"/>
      <c r="AL2255" s="22"/>
      <c r="AM2255" s="22"/>
      <c r="AN2255" s="22"/>
      <c r="AO2255" s="22"/>
      <c r="AP2255" s="22"/>
      <c r="AQ2255" s="22"/>
      <c r="AR2255" s="22"/>
      <c r="AS2255" s="22"/>
      <c r="AT2255" s="22"/>
      <c r="AU2255" s="22"/>
      <c r="AV2255" s="22"/>
      <c r="AW2255" s="22"/>
      <c r="AX2255" s="22"/>
      <c r="AY2255" s="22"/>
      <c r="AZ2255" s="22"/>
      <c r="BA2255" s="22"/>
      <c r="BB2255" s="22"/>
      <c r="BC2255" s="22"/>
      <c r="BD2255" s="22"/>
      <c r="BE2255" s="22"/>
      <c r="BF2255" s="22"/>
      <c r="BG2255" s="22"/>
      <c r="BH2255" s="22"/>
      <c r="BI2255" s="22"/>
      <c r="BJ2255" s="22"/>
      <c r="BK2255" s="22"/>
      <c r="BL2255" s="22"/>
      <c r="BM2255" s="22"/>
      <c r="BN2255" s="22"/>
      <c r="BO2255" s="22"/>
      <c r="BP2255" s="22"/>
      <c r="BQ2255" s="22"/>
      <c r="BR2255" s="22"/>
      <c r="BS2255" s="22"/>
      <c r="BT2255" s="22"/>
      <c r="BU2255" s="22"/>
      <c r="BV2255" s="22"/>
      <c r="BW2255" s="22"/>
      <c r="BX2255" s="22"/>
      <c r="BY2255" s="22"/>
      <c r="BZ2255" s="22"/>
      <c r="CA2255" s="22"/>
      <c r="CB2255" s="22"/>
      <c r="CC2255" s="22"/>
      <c r="CD2255" s="22"/>
      <c r="CE2255" s="22"/>
      <c r="CF2255" s="22"/>
      <c r="CG2255" s="22"/>
      <c r="CH2255" s="22"/>
      <c r="CI2255" s="22"/>
      <c r="CJ2255" s="22"/>
      <c r="CK2255" s="22"/>
      <c r="CL2255" s="22"/>
      <c r="CM2255" s="22"/>
      <c r="CN2255" s="22"/>
      <c r="CO2255" s="22"/>
      <c r="CP2255" s="22"/>
      <c r="CQ2255" s="22"/>
      <c r="CR2255" s="22"/>
      <c r="CS2255" s="22"/>
      <c r="CT2255" s="22"/>
      <c r="CU2255" s="22"/>
      <c r="CV2255" s="22"/>
      <c r="CW2255" s="22"/>
      <c r="CX2255" s="22"/>
      <c r="CY2255" s="22"/>
      <c r="CZ2255" s="22"/>
      <c r="DA2255" s="22"/>
      <c r="DB2255" s="22"/>
      <c r="DC2255" s="22"/>
      <c r="DD2255" s="22"/>
      <c r="DE2255" s="22"/>
      <c r="DF2255" s="22"/>
      <c r="DG2255" s="22"/>
      <c r="DH2255" s="22"/>
      <c r="DI2255" s="22"/>
      <c r="DJ2255" s="22"/>
      <c r="DK2255" s="22"/>
      <c r="DL2255" s="22"/>
    </row>
    <row r="2256" spans="1:120" x14ac:dyDescent="0.25">
      <c r="A2256" s="26"/>
      <c r="B2256" s="198"/>
      <c r="C2256" s="50" t="s">
        <v>152</v>
      </c>
      <c r="D2256" s="56"/>
      <c r="E2256" s="31"/>
      <c r="F2256" s="28"/>
      <c r="G2256"/>
      <c r="H2256"/>
      <c r="I2256" s="265"/>
      <c r="J2256" s="151" t="s">
        <v>150</v>
      </c>
      <c r="K2256" s="44"/>
      <c r="L2256" s="44"/>
      <c r="M2256" s="44"/>
      <c r="N2256" s="44"/>
      <c r="O2256" s="44"/>
      <c r="P2256" s="44"/>
      <c r="Q2256" s="44"/>
      <c r="R2256" s="44"/>
      <c r="S2256" s="44"/>
      <c r="T2256" s="44"/>
      <c r="U2256" s="171"/>
      <c r="V2256" s="165"/>
      <c r="W2256" s="133"/>
      <c r="X2256" s="133"/>
      <c r="Y2256" s="133"/>
      <c r="Z2256" s="133"/>
      <c r="AA2256"/>
      <c r="AB2256"/>
      <c r="AC2256"/>
      <c r="AD2256"/>
      <c r="AE2256"/>
      <c r="AF2256"/>
      <c r="AG2256"/>
      <c r="AH2256"/>
      <c r="AI2256"/>
      <c r="AJ2256" s="22"/>
      <c r="AK2256" s="22"/>
      <c r="AL2256" s="22"/>
      <c r="AM2256" s="22"/>
      <c r="AN2256" s="22"/>
      <c r="AO2256" s="22"/>
      <c r="AP2256" s="22"/>
      <c r="AQ2256" s="22"/>
      <c r="AR2256" s="22"/>
      <c r="AS2256" s="22"/>
      <c r="AT2256" s="22"/>
      <c r="AU2256" s="22"/>
      <c r="AV2256" s="22"/>
      <c r="AW2256" s="22"/>
      <c r="AX2256" s="22"/>
      <c r="AY2256" s="22"/>
      <c r="AZ2256" s="22"/>
      <c r="BA2256" s="22"/>
      <c r="BB2256" s="22"/>
      <c r="BC2256" s="22"/>
      <c r="BD2256" s="22"/>
      <c r="BE2256" s="22"/>
      <c r="BF2256" s="22"/>
      <c r="BG2256" s="22"/>
      <c r="BH2256" s="22"/>
      <c r="BI2256" s="22"/>
      <c r="BJ2256" s="22"/>
      <c r="BK2256" s="22"/>
      <c r="BL2256" s="22"/>
      <c r="BM2256" s="22"/>
      <c r="BN2256" s="22"/>
      <c r="BO2256" s="22"/>
      <c r="BP2256" s="22"/>
      <c r="BQ2256" s="22"/>
      <c r="BR2256" s="22"/>
      <c r="BS2256" s="22"/>
      <c r="BT2256" s="22"/>
      <c r="BU2256" s="22"/>
      <c r="BV2256" s="22"/>
      <c r="BW2256" s="22"/>
      <c r="BX2256" s="22"/>
      <c r="BY2256" s="22"/>
      <c r="BZ2256" s="22"/>
      <c r="CA2256" s="22"/>
      <c r="CB2256" s="22"/>
      <c r="CC2256" s="22"/>
      <c r="CD2256" s="22"/>
      <c r="CE2256" s="22"/>
      <c r="CF2256" s="22"/>
      <c r="CG2256" s="22"/>
      <c r="CH2256" s="22"/>
      <c r="CI2256" s="22"/>
      <c r="CJ2256" s="22"/>
      <c r="CK2256" s="22"/>
      <c r="CL2256" s="22"/>
      <c r="CM2256" s="22"/>
      <c r="CN2256" s="22"/>
      <c r="CO2256" s="22"/>
      <c r="CP2256" s="22"/>
      <c r="CQ2256" s="22"/>
      <c r="CR2256" s="22"/>
      <c r="CS2256" s="22"/>
      <c r="CT2256" s="22"/>
      <c r="CU2256" s="22"/>
      <c r="CV2256" s="22"/>
      <c r="CW2256" s="22"/>
      <c r="CX2256" s="22"/>
      <c r="CY2256" s="22"/>
      <c r="CZ2256" s="22"/>
      <c r="DA2256" s="22"/>
      <c r="DB2256" s="22"/>
      <c r="DC2256" s="22"/>
      <c r="DD2256" s="22"/>
      <c r="DE2256" s="22"/>
      <c r="DF2256" s="22"/>
      <c r="DG2256" s="22"/>
      <c r="DH2256" s="22"/>
      <c r="DI2256" s="22"/>
      <c r="DJ2256" s="22"/>
      <c r="DK2256" s="22"/>
      <c r="DL2256" s="22"/>
    </row>
    <row r="2257" spans="1:116" x14ac:dyDescent="0.25">
      <c r="A2257" s="26"/>
      <c r="B2257" s="198"/>
      <c r="C2257" s="51" t="s">
        <v>153</v>
      </c>
      <c r="D2257" s="52"/>
      <c r="E2257" s="32"/>
      <c r="F2257" s="30"/>
      <c r="G2257" s="30"/>
      <c r="H2257" s="30"/>
      <c r="I2257" s="266"/>
      <c r="J2257" s="152"/>
      <c r="K2257" s="44"/>
      <c r="L2257" s="44"/>
      <c r="M2257" s="44"/>
      <c r="N2257" s="44"/>
      <c r="O2257" s="44"/>
      <c r="P2257" s="44"/>
      <c r="Q2257" s="44"/>
      <c r="R2257" s="44"/>
      <c r="S2257" s="44"/>
      <c r="T2257" s="44"/>
      <c r="U2257" s="171"/>
      <c r="V2257" s="165"/>
      <c r="W2257" s="133"/>
      <c r="X2257" s="133"/>
      <c r="Y2257" s="133"/>
      <c r="Z2257" s="133"/>
      <c r="AA2257"/>
      <c r="AB2257"/>
      <c r="AC2257"/>
      <c r="AD2257"/>
      <c r="AE2257"/>
      <c r="AF2257"/>
      <c r="AG2257"/>
      <c r="AH2257"/>
      <c r="AI2257"/>
      <c r="AJ2257" s="22"/>
      <c r="AK2257" s="22"/>
      <c r="AL2257" s="22"/>
      <c r="AM2257" s="22"/>
      <c r="AN2257" s="22"/>
      <c r="AO2257" s="22"/>
      <c r="AP2257" s="22"/>
      <c r="AQ2257" s="22"/>
      <c r="AR2257" s="22"/>
      <c r="AS2257" s="22"/>
      <c r="AT2257" s="22"/>
      <c r="AU2257" s="22"/>
      <c r="AV2257" s="22"/>
      <c r="AW2257" s="22"/>
      <c r="AX2257" s="22"/>
      <c r="AY2257" s="22"/>
      <c r="AZ2257" s="22"/>
      <c r="BA2257" s="22"/>
      <c r="BB2257" s="22"/>
      <c r="BC2257" s="22"/>
      <c r="BD2257" s="22"/>
      <c r="BE2257" s="22"/>
      <c r="BF2257" s="22"/>
      <c r="BG2257" s="22"/>
      <c r="BH2257" s="22"/>
      <c r="BI2257" s="22"/>
      <c r="BJ2257" s="22"/>
      <c r="BK2257" s="22"/>
      <c r="BL2257" s="22"/>
      <c r="BM2257" s="22"/>
      <c r="BN2257" s="22"/>
      <c r="BO2257" s="22"/>
      <c r="BP2257" s="22"/>
      <c r="BQ2257" s="22"/>
      <c r="BR2257" s="22"/>
      <c r="BS2257" s="22"/>
      <c r="BT2257" s="22"/>
      <c r="BU2257" s="22"/>
      <c r="BV2257" s="22"/>
      <c r="BW2257" s="22"/>
      <c r="BX2257" s="22"/>
      <c r="BY2257" s="22"/>
      <c r="BZ2257" s="22"/>
      <c r="CA2257" s="22"/>
      <c r="CB2257" s="22"/>
      <c r="CC2257" s="22"/>
      <c r="CD2257" s="22"/>
      <c r="CE2257" s="22"/>
      <c r="CF2257" s="22"/>
      <c r="CG2257" s="22"/>
      <c r="CH2257" s="22"/>
      <c r="CI2257" s="22"/>
      <c r="CJ2257" s="22"/>
      <c r="CK2257" s="22"/>
      <c r="CL2257" s="22"/>
      <c r="CM2257" s="22"/>
      <c r="CN2257" s="22"/>
      <c r="CO2257" s="22"/>
      <c r="CP2257" s="22"/>
      <c r="CQ2257" s="22"/>
      <c r="CR2257" s="22"/>
      <c r="CS2257" s="22"/>
      <c r="CT2257" s="22"/>
      <c r="CU2257" s="22"/>
      <c r="CV2257" s="22"/>
      <c r="CW2257" s="22"/>
      <c r="CX2257" s="22"/>
      <c r="CY2257" s="22"/>
      <c r="CZ2257" s="22"/>
      <c r="DA2257" s="22"/>
      <c r="DB2257" s="22"/>
      <c r="DC2257" s="22"/>
      <c r="DD2257" s="22"/>
      <c r="DE2257" s="22"/>
      <c r="DF2257" s="22"/>
      <c r="DG2257" s="22"/>
      <c r="DH2257" s="22"/>
      <c r="DI2257" s="22"/>
      <c r="DJ2257" s="22"/>
      <c r="DK2257" s="22"/>
      <c r="DL2257" s="22"/>
    </row>
    <row r="2258" spans="1:116" x14ac:dyDescent="0.25">
      <c r="A2258"/>
      <c r="B2258" s="199"/>
      <c r="C2258" s="53" t="s">
        <v>154</v>
      </c>
      <c r="D2258" s="53"/>
      <c r="E2258" s="33"/>
      <c r="F2258" s="34"/>
      <c r="G2258" s="35"/>
      <c r="H2258" s="35"/>
      <c r="I2258" s="267"/>
      <c r="J2258" s="151" t="s">
        <v>150</v>
      </c>
      <c r="K2258" s="44"/>
      <c r="L2258" s="44"/>
      <c r="M2258" s="44"/>
      <c r="N2258" s="44"/>
      <c r="O2258" s="44"/>
      <c r="P2258" s="44"/>
      <c r="Q2258" s="44"/>
      <c r="R2258" s="44"/>
      <c r="S2258" s="44"/>
      <c r="T2258" s="44"/>
      <c r="U2258" s="171"/>
      <c r="V2258" s="165"/>
      <c r="W2258" s="133"/>
      <c r="X2258" s="133"/>
      <c r="Y2258" s="133"/>
      <c r="Z2258" s="133"/>
      <c r="AA2258"/>
      <c r="AB2258"/>
      <c r="AC2258"/>
      <c r="AD2258"/>
      <c r="AE2258"/>
      <c r="AF2258"/>
      <c r="AG2258"/>
      <c r="AH2258"/>
      <c r="AI2258"/>
      <c r="AJ2258" s="22"/>
      <c r="AK2258" s="22"/>
      <c r="AL2258" s="22"/>
      <c r="AM2258" s="22"/>
      <c r="AN2258" s="22"/>
      <c r="AO2258" s="22"/>
      <c r="AP2258" s="22"/>
      <c r="AQ2258" s="22"/>
      <c r="AR2258" s="22"/>
      <c r="AS2258" s="22"/>
      <c r="AT2258" s="22"/>
      <c r="AU2258" s="22"/>
      <c r="AV2258" s="22"/>
      <c r="AW2258" s="22"/>
      <c r="AX2258" s="22"/>
      <c r="AY2258" s="22"/>
      <c r="AZ2258" s="22"/>
      <c r="BA2258" s="22"/>
      <c r="BB2258" s="22"/>
      <c r="BC2258" s="22"/>
      <c r="BD2258" s="22"/>
      <c r="BE2258" s="22"/>
      <c r="BF2258" s="22"/>
      <c r="BG2258" s="22"/>
      <c r="BH2258" s="22"/>
      <c r="BI2258" s="22"/>
      <c r="BJ2258" s="22"/>
      <c r="BK2258" s="22"/>
      <c r="BL2258" s="22"/>
      <c r="BM2258" s="22"/>
      <c r="BN2258" s="22"/>
      <c r="BO2258" s="22"/>
      <c r="BP2258" s="22"/>
      <c r="BQ2258" s="22"/>
      <c r="BR2258" s="22"/>
      <c r="BS2258" s="22"/>
      <c r="BT2258" s="22"/>
      <c r="BU2258" s="22"/>
      <c r="BV2258" s="22"/>
      <c r="BW2258" s="22"/>
      <c r="BX2258" s="22"/>
      <c r="BY2258" s="22"/>
      <c r="BZ2258" s="22"/>
      <c r="CA2258" s="22"/>
      <c r="CB2258" s="22"/>
      <c r="CC2258" s="22"/>
      <c r="CD2258" s="22"/>
      <c r="CE2258" s="22"/>
      <c r="CF2258" s="22"/>
      <c r="CG2258" s="22"/>
      <c r="CH2258" s="22"/>
      <c r="CI2258" s="22"/>
      <c r="CJ2258" s="22"/>
      <c r="CK2258" s="22"/>
      <c r="CL2258" s="22"/>
      <c r="CM2258" s="22"/>
      <c r="CN2258" s="22"/>
      <c r="CO2258" s="22"/>
      <c r="CP2258" s="22"/>
      <c r="CQ2258" s="22"/>
      <c r="CR2258" s="22"/>
      <c r="CS2258" s="22"/>
      <c r="CT2258" s="22"/>
      <c r="CU2258" s="22"/>
      <c r="CV2258" s="22"/>
      <c r="CW2258" s="22"/>
      <c r="CX2258" s="22"/>
      <c r="CY2258" s="22"/>
      <c r="CZ2258" s="22"/>
      <c r="DA2258" s="22"/>
      <c r="DB2258" s="22"/>
      <c r="DC2258" s="22"/>
      <c r="DD2258" s="22"/>
      <c r="DE2258" s="22"/>
      <c r="DF2258" s="22"/>
      <c r="DG2258" s="22"/>
      <c r="DH2258" s="22"/>
      <c r="DI2258" s="22"/>
      <c r="DJ2258" s="22"/>
      <c r="DK2258" s="22"/>
      <c r="DL2258" s="22"/>
    </row>
    <row r="2259" spans="1:116" ht="18.75" x14ac:dyDescent="0.3">
      <c r="A2259" s="26"/>
      <c r="B2259" s="198"/>
      <c r="C2259" s="49" t="s">
        <v>155</v>
      </c>
      <c r="D2259" s="57"/>
      <c r="E2259" s="36"/>
      <c r="F2259" s="37"/>
      <c r="G2259" s="37"/>
      <c r="H2259" s="37"/>
      <c r="I2259" s="266"/>
      <c r="J2259" s="151"/>
      <c r="K2259" s="44"/>
      <c r="L2259" s="44"/>
      <c r="M2259" s="44"/>
      <c r="N2259" s="44"/>
      <c r="O2259" s="44"/>
      <c r="P2259" s="44"/>
      <c r="Q2259" s="44"/>
      <c r="R2259" s="44"/>
      <c r="S2259" s="44"/>
      <c r="T2259" s="44"/>
      <c r="U2259" s="171"/>
      <c r="V2259" s="165"/>
      <c r="W2259" s="133"/>
      <c r="X2259" s="133"/>
      <c r="Y2259" s="133"/>
      <c r="Z2259" s="133"/>
      <c r="AA2259"/>
      <c r="AB2259"/>
      <c r="AC2259"/>
      <c r="AD2259"/>
      <c r="AE2259"/>
      <c r="AF2259"/>
      <c r="AG2259"/>
      <c r="AH2259"/>
      <c r="AI2259"/>
      <c r="AJ2259" s="22"/>
      <c r="AK2259" s="22"/>
      <c r="AL2259" s="22"/>
      <c r="AM2259" s="22"/>
      <c r="AN2259" s="22"/>
      <c r="AO2259" s="22"/>
      <c r="AP2259" s="22"/>
      <c r="AQ2259" s="22"/>
      <c r="AR2259" s="22"/>
      <c r="AS2259" s="22"/>
      <c r="AT2259" s="22"/>
      <c r="AU2259" s="22"/>
      <c r="AV2259" s="22"/>
      <c r="AW2259" s="22"/>
      <c r="AX2259" s="22"/>
      <c r="AY2259" s="22"/>
      <c r="AZ2259" s="22"/>
      <c r="BA2259" s="22"/>
      <c r="BB2259" s="22"/>
      <c r="BC2259" s="22"/>
      <c r="BD2259" s="22"/>
      <c r="BE2259" s="22"/>
      <c r="BF2259" s="22"/>
      <c r="BG2259" s="22"/>
      <c r="BH2259" s="22"/>
      <c r="BI2259" s="22"/>
      <c r="BJ2259" s="22"/>
      <c r="BK2259" s="22"/>
      <c r="BL2259" s="22"/>
      <c r="BM2259" s="22"/>
      <c r="BN2259" s="22"/>
      <c r="BO2259" s="22"/>
      <c r="BP2259" s="22"/>
      <c r="BQ2259" s="22"/>
      <c r="BR2259" s="22"/>
      <c r="BS2259" s="22"/>
      <c r="BT2259" s="22"/>
      <c r="BU2259" s="22"/>
      <c r="BV2259" s="22"/>
      <c r="BW2259" s="22"/>
      <c r="BX2259" s="22"/>
      <c r="BY2259" s="22"/>
      <c r="BZ2259" s="22"/>
      <c r="CA2259" s="22"/>
      <c r="CB2259" s="22"/>
      <c r="CC2259" s="22"/>
      <c r="CD2259" s="22"/>
      <c r="CE2259" s="22"/>
      <c r="CF2259" s="22"/>
      <c r="CG2259" s="22"/>
      <c r="CH2259" s="22"/>
      <c r="CI2259" s="22"/>
      <c r="CJ2259" s="22"/>
      <c r="CK2259" s="22"/>
      <c r="CL2259" s="22"/>
      <c r="CM2259" s="22"/>
      <c r="CN2259" s="22"/>
      <c r="CO2259" s="22"/>
      <c r="CP2259" s="22"/>
      <c r="CQ2259" s="22"/>
      <c r="CR2259" s="22"/>
      <c r="CS2259" s="22"/>
      <c r="CT2259" s="22"/>
      <c r="CU2259" s="22"/>
      <c r="CV2259" s="22"/>
      <c r="CW2259" s="22"/>
      <c r="CX2259" s="22"/>
      <c r="CY2259" s="22"/>
      <c r="CZ2259" s="22"/>
      <c r="DA2259" s="22"/>
      <c r="DB2259" s="22"/>
      <c r="DC2259" s="22"/>
      <c r="DD2259" s="22"/>
      <c r="DE2259" s="22"/>
      <c r="DF2259" s="22"/>
      <c r="DG2259" s="22"/>
      <c r="DH2259" s="22"/>
      <c r="DI2259" s="22"/>
      <c r="DJ2259" s="22"/>
      <c r="DK2259" s="22"/>
      <c r="DL2259" s="22"/>
    </row>
    <row r="2260" spans="1:116" ht="18.75" x14ac:dyDescent="0.3">
      <c r="A2260" s="26"/>
      <c r="B2260" s="198"/>
      <c r="C2260" s="453"/>
      <c r="D2260" s="453"/>
      <c r="E2260" s="453"/>
      <c r="F2260" s="38"/>
      <c r="G2260" s="38"/>
      <c r="H2260" s="38"/>
      <c r="I2260" s="266"/>
      <c r="J2260" s="44"/>
      <c r="K2260" s="44"/>
      <c r="L2260" s="44"/>
      <c r="M2260" s="44"/>
      <c r="N2260" s="44"/>
      <c r="O2260" s="44"/>
      <c r="P2260" s="44"/>
      <c r="Q2260" s="44"/>
      <c r="R2260" s="44"/>
      <c r="S2260" s="44"/>
      <c r="T2260" s="44"/>
      <c r="U2260" s="171"/>
      <c r="V2260" s="165"/>
      <c r="W2260" s="133"/>
      <c r="X2260" s="133"/>
      <c r="Y2260" s="133"/>
      <c r="Z2260" s="133"/>
      <c r="AA2260"/>
      <c r="AB2260"/>
      <c r="AC2260"/>
      <c r="AD2260"/>
      <c r="AE2260"/>
      <c r="AF2260"/>
      <c r="AG2260"/>
      <c r="AH2260"/>
      <c r="AI2260"/>
      <c r="AJ2260" s="22"/>
      <c r="AK2260" s="22"/>
      <c r="AL2260" s="22"/>
      <c r="AM2260" s="22"/>
      <c r="AN2260" s="22"/>
      <c r="AO2260" s="22"/>
      <c r="AP2260" s="22"/>
      <c r="AQ2260" s="22"/>
      <c r="AR2260" s="22"/>
      <c r="AS2260" s="22"/>
      <c r="AT2260" s="22"/>
      <c r="AU2260" s="22"/>
      <c r="AV2260" s="22"/>
      <c r="AW2260" s="22"/>
      <c r="AX2260" s="22"/>
      <c r="AY2260" s="22"/>
      <c r="AZ2260" s="22"/>
      <c r="BA2260" s="22"/>
      <c r="BB2260" s="22"/>
      <c r="BC2260" s="22"/>
      <c r="BD2260" s="22"/>
      <c r="BE2260" s="22"/>
      <c r="BF2260" s="22"/>
      <c r="BG2260" s="22"/>
      <c r="BH2260" s="22"/>
      <c r="BI2260" s="22"/>
      <c r="BJ2260" s="22"/>
      <c r="BK2260" s="22"/>
      <c r="BL2260" s="22"/>
      <c r="BM2260" s="22"/>
      <c r="BN2260" s="22"/>
      <c r="BO2260" s="22"/>
      <c r="BP2260" s="22"/>
      <c r="BQ2260" s="22"/>
      <c r="BR2260" s="22"/>
      <c r="BS2260" s="22"/>
      <c r="BT2260" s="22"/>
      <c r="BU2260" s="22"/>
      <c r="BV2260" s="22"/>
      <c r="BW2260" s="22"/>
      <c r="BX2260" s="22"/>
      <c r="BY2260" s="22"/>
      <c r="BZ2260" s="22"/>
      <c r="CA2260" s="22"/>
      <c r="CB2260" s="22"/>
      <c r="CC2260" s="22"/>
      <c r="CD2260" s="22"/>
      <c r="CE2260" s="22"/>
      <c r="CF2260" s="22"/>
      <c r="CG2260" s="22"/>
      <c r="CH2260" s="22"/>
      <c r="CI2260" s="22"/>
      <c r="CJ2260" s="22"/>
      <c r="CK2260" s="22"/>
      <c r="CL2260" s="22"/>
      <c r="CM2260" s="22"/>
      <c r="CN2260" s="22"/>
      <c r="CO2260" s="22"/>
      <c r="CP2260" s="22"/>
      <c r="CQ2260" s="22"/>
      <c r="CR2260" s="22"/>
      <c r="CS2260" s="22"/>
      <c r="CT2260" s="22"/>
      <c r="CU2260" s="22"/>
      <c r="CV2260" s="22"/>
      <c r="CW2260" s="22"/>
      <c r="CX2260" s="22"/>
      <c r="CY2260" s="22"/>
      <c r="CZ2260" s="22"/>
      <c r="DA2260" s="22"/>
      <c r="DB2260" s="22"/>
      <c r="DC2260" s="22"/>
      <c r="DD2260" s="22"/>
      <c r="DE2260" s="22"/>
      <c r="DF2260" s="22"/>
      <c r="DG2260" s="22"/>
      <c r="DH2260" s="22"/>
      <c r="DI2260" s="22"/>
      <c r="DJ2260" s="22"/>
      <c r="DK2260" s="22"/>
      <c r="DL2260" s="22"/>
    </row>
    <row r="2261" spans="1:116" x14ac:dyDescent="0.25">
      <c r="A2261" s="39"/>
      <c r="B2261" s="200"/>
      <c r="C2261" s="633" t="s">
        <v>156</v>
      </c>
      <c r="D2261" s="633"/>
      <c r="E2261" s="633"/>
      <c r="F2261" s="633"/>
      <c r="G2261" s="633"/>
      <c r="H2261" s="633"/>
      <c r="I2261" s="633"/>
      <c r="J2261" s="742"/>
      <c r="K2261" s="742"/>
      <c r="L2261" s="742"/>
      <c r="M2261" s="742"/>
      <c r="N2261" s="742"/>
      <c r="O2261" s="742"/>
      <c r="P2261" s="742"/>
      <c r="Q2261" s="742"/>
      <c r="R2261" s="742"/>
      <c r="S2261" s="742"/>
      <c r="T2261" s="742"/>
      <c r="U2261" s="742"/>
      <c r="V2261" s="742"/>
      <c r="W2261" s="633"/>
      <c r="X2261" s="633"/>
      <c r="Y2261" s="633"/>
      <c r="Z2261" s="633"/>
      <c r="AA2261" s="633"/>
      <c r="AB2261" s="633"/>
      <c r="AC2261" s="633"/>
      <c r="AD2261" s="633"/>
      <c r="AE2261" s="633"/>
      <c r="AF2261" s="633"/>
      <c r="AG2261" s="633"/>
      <c r="AH2261" s="633"/>
      <c r="AI2261" s="633"/>
      <c r="AJ2261" s="22"/>
      <c r="AK2261" s="22"/>
      <c r="AL2261" s="22"/>
      <c r="AM2261" s="22"/>
      <c r="AN2261" s="22"/>
      <c r="AO2261" s="22"/>
      <c r="AP2261" s="22"/>
      <c r="AQ2261" s="22"/>
      <c r="AR2261" s="22"/>
      <c r="AS2261" s="22"/>
      <c r="AT2261" s="22"/>
      <c r="AU2261" s="22"/>
      <c r="AV2261" s="22"/>
      <c r="AW2261" s="22"/>
      <c r="AX2261" s="22"/>
      <c r="AY2261" s="22"/>
      <c r="AZ2261" s="22"/>
      <c r="BA2261" s="22"/>
      <c r="BB2261" s="22"/>
      <c r="BC2261" s="22"/>
      <c r="BD2261" s="22"/>
      <c r="BE2261" s="22"/>
      <c r="BF2261" s="22"/>
      <c r="BG2261" s="22"/>
      <c r="BH2261" s="22"/>
      <c r="BI2261" s="22"/>
      <c r="BJ2261" s="22"/>
      <c r="BK2261" s="22"/>
      <c r="BL2261" s="22"/>
      <c r="BM2261" s="22"/>
      <c r="BN2261" s="22"/>
      <c r="BO2261" s="22"/>
      <c r="BP2261" s="22"/>
      <c r="BQ2261" s="22"/>
      <c r="BR2261" s="22"/>
      <c r="BS2261" s="22"/>
      <c r="BT2261" s="22"/>
      <c r="BU2261" s="22"/>
      <c r="BV2261" s="22"/>
      <c r="BW2261" s="22"/>
      <c r="BX2261" s="22"/>
      <c r="BY2261" s="22"/>
      <c r="BZ2261" s="22"/>
      <c r="CA2261" s="22"/>
      <c r="CB2261" s="22"/>
      <c r="CC2261" s="22"/>
      <c r="CD2261" s="22"/>
      <c r="CE2261" s="22"/>
      <c r="CF2261" s="22"/>
      <c r="CG2261" s="22"/>
      <c r="CH2261" s="22"/>
      <c r="CI2261" s="22"/>
      <c r="CJ2261" s="22"/>
      <c r="CK2261" s="22"/>
      <c r="CL2261" s="22"/>
      <c r="CM2261" s="22"/>
      <c r="CN2261" s="22"/>
      <c r="CO2261" s="22"/>
      <c r="CP2261" s="22"/>
      <c r="CQ2261" s="22"/>
      <c r="CR2261" s="22"/>
      <c r="CS2261" s="22"/>
      <c r="CT2261" s="22"/>
      <c r="CU2261" s="22"/>
      <c r="CV2261" s="22"/>
      <c r="CW2261" s="22"/>
      <c r="CX2261" s="22"/>
      <c r="CY2261" s="22"/>
      <c r="CZ2261" s="22"/>
      <c r="DA2261" s="22"/>
      <c r="DB2261" s="22"/>
      <c r="DC2261" s="22"/>
      <c r="DD2261" s="22"/>
      <c r="DE2261" s="22"/>
      <c r="DF2261" s="22"/>
      <c r="DG2261" s="22"/>
      <c r="DH2261" s="22"/>
      <c r="DI2261" s="22"/>
      <c r="DJ2261" s="22"/>
      <c r="DK2261" s="22"/>
      <c r="DL2261" s="22"/>
    </row>
    <row r="2262" spans="1:116" x14ac:dyDescent="0.25">
      <c r="A2262" s="39"/>
      <c r="B2262" s="200"/>
      <c r="C2262" s="453" t="s">
        <v>157</v>
      </c>
      <c r="D2262" s="462"/>
      <c r="E2262" s="462"/>
      <c r="F2262" s="462"/>
      <c r="G2262" s="462"/>
      <c r="H2262" s="462"/>
      <c r="I2262" s="268"/>
      <c r="J2262" s="462"/>
      <c r="K2262" s="462"/>
      <c r="L2262" s="462"/>
      <c r="M2262" s="462"/>
      <c r="N2262" s="462"/>
      <c r="O2262" s="462"/>
      <c r="P2262" s="462"/>
      <c r="Q2262" s="462"/>
      <c r="R2262" s="462"/>
      <c r="S2262" s="462"/>
      <c r="T2262" s="462"/>
      <c r="U2262" s="172"/>
      <c r="V2262" s="462"/>
      <c r="W2262" s="462"/>
      <c r="X2262" s="462"/>
      <c r="Y2262" s="462"/>
      <c r="Z2262" s="462"/>
      <c r="AA2262" s="462"/>
      <c r="AB2262" s="462"/>
      <c r="AC2262" s="462"/>
      <c r="AD2262" s="462"/>
      <c r="AE2262" s="462"/>
      <c r="AF2262" s="462"/>
      <c r="AG2262" s="462"/>
      <c r="AH2262" s="462"/>
      <c r="AI2262" s="462"/>
      <c r="AJ2262" s="22"/>
      <c r="AK2262" s="22"/>
      <c r="AL2262" s="22"/>
      <c r="AM2262" s="22"/>
      <c r="AN2262" s="22"/>
      <c r="AO2262" s="22"/>
      <c r="AP2262" s="22"/>
      <c r="AQ2262" s="22"/>
      <c r="AR2262" s="22"/>
      <c r="AS2262" s="22"/>
      <c r="AT2262" s="22"/>
      <c r="AU2262" s="22"/>
      <c r="AV2262" s="22"/>
      <c r="AW2262" s="22"/>
      <c r="AX2262" s="22"/>
      <c r="AY2262" s="22"/>
      <c r="AZ2262" s="22"/>
      <c r="BA2262" s="22"/>
      <c r="BB2262" s="22"/>
      <c r="BC2262" s="22"/>
      <c r="BD2262" s="22"/>
      <c r="BE2262" s="22"/>
      <c r="BF2262" s="22"/>
      <c r="BG2262" s="22"/>
      <c r="BH2262" s="22"/>
      <c r="BI2262" s="22"/>
      <c r="BJ2262" s="22"/>
      <c r="BK2262" s="22"/>
      <c r="BL2262" s="22"/>
      <c r="BM2262" s="22"/>
      <c r="BN2262" s="22"/>
      <c r="BO2262" s="22"/>
      <c r="BP2262" s="22"/>
      <c r="BQ2262" s="22"/>
      <c r="BR2262" s="22"/>
      <c r="BS2262" s="22"/>
      <c r="BT2262" s="22"/>
      <c r="BU2262" s="22"/>
      <c r="BV2262" s="22"/>
      <c r="BW2262" s="22"/>
      <c r="BX2262" s="22"/>
      <c r="BY2262" s="22"/>
      <c r="BZ2262" s="22"/>
      <c r="CA2262" s="22"/>
      <c r="CB2262" s="22"/>
      <c r="CC2262" s="22"/>
      <c r="CD2262" s="22"/>
      <c r="CE2262" s="22"/>
      <c r="CF2262" s="22"/>
      <c r="CG2262" s="22"/>
      <c r="CH2262" s="22"/>
      <c r="CI2262" s="22"/>
      <c r="CJ2262" s="22"/>
      <c r="CK2262" s="22"/>
      <c r="CL2262" s="22"/>
      <c r="CM2262" s="22"/>
      <c r="CN2262" s="22"/>
      <c r="CO2262" s="22"/>
      <c r="CP2262" s="22"/>
      <c r="CQ2262" s="22"/>
      <c r="CR2262" s="22"/>
      <c r="CS2262" s="22"/>
      <c r="CT2262" s="22"/>
      <c r="CU2262" s="22"/>
      <c r="CV2262" s="22"/>
      <c r="CW2262" s="22"/>
      <c r="CX2262" s="22"/>
      <c r="CY2262" s="22"/>
      <c r="CZ2262" s="22"/>
      <c r="DA2262" s="22"/>
      <c r="DB2262" s="22"/>
      <c r="DC2262" s="22"/>
      <c r="DD2262" s="22"/>
      <c r="DE2262" s="22"/>
      <c r="DF2262" s="22"/>
      <c r="DG2262" s="22"/>
      <c r="DH2262" s="22"/>
      <c r="DI2262" s="22"/>
      <c r="DJ2262" s="22"/>
      <c r="DK2262" s="22"/>
      <c r="DL2262" s="22"/>
    </row>
    <row r="2263" spans="1:116" x14ac:dyDescent="0.25">
      <c r="A2263" s="39"/>
      <c r="B2263" s="200"/>
      <c r="C2263" s="39"/>
      <c r="D2263" s="39"/>
      <c r="E2263" s="39"/>
      <c r="F2263" s="39"/>
      <c r="G2263" s="39"/>
      <c r="H2263" s="39"/>
      <c r="I2263" s="269"/>
      <c r="J2263" s="44"/>
      <c r="K2263" s="44"/>
      <c r="L2263" s="44"/>
      <c r="M2263" s="44"/>
      <c r="N2263" s="44"/>
      <c r="O2263" s="44"/>
      <c r="P2263" s="44"/>
      <c r="Q2263" s="44"/>
      <c r="R2263" s="44"/>
      <c r="S2263" s="44"/>
      <c r="T2263" s="44"/>
      <c r="U2263" s="171"/>
      <c r="V2263" s="165"/>
      <c r="W2263" s="133"/>
      <c r="X2263" s="133"/>
      <c r="Y2263" s="133"/>
      <c r="Z2263" s="133"/>
      <c r="AA2263"/>
      <c r="AB2263"/>
      <c r="AC2263"/>
      <c r="AD2263"/>
      <c r="AE2263"/>
      <c r="AF2263"/>
      <c r="AG2263"/>
      <c r="AH2263"/>
      <c r="AI2263"/>
      <c r="AJ2263" s="22"/>
      <c r="AK2263" s="22"/>
      <c r="AL2263" s="22"/>
      <c r="AM2263" s="22"/>
      <c r="AN2263" s="22"/>
      <c r="AO2263" s="22"/>
      <c r="AP2263" s="22"/>
      <c r="AQ2263" s="22"/>
      <c r="AR2263" s="22"/>
      <c r="AS2263" s="22"/>
      <c r="AT2263" s="22"/>
      <c r="AU2263" s="22"/>
      <c r="AV2263" s="22"/>
      <c r="AW2263" s="22"/>
      <c r="AX2263" s="22"/>
      <c r="AY2263" s="22"/>
      <c r="AZ2263" s="22"/>
      <c r="BA2263" s="22"/>
      <c r="BB2263" s="22"/>
      <c r="BC2263" s="22"/>
      <c r="BD2263" s="22"/>
      <c r="BE2263" s="22"/>
      <c r="BF2263" s="22"/>
      <c r="BG2263" s="22"/>
      <c r="BH2263" s="22"/>
      <c r="BI2263" s="22"/>
      <c r="BJ2263" s="22"/>
      <c r="BK2263" s="22"/>
      <c r="BL2263" s="22"/>
      <c r="BM2263" s="22"/>
      <c r="BN2263" s="22"/>
      <c r="BO2263" s="22"/>
      <c r="BP2263" s="22"/>
      <c r="BQ2263" s="22"/>
      <c r="BR2263" s="22"/>
      <c r="BS2263" s="22"/>
      <c r="BT2263" s="22"/>
      <c r="BU2263" s="22"/>
      <c r="BV2263" s="22"/>
      <c r="BW2263" s="22"/>
      <c r="BX2263" s="22"/>
      <c r="BY2263" s="22"/>
      <c r="BZ2263" s="22"/>
      <c r="CA2263" s="22"/>
      <c r="CB2263" s="22"/>
      <c r="CC2263" s="22"/>
      <c r="CD2263" s="22"/>
      <c r="CE2263" s="22"/>
      <c r="CF2263" s="22"/>
      <c r="CG2263" s="22"/>
      <c r="CH2263" s="22"/>
      <c r="CI2263" s="22"/>
      <c r="CJ2263" s="22"/>
      <c r="CK2263" s="22"/>
      <c r="CL2263" s="22"/>
      <c r="CM2263" s="22"/>
      <c r="CN2263" s="22"/>
      <c r="CO2263" s="22"/>
      <c r="CP2263" s="22"/>
      <c r="CQ2263" s="22"/>
      <c r="CR2263" s="22"/>
      <c r="CS2263" s="22"/>
      <c r="CT2263" s="22"/>
      <c r="CU2263" s="22"/>
      <c r="CV2263" s="22"/>
      <c r="CW2263" s="22"/>
      <c r="CX2263" s="22"/>
      <c r="CY2263" s="22"/>
      <c r="CZ2263" s="22"/>
      <c r="DA2263" s="22"/>
      <c r="DB2263" s="22"/>
      <c r="DC2263" s="22"/>
      <c r="DD2263" s="22"/>
      <c r="DE2263" s="22"/>
      <c r="DF2263" s="22"/>
      <c r="DG2263" s="22"/>
      <c r="DH2263" s="22"/>
      <c r="DI2263" s="22"/>
      <c r="DJ2263" s="22"/>
      <c r="DK2263" s="22"/>
      <c r="DL2263" s="22"/>
    </row>
    <row r="2264" spans="1:116" ht="15.75" x14ac:dyDescent="0.25">
      <c r="A2264" s="40" t="s">
        <v>158</v>
      </c>
      <c r="B2264" s="40"/>
      <c r="C2264" s="41"/>
      <c r="D2264" s="39"/>
      <c r="E2264" s="39"/>
      <c r="F2264" s="39"/>
      <c r="G2264" s="39"/>
      <c r="H2264" s="39"/>
      <c r="I2264" s="269"/>
      <c r="J2264" s="44"/>
      <c r="K2264" s="44"/>
      <c r="L2264" s="44"/>
      <c r="M2264" s="44"/>
      <c r="N2264" s="44"/>
      <c r="O2264" s="44"/>
      <c r="P2264" s="44"/>
      <c r="Q2264" s="44"/>
      <c r="R2264" s="44"/>
      <c r="S2264" s="44"/>
      <c r="T2264" s="44"/>
      <c r="U2264" s="171"/>
      <c r="V2264" s="165"/>
      <c r="W2264" s="133"/>
      <c r="X2264" s="133"/>
      <c r="Y2264" s="133"/>
      <c r="Z2264" s="133"/>
      <c r="AA2264"/>
      <c r="AB2264"/>
      <c r="AC2264"/>
      <c r="AD2264"/>
      <c r="AE2264"/>
      <c r="AF2264"/>
      <c r="AG2264"/>
      <c r="AH2264"/>
      <c r="AI2264"/>
      <c r="AJ2264" s="22"/>
      <c r="AK2264" s="22"/>
      <c r="AL2264" s="22"/>
      <c r="AM2264" s="22"/>
      <c r="AN2264" s="22"/>
      <c r="AO2264" s="22"/>
      <c r="AP2264" s="22"/>
      <c r="AQ2264" s="22"/>
      <c r="AR2264" s="22"/>
      <c r="AS2264" s="22"/>
      <c r="AT2264" s="22"/>
      <c r="AU2264" s="22"/>
      <c r="AV2264" s="22"/>
      <c r="AW2264" s="22"/>
      <c r="AX2264" s="22"/>
      <c r="AY2264" s="22"/>
      <c r="AZ2264" s="22"/>
      <c r="BA2264" s="22"/>
      <c r="BB2264" s="22"/>
      <c r="BC2264" s="22"/>
      <c r="BD2264" s="22"/>
      <c r="BE2264" s="22"/>
      <c r="BF2264" s="22"/>
      <c r="BG2264" s="22"/>
      <c r="BH2264" s="22"/>
      <c r="BI2264" s="22"/>
      <c r="BJ2264" s="22"/>
      <c r="BK2264" s="22"/>
      <c r="BL2264" s="22"/>
      <c r="BM2264" s="22"/>
      <c r="BN2264" s="22"/>
      <c r="BO2264" s="22"/>
      <c r="BP2264" s="22"/>
      <c r="BQ2264" s="22"/>
      <c r="BR2264" s="22"/>
      <c r="BS2264" s="22"/>
      <c r="BT2264" s="22"/>
      <c r="BU2264" s="22"/>
      <c r="BV2264" s="22"/>
      <c r="BW2264" s="22"/>
      <c r="BX2264" s="22"/>
      <c r="BY2264" s="22"/>
      <c r="BZ2264" s="22"/>
      <c r="CA2264" s="22"/>
      <c r="CB2264" s="22"/>
      <c r="CC2264" s="22"/>
      <c r="CD2264" s="22"/>
      <c r="CE2264" s="22"/>
      <c r="CF2264" s="22"/>
      <c r="CG2264" s="22"/>
      <c r="CH2264" s="22"/>
      <c r="CI2264" s="22"/>
      <c r="CJ2264" s="22"/>
      <c r="CK2264" s="22"/>
      <c r="CL2264" s="22"/>
      <c r="CM2264" s="22"/>
      <c r="CN2264" s="22"/>
      <c r="CO2264" s="22"/>
      <c r="CP2264" s="22"/>
      <c r="CQ2264" s="22"/>
      <c r="CR2264" s="22"/>
      <c r="CS2264" s="22"/>
      <c r="CT2264" s="22"/>
      <c r="CU2264" s="22"/>
      <c r="CV2264" s="22"/>
      <c r="CW2264" s="22"/>
      <c r="CX2264" s="22"/>
      <c r="CY2264" s="22"/>
      <c r="CZ2264" s="22"/>
      <c r="DA2264" s="22"/>
      <c r="DB2264" s="22"/>
      <c r="DC2264" s="22"/>
      <c r="DD2264" s="22"/>
      <c r="DE2264" s="22"/>
      <c r="DF2264" s="22"/>
      <c r="DG2264" s="22"/>
      <c r="DH2264" s="22"/>
      <c r="DI2264" s="22"/>
      <c r="DJ2264" s="22"/>
      <c r="DK2264" s="22"/>
      <c r="DL2264" s="22"/>
    </row>
    <row r="2265" spans="1:116" ht="15.75" x14ac:dyDescent="0.25">
      <c r="A2265" s="42"/>
      <c r="B2265" s="201"/>
      <c r="C2265" s="627" t="s">
        <v>159</v>
      </c>
      <c r="D2265" s="628"/>
      <c r="E2265" s="628"/>
      <c r="F2265" s="628"/>
      <c r="G2265" s="39"/>
      <c r="H2265" s="39"/>
      <c r="I2265" s="269"/>
      <c r="J2265" s="44"/>
      <c r="K2265" s="44"/>
      <c r="L2265" s="44"/>
      <c r="M2265" s="44"/>
      <c r="N2265" s="44"/>
      <c r="O2265" s="44"/>
      <c r="P2265" s="44"/>
      <c r="Q2265" s="44"/>
      <c r="R2265" s="44"/>
      <c r="S2265" s="44"/>
      <c r="T2265" s="44"/>
      <c r="U2265" s="171"/>
      <c r="V2265" s="165"/>
      <c r="W2265" s="133"/>
      <c r="X2265" s="133"/>
      <c r="Y2265" s="133"/>
      <c r="Z2265" s="133"/>
      <c r="AA2265"/>
      <c r="AB2265"/>
      <c r="AC2265"/>
      <c r="AD2265"/>
      <c r="AE2265"/>
      <c r="AF2265"/>
      <c r="AG2265"/>
      <c r="AH2265"/>
      <c r="AI2265"/>
      <c r="AJ2265" s="22"/>
      <c r="AK2265" s="22"/>
      <c r="AL2265" s="22"/>
      <c r="AM2265" s="22"/>
      <c r="AN2265" s="22"/>
      <c r="AO2265" s="22"/>
      <c r="AP2265" s="22"/>
      <c r="AQ2265" s="22"/>
      <c r="AR2265" s="22"/>
      <c r="AS2265" s="22"/>
      <c r="AT2265" s="22"/>
      <c r="AU2265" s="22"/>
      <c r="AV2265" s="22"/>
      <c r="AW2265" s="22"/>
      <c r="AX2265" s="22"/>
      <c r="AY2265" s="22"/>
      <c r="AZ2265" s="22"/>
      <c r="BA2265" s="22"/>
      <c r="BB2265" s="22"/>
      <c r="BC2265" s="22"/>
      <c r="BD2265" s="22"/>
      <c r="BE2265" s="22"/>
      <c r="BF2265" s="22"/>
      <c r="BG2265" s="22"/>
      <c r="BH2265" s="22"/>
      <c r="BI2265" s="22"/>
      <c r="BJ2265" s="22"/>
      <c r="BK2265" s="22"/>
      <c r="BL2265" s="22"/>
      <c r="BM2265" s="22"/>
      <c r="BN2265" s="22"/>
      <c r="BO2265" s="22"/>
      <c r="BP2265" s="22"/>
      <c r="BQ2265" s="22"/>
      <c r="BR2265" s="22"/>
      <c r="BS2265" s="22"/>
      <c r="BT2265" s="22"/>
      <c r="BU2265" s="22"/>
      <c r="BV2265" s="22"/>
      <c r="BW2265" s="22"/>
      <c r="BX2265" s="22"/>
      <c r="BY2265" s="22"/>
      <c r="BZ2265" s="22"/>
      <c r="CA2265" s="22"/>
      <c r="CB2265" s="22"/>
      <c r="CC2265" s="22"/>
      <c r="CD2265" s="22"/>
      <c r="CE2265" s="22"/>
      <c r="CF2265" s="22"/>
      <c r="CG2265" s="22"/>
      <c r="CH2265" s="22"/>
      <c r="CI2265" s="22"/>
      <c r="CJ2265" s="22"/>
      <c r="CK2265" s="22"/>
      <c r="CL2265" s="22"/>
      <c r="CM2265" s="22"/>
      <c r="CN2265" s="22"/>
      <c r="CO2265" s="22"/>
      <c r="CP2265" s="22"/>
      <c r="CQ2265" s="22"/>
      <c r="CR2265" s="22"/>
      <c r="CS2265" s="22"/>
      <c r="CT2265" s="22"/>
      <c r="CU2265" s="22"/>
      <c r="CV2265" s="22"/>
      <c r="CW2265" s="22"/>
      <c r="CX2265" s="22"/>
      <c r="CY2265" s="22"/>
      <c r="CZ2265" s="22"/>
      <c r="DA2265" s="22"/>
      <c r="DB2265" s="22"/>
      <c r="DC2265" s="22"/>
      <c r="DD2265" s="22"/>
      <c r="DE2265" s="22"/>
      <c r="DF2265" s="22"/>
      <c r="DG2265" s="22"/>
      <c r="DH2265" s="22"/>
      <c r="DI2265" s="22"/>
      <c r="DJ2265" s="22"/>
      <c r="DK2265" s="22"/>
      <c r="DL2265" s="22"/>
    </row>
    <row r="2266" spans="1:116" x14ac:dyDescent="0.25">
      <c r="V2266" s="461"/>
      <c r="W2266" s="5"/>
      <c r="X2266" s="5"/>
      <c r="Y2266" s="5"/>
      <c r="Z2266" s="5"/>
      <c r="AA2266" s="22"/>
      <c r="AB2266" s="22"/>
      <c r="AC2266" s="22"/>
      <c r="AD2266" s="22"/>
      <c r="AE2266" s="22"/>
      <c r="AF2266" s="22"/>
      <c r="AG2266" s="22"/>
      <c r="AH2266" s="22"/>
      <c r="AI2266" s="22"/>
      <c r="AJ2266" s="22"/>
      <c r="AK2266" s="22"/>
      <c r="AL2266" s="22"/>
      <c r="AM2266" s="22"/>
      <c r="AN2266" s="22"/>
      <c r="AO2266" s="22"/>
      <c r="AP2266" s="22"/>
      <c r="AQ2266" s="22"/>
      <c r="AR2266" s="22"/>
      <c r="AS2266" s="22"/>
      <c r="AT2266" s="22"/>
      <c r="AU2266" s="22"/>
      <c r="AV2266" s="22"/>
      <c r="AW2266" s="22"/>
      <c r="AX2266" s="22"/>
      <c r="AY2266" s="22"/>
      <c r="AZ2266" s="22"/>
      <c r="BA2266" s="22"/>
      <c r="BB2266" s="22"/>
      <c r="BC2266" s="22"/>
      <c r="BD2266" s="22"/>
      <c r="BE2266" s="22"/>
      <c r="BF2266" s="22"/>
      <c r="BG2266" s="22"/>
      <c r="BH2266" s="22"/>
      <c r="BI2266" s="22"/>
      <c r="BJ2266" s="22"/>
      <c r="BK2266" s="22"/>
      <c r="BL2266" s="22"/>
      <c r="BM2266" s="22"/>
      <c r="BN2266" s="22"/>
      <c r="BO2266" s="22"/>
      <c r="BP2266" s="22"/>
      <c r="BQ2266" s="22"/>
      <c r="BR2266" s="22"/>
      <c r="BS2266" s="22"/>
      <c r="BT2266" s="22"/>
      <c r="BU2266" s="22"/>
      <c r="BV2266" s="22"/>
      <c r="BW2266" s="22"/>
      <c r="BX2266" s="22"/>
      <c r="BY2266" s="22"/>
      <c r="BZ2266" s="22"/>
      <c r="CA2266" s="22"/>
      <c r="CB2266" s="22"/>
      <c r="CC2266" s="22"/>
      <c r="CD2266" s="22"/>
      <c r="CE2266" s="22"/>
      <c r="CF2266" s="22"/>
      <c r="CG2266" s="22"/>
      <c r="CH2266" s="22"/>
      <c r="CI2266" s="22"/>
      <c r="CJ2266" s="22"/>
      <c r="CK2266" s="22"/>
      <c r="CL2266" s="22"/>
      <c r="CM2266" s="22"/>
      <c r="CN2266" s="22"/>
      <c r="CO2266" s="22"/>
      <c r="CP2266" s="22"/>
      <c r="CQ2266" s="22"/>
      <c r="CR2266" s="22"/>
      <c r="CS2266" s="22"/>
      <c r="CT2266" s="22"/>
      <c r="CU2266" s="22"/>
      <c r="CV2266" s="22"/>
      <c r="CW2266" s="22"/>
      <c r="CX2266" s="22"/>
      <c r="CY2266" s="22"/>
      <c r="CZ2266" s="22"/>
      <c r="DA2266" s="22"/>
      <c r="DB2266" s="22"/>
      <c r="DC2266" s="22"/>
      <c r="DD2266" s="22"/>
      <c r="DE2266" s="22"/>
      <c r="DF2266" s="22"/>
      <c r="DG2266" s="22"/>
      <c r="DH2266" s="22"/>
      <c r="DI2266" s="22"/>
      <c r="DJ2266" s="22"/>
      <c r="DK2266" s="22"/>
      <c r="DL2266" s="22"/>
    </row>
    <row r="2267" spans="1:116" x14ac:dyDescent="0.25">
      <c r="V2267" s="461"/>
      <c r="W2267" s="5"/>
      <c r="X2267" s="5"/>
      <c r="Y2267" s="5"/>
      <c r="Z2267" s="5"/>
      <c r="AA2267" s="22"/>
      <c r="AB2267" s="22"/>
      <c r="AC2267" s="22"/>
      <c r="AD2267" s="22"/>
      <c r="AE2267" s="22"/>
      <c r="AF2267" s="22"/>
      <c r="AG2267" s="22"/>
      <c r="AH2267" s="22"/>
      <c r="AI2267" s="22"/>
      <c r="AJ2267" s="22"/>
      <c r="AK2267" s="22"/>
      <c r="AL2267" s="22"/>
      <c r="AM2267" s="22"/>
      <c r="AN2267" s="22"/>
      <c r="AO2267" s="22"/>
      <c r="AP2267" s="22"/>
      <c r="AQ2267" s="22"/>
      <c r="AR2267" s="22"/>
      <c r="AS2267" s="22"/>
      <c r="AT2267" s="22"/>
      <c r="AU2267" s="22"/>
      <c r="AV2267" s="22"/>
      <c r="AW2267" s="22"/>
      <c r="AX2267" s="22"/>
      <c r="AY2267" s="22"/>
      <c r="AZ2267" s="22"/>
      <c r="BA2267" s="22"/>
      <c r="BB2267" s="22"/>
      <c r="BC2267" s="22"/>
      <c r="BD2267" s="22"/>
      <c r="BE2267" s="22"/>
      <c r="BF2267" s="22"/>
      <c r="BG2267" s="22"/>
      <c r="BH2267" s="22"/>
      <c r="BI2267" s="22"/>
      <c r="BJ2267" s="22"/>
      <c r="BK2267" s="22"/>
      <c r="BL2267" s="22"/>
      <c r="BM2267" s="22"/>
      <c r="BN2267" s="22"/>
      <c r="BO2267" s="22"/>
      <c r="BP2267" s="22"/>
      <c r="BQ2267" s="22"/>
      <c r="BR2267" s="22"/>
      <c r="BS2267" s="22"/>
      <c r="BT2267" s="22"/>
      <c r="BU2267" s="22"/>
      <c r="BV2267" s="22"/>
      <c r="BW2267" s="22"/>
      <c r="BX2267" s="22"/>
      <c r="BY2267" s="22"/>
      <c r="BZ2267" s="22"/>
      <c r="CA2267" s="22"/>
      <c r="CB2267" s="22"/>
      <c r="CC2267" s="22"/>
      <c r="CD2267" s="22"/>
      <c r="CE2267" s="22"/>
      <c r="CF2267" s="22"/>
      <c r="CG2267" s="22"/>
      <c r="CH2267" s="22"/>
      <c r="CI2267" s="22"/>
      <c r="CJ2267" s="22"/>
      <c r="CK2267" s="22"/>
      <c r="CL2267" s="22"/>
      <c r="CM2267" s="22"/>
      <c r="CN2267" s="22"/>
      <c r="CO2267" s="22"/>
      <c r="CP2267" s="22"/>
      <c r="CQ2267" s="22"/>
      <c r="CR2267" s="22"/>
      <c r="CS2267" s="22"/>
      <c r="CT2267" s="22"/>
      <c r="CU2267" s="22"/>
      <c r="CV2267" s="22"/>
      <c r="CW2267" s="22"/>
      <c r="CX2267" s="22"/>
      <c r="CY2267" s="22"/>
      <c r="CZ2267" s="22"/>
      <c r="DA2267" s="22"/>
      <c r="DB2267" s="22"/>
      <c r="DC2267" s="22"/>
      <c r="DD2267" s="22"/>
      <c r="DE2267" s="22"/>
      <c r="DF2267" s="22"/>
      <c r="DG2267" s="22"/>
      <c r="DH2267" s="22"/>
      <c r="DI2267" s="22"/>
      <c r="DJ2267" s="22"/>
      <c r="DK2267" s="22"/>
      <c r="DL2267" s="22"/>
    </row>
    <row r="2268" spans="1:116" x14ac:dyDescent="0.25">
      <c r="V2268" s="461"/>
      <c r="W2268" s="5"/>
      <c r="X2268" s="5"/>
      <c r="Y2268" s="5"/>
      <c r="Z2268" s="5"/>
      <c r="AA2268" s="22"/>
      <c r="AB2268" s="22"/>
      <c r="AC2268" s="22"/>
      <c r="AD2268" s="22"/>
      <c r="AE2268" s="22"/>
      <c r="AF2268" s="22"/>
      <c r="AG2268" s="22"/>
      <c r="AH2268" s="22"/>
      <c r="AI2268" s="22"/>
      <c r="AJ2268" s="22"/>
      <c r="AK2268" s="22"/>
      <c r="AL2268" s="22"/>
      <c r="AM2268" s="22"/>
      <c r="AN2268" s="22"/>
      <c r="AO2268" s="22"/>
      <c r="AP2268" s="22"/>
      <c r="AQ2268" s="22"/>
      <c r="AR2268" s="22"/>
      <c r="AS2268" s="22"/>
      <c r="AT2268" s="22"/>
      <c r="AU2268" s="22"/>
      <c r="AV2268" s="22"/>
      <c r="AW2268" s="22"/>
      <c r="AX2268" s="22"/>
      <c r="AY2268" s="22"/>
      <c r="AZ2268" s="22"/>
      <c r="BA2268" s="22"/>
      <c r="BB2268" s="22"/>
      <c r="BC2268" s="22"/>
      <c r="BD2268" s="22"/>
      <c r="BE2268" s="22"/>
      <c r="BF2268" s="22"/>
      <c r="BG2268" s="22"/>
      <c r="BH2268" s="22"/>
      <c r="BI2268" s="22"/>
      <c r="BJ2268" s="22"/>
      <c r="BK2268" s="22"/>
      <c r="BL2268" s="22"/>
      <c r="BM2268" s="22"/>
      <c r="BN2268" s="22"/>
      <c r="BO2268" s="22"/>
      <c r="BP2268" s="22"/>
      <c r="BQ2268" s="22"/>
      <c r="BR2268" s="22"/>
      <c r="BS2268" s="22"/>
      <c r="BT2268" s="22"/>
      <c r="BU2268" s="22"/>
      <c r="BV2268" s="22"/>
      <c r="BW2268" s="22"/>
      <c r="BX2268" s="22"/>
      <c r="BY2268" s="22"/>
      <c r="BZ2268" s="22"/>
      <c r="CA2268" s="22"/>
      <c r="CB2268" s="22"/>
      <c r="CC2268" s="22"/>
      <c r="CD2268" s="22"/>
      <c r="CE2268" s="22"/>
      <c r="CF2268" s="22"/>
      <c r="CG2268" s="22"/>
      <c r="CH2268" s="22"/>
      <c r="CI2268" s="22"/>
      <c r="CJ2268" s="22"/>
      <c r="CK2268" s="22"/>
      <c r="CL2268" s="22"/>
      <c r="CM2268" s="22"/>
      <c r="CN2268" s="22"/>
      <c r="CO2268" s="22"/>
      <c r="CP2268" s="22"/>
      <c r="CQ2268" s="22"/>
      <c r="CR2268" s="22"/>
      <c r="CS2268" s="22"/>
      <c r="CT2268" s="22"/>
      <c r="CU2268" s="22"/>
      <c r="CV2268" s="22"/>
      <c r="CW2268" s="22"/>
      <c r="CX2268" s="22"/>
      <c r="CY2268" s="22"/>
      <c r="CZ2268" s="22"/>
      <c r="DA2268" s="22"/>
      <c r="DB2268" s="22"/>
      <c r="DC2268" s="22"/>
      <c r="DD2268" s="22"/>
      <c r="DE2268" s="22"/>
      <c r="DF2268" s="22"/>
      <c r="DG2268" s="22"/>
      <c r="DH2268" s="22"/>
      <c r="DI2268" s="22"/>
      <c r="DJ2268" s="22"/>
      <c r="DK2268" s="22"/>
      <c r="DL2268" s="22"/>
    </row>
    <row r="2269" spans="1:116" x14ac:dyDescent="0.25">
      <c r="V2269" s="461"/>
      <c r="W2269" s="5"/>
      <c r="X2269" s="5"/>
      <c r="Y2269" s="5"/>
      <c r="Z2269" s="5"/>
      <c r="AA2269" s="22"/>
      <c r="AB2269" s="22"/>
      <c r="AC2269" s="22"/>
      <c r="AD2269" s="22"/>
      <c r="AE2269" s="22"/>
      <c r="AF2269" s="22"/>
      <c r="AG2269" s="22"/>
      <c r="AH2269" s="22"/>
      <c r="AI2269" s="22"/>
      <c r="AJ2269" s="22"/>
      <c r="AK2269" s="22"/>
      <c r="AL2269" s="22"/>
      <c r="AM2269" s="22"/>
      <c r="AN2269" s="22"/>
      <c r="AO2269" s="22"/>
      <c r="AP2269" s="22"/>
      <c r="AQ2269" s="22"/>
      <c r="AR2269" s="22"/>
      <c r="AS2269" s="22"/>
      <c r="AT2269" s="22"/>
      <c r="AU2269" s="22"/>
      <c r="AV2269" s="22"/>
      <c r="AW2269" s="22"/>
      <c r="AX2269" s="22"/>
      <c r="AY2269" s="22"/>
      <c r="AZ2269" s="22"/>
      <c r="BA2269" s="22"/>
      <c r="BB2269" s="22"/>
      <c r="BC2269" s="22"/>
      <c r="BD2269" s="22"/>
      <c r="BE2269" s="22"/>
      <c r="BF2269" s="22"/>
      <c r="BG2269" s="22"/>
      <c r="BH2269" s="22"/>
      <c r="BI2269" s="22"/>
      <c r="BJ2269" s="22"/>
      <c r="BK2269" s="22"/>
      <c r="BL2269" s="22"/>
      <c r="BM2269" s="22"/>
      <c r="BN2269" s="22"/>
      <c r="BO2269" s="22"/>
      <c r="BP2269" s="22"/>
      <c r="BQ2269" s="22"/>
      <c r="BR2269" s="22"/>
      <c r="BS2269" s="22"/>
      <c r="BT2269" s="22"/>
      <c r="BU2269" s="22"/>
      <c r="BV2269" s="22"/>
      <c r="BW2269" s="22"/>
      <c r="BX2269" s="22"/>
      <c r="BY2269" s="22"/>
      <c r="BZ2269" s="22"/>
      <c r="CA2269" s="22"/>
      <c r="CB2269" s="22"/>
      <c r="CC2269" s="22"/>
      <c r="CD2269" s="22"/>
      <c r="CE2269" s="22"/>
      <c r="CF2269" s="22"/>
      <c r="CG2269" s="22"/>
      <c r="CH2269" s="22"/>
      <c r="CI2269" s="22"/>
      <c r="CJ2269" s="22"/>
      <c r="CK2269" s="22"/>
      <c r="CL2269" s="22"/>
      <c r="CM2269" s="22"/>
      <c r="CN2269" s="22"/>
      <c r="CO2269" s="22"/>
      <c r="CP2269" s="22"/>
      <c r="CQ2269" s="22"/>
      <c r="CR2269" s="22"/>
      <c r="CS2269" s="22"/>
      <c r="CT2269" s="22"/>
      <c r="CU2269" s="22"/>
      <c r="CV2269" s="22"/>
      <c r="CW2269" s="22"/>
      <c r="CX2269" s="22"/>
      <c r="CY2269" s="22"/>
      <c r="CZ2269" s="22"/>
      <c r="DA2269" s="22"/>
      <c r="DB2269" s="22"/>
      <c r="DC2269" s="22"/>
      <c r="DD2269" s="22"/>
      <c r="DE2269" s="22"/>
      <c r="DF2269" s="22"/>
      <c r="DG2269" s="22"/>
      <c r="DH2269" s="22"/>
      <c r="DI2269" s="22"/>
      <c r="DJ2269" s="22"/>
      <c r="DK2269" s="22"/>
      <c r="DL2269" s="22"/>
    </row>
    <row r="2270" spans="1:116" x14ac:dyDescent="0.25">
      <c r="V2270" s="461"/>
      <c r="W2270" s="5"/>
      <c r="X2270" s="5"/>
      <c r="Y2270" s="5"/>
      <c r="Z2270" s="5"/>
      <c r="AA2270" s="22"/>
      <c r="AB2270" s="22"/>
      <c r="AC2270" s="22"/>
      <c r="AD2270" s="22"/>
      <c r="AE2270" s="22"/>
      <c r="AF2270" s="22"/>
      <c r="AG2270" s="22"/>
      <c r="AH2270" s="22"/>
      <c r="AI2270" s="22"/>
      <c r="AJ2270" s="22"/>
      <c r="AK2270" s="22"/>
      <c r="AL2270" s="22"/>
      <c r="AM2270" s="22"/>
      <c r="AN2270" s="22"/>
      <c r="AO2270" s="22"/>
      <c r="AP2270" s="22"/>
      <c r="AQ2270" s="22"/>
      <c r="AR2270" s="22"/>
      <c r="AS2270" s="22"/>
      <c r="AT2270" s="22"/>
      <c r="AU2270" s="22"/>
      <c r="AV2270" s="22"/>
      <c r="AW2270" s="22"/>
      <c r="AX2270" s="22"/>
      <c r="AY2270" s="22"/>
      <c r="AZ2270" s="22"/>
      <c r="BA2270" s="22"/>
      <c r="BB2270" s="22"/>
      <c r="BC2270" s="22"/>
      <c r="BD2270" s="22"/>
      <c r="BE2270" s="22"/>
      <c r="BF2270" s="22"/>
      <c r="BG2270" s="22"/>
      <c r="BH2270" s="22"/>
      <c r="BI2270" s="22"/>
      <c r="BJ2270" s="22"/>
      <c r="BK2270" s="22"/>
      <c r="BL2270" s="22"/>
      <c r="BM2270" s="22"/>
      <c r="BN2270" s="22"/>
      <c r="BO2270" s="22"/>
      <c r="BP2270" s="22"/>
      <c r="BQ2270" s="22"/>
      <c r="BR2270" s="22"/>
      <c r="BS2270" s="22"/>
      <c r="BT2270" s="22"/>
      <c r="BU2270" s="22"/>
      <c r="BV2270" s="22"/>
      <c r="BW2270" s="22"/>
      <c r="BX2270" s="22"/>
      <c r="BY2270" s="22"/>
      <c r="BZ2270" s="22"/>
      <c r="CA2270" s="22"/>
      <c r="CB2270" s="22"/>
      <c r="CC2270" s="22"/>
      <c r="CD2270" s="22"/>
      <c r="CE2270" s="22"/>
      <c r="CF2270" s="22"/>
      <c r="CG2270" s="22"/>
      <c r="CH2270" s="22"/>
      <c r="CI2270" s="22"/>
      <c r="CJ2270" s="22"/>
      <c r="CK2270" s="22"/>
      <c r="CL2270" s="22"/>
      <c r="CM2270" s="22"/>
      <c r="CN2270" s="22"/>
      <c r="CO2270" s="22"/>
      <c r="CP2270" s="22"/>
      <c r="CQ2270" s="22"/>
      <c r="CR2270" s="22"/>
      <c r="CS2270" s="22"/>
      <c r="CT2270" s="22"/>
      <c r="CU2270" s="22"/>
      <c r="CV2270" s="22"/>
      <c r="CW2270" s="22"/>
      <c r="CX2270" s="22"/>
      <c r="CY2270" s="22"/>
      <c r="CZ2270" s="22"/>
      <c r="DA2270" s="22"/>
      <c r="DB2270" s="22"/>
      <c r="DC2270" s="22"/>
      <c r="DD2270" s="22"/>
      <c r="DE2270" s="22"/>
      <c r="DF2270" s="22"/>
      <c r="DG2270" s="22"/>
      <c r="DH2270" s="22"/>
      <c r="DI2270" s="22"/>
      <c r="DJ2270" s="22"/>
      <c r="DK2270" s="22"/>
      <c r="DL2270" s="22"/>
    </row>
    <row r="2271" spans="1:116" x14ac:dyDescent="0.25">
      <c r="V2271" s="461"/>
      <c r="W2271" s="5"/>
      <c r="X2271" s="5"/>
      <c r="Y2271" s="5"/>
      <c r="Z2271" s="5"/>
      <c r="AA2271" s="22"/>
      <c r="AB2271" s="22"/>
      <c r="AC2271" s="22"/>
      <c r="AD2271" s="22"/>
      <c r="AE2271" s="22"/>
      <c r="AF2271" s="22"/>
      <c r="AG2271" s="22"/>
      <c r="AH2271" s="22"/>
      <c r="AI2271" s="22"/>
      <c r="AJ2271" s="22"/>
      <c r="AK2271" s="22"/>
      <c r="AL2271" s="22"/>
      <c r="AM2271" s="22"/>
      <c r="AN2271" s="22"/>
      <c r="AO2271" s="22"/>
      <c r="AP2271" s="22"/>
      <c r="AQ2271" s="22"/>
      <c r="AR2271" s="22"/>
      <c r="AS2271" s="22"/>
      <c r="AT2271" s="22"/>
      <c r="AU2271" s="22"/>
      <c r="AV2271" s="22"/>
      <c r="AW2271" s="22"/>
      <c r="AX2271" s="22"/>
      <c r="AY2271" s="22"/>
      <c r="AZ2271" s="22"/>
      <c r="BA2271" s="22"/>
      <c r="BB2271" s="22"/>
      <c r="BC2271" s="22"/>
      <c r="BD2271" s="22"/>
      <c r="BE2271" s="22"/>
      <c r="BF2271" s="22"/>
      <c r="BG2271" s="22"/>
      <c r="BH2271" s="22"/>
      <c r="BI2271" s="22"/>
      <c r="BJ2271" s="22"/>
      <c r="BK2271" s="22"/>
      <c r="BL2271" s="22"/>
      <c r="BM2271" s="22"/>
      <c r="BN2271" s="22"/>
      <c r="BO2271" s="22"/>
      <c r="BP2271" s="22"/>
      <c r="BQ2271" s="22"/>
      <c r="BR2271" s="22"/>
      <c r="BS2271" s="22"/>
      <c r="BT2271" s="22"/>
      <c r="BU2271" s="22"/>
      <c r="BV2271" s="22"/>
      <c r="BW2271" s="22"/>
      <c r="BX2271" s="22"/>
      <c r="BY2271" s="22"/>
      <c r="BZ2271" s="22"/>
      <c r="CA2271" s="22"/>
      <c r="CB2271" s="22"/>
      <c r="CC2271" s="22"/>
      <c r="CD2271" s="22"/>
      <c r="CE2271" s="22"/>
      <c r="CF2271" s="22"/>
      <c r="CG2271" s="22"/>
      <c r="CH2271" s="22"/>
      <c r="CI2271" s="22"/>
      <c r="CJ2271" s="22"/>
      <c r="CK2271" s="22"/>
      <c r="CL2271" s="22"/>
      <c r="CM2271" s="22"/>
      <c r="CN2271" s="22"/>
      <c r="CO2271" s="22"/>
      <c r="CP2271" s="22"/>
      <c r="CQ2271" s="22"/>
      <c r="CR2271" s="22"/>
      <c r="CS2271" s="22"/>
      <c r="CT2271" s="22"/>
      <c r="CU2271" s="22"/>
      <c r="CV2271" s="22"/>
      <c r="CW2271" s="22"/>
      <c r="CX2271" s="22"/>
      <c r="CY2271" s="22"/>
      <c r="CZ2271" s="22"/>
      <c r="DA2271" s="22"/>
      <c r="DB2271" s="22"/>
      <c r="DC2271" s="22"/>
      <c r="DD2271" s="22"/>
      <c r="DE2271" s="22"/>
      <c r="DF2271" s="22"/>
      <c r="DG2271" s="22"/>
      <c r="DH2271" s="22"/>
      <c r="DI2271" s="22"/>
      <c r="DJ2271" s="22"/>
      <c r="DK2271" s="22"/>
      <c r="DL2271" s="22"/>
    </row>
    <row r="2272" spans="1:116" x14ac:dyDescent="0.25">
      <c r="V2272" s="461"/>
      <c r="W2272" s="5"/>
      <c r="X2272" s="5"/>
      <c r="Y2272" s="5"/>
      <c r="Z2272" s="5"/>
      <c r="AA2272" s="22"/>
      <c r="AB2272" s="22"/>
      <c r="AC2272" s="22"/>
      <c r="AD2272" s="22"/>
      <c r="AE2272" s="22"/>
      <c r="AF2272" s="22"/>
      <c r="AG2272" s="22"/>
      <c r="AH2272" s="22"/>
      <c r="AI2272" s="22"/>
      <c r="AJ2272" s="22"/>
      <c r="AK2272" s="22"/>
      <c r="AL2272" s="22"/>
      <c r="AM2272" s="22"/>
      <c r="AN2272" s="22"/>
      <c r="AO2272" s="22"/>
      <c r="AP2272" s="22"/>
      <c r="AQ2272" s="22"/>
      <c r="AR2272" s="22"/>
      <c r="AS2272" s="22"/>
      <c r="AT2272" s="22"/>
      <c r="AU2272" s="22"/>
      <c r="AV2272" s="22"/>
      <c r="AW2272" s="22"/>
      <c r="AX2272" s="22"/>
      <c r="AY2272" s="22"/>
      <c r="AZ2272" s="22"/>
      <c r="BA2272" s="22"/>
      <c r="BB2272" s="22"/>
      <c r="BC2272" s="22"/>
      <c r="BD2272" s="22"/>
      <c r="BE2272" s="22"/>
      <c r="BF2272" s="22"/>
      <c r="BG2272" s="22"/>
      <c r="BH2272" s="22"/>
      <c r="BI2272" s="22"/>
      <c r="BJ2272" s="22"/>
      <c r="BK2272" s="22"/>
      <c r="BL2272" s="22"/>
      <c r="BM2272" s="22"/>
      <c r="BN2272" s="22"/>
      <c r="BO2272" s="22"/>
      <c r="BP2272" s="22"/>
      <c r="BQ2272" s="22"/>
      <c r="BR2272" s="22"/>
      <c r="BS2272" s="22"/>
      <c r="BT2272" s="22"/>
      <c r="BU2272" s="22"/>
      <c r="BV2272" s="22"/>
      <c r="BW2272" s="22"/>
      <c r="BX2272" s="22"/>
      <c r="BY2272" s="22"/>
      <c r="BZ2272" s="22"/>
      <c r="CA2272" s="22"/>
      <c r="CB2272" s="22"/>
      <c r="CC2272" s="22"/>
      <c r="CD2272" s="22"/>
      <c r="CE2272" s="22"/>
      <c r="CF2272" s="22"/>
      <c r="CG2272" s="22"/>
      <c r="CH2272" s="22"/>
      <c r="CI2272" s="22"/>
      <c r="CJ2272" s="22"/>
      <c r="CK2272" s="22"/>
      <c r="CL2272" s="22"/>
      <c r="CM2272" s="22"/>
      <c r="CN2272" s="22"/>
      <c r="CO2272" s="22"/>
      <c r="CP2272" s="22"/>
      <c r="CQ2272" s="22"/>
      <c r="CR2272" s="22"/>
      <c r="CS2272" s="22"/>
      <c r="CT2272" s="22"/>
      <c r="CU2272" s="22"/>
      <c r="CV2272" s="22"/>
      <c r="CW2272" s="22"/>
      <c r="CX2272" s="22"/>
      <c r="CY2272" s="22"/>
      <c r="CZ2272" s="22"/>
      <c r="DA2272" s="22"/>
      <c r="DB2272" s="22"/>
      <c r="DC2272" s="22"/>
      <c r="DD2272" s="22"/>
      <c r="DE2272" s="22"/>
      <c r="DF2272" s="22"/>
      <c r="DG2272" s="22"/>
      <c r="DH2272" s="22"/>
      <c r="DI2272" s="22"/>
      <c r="DJ2272" s="22"/>
      <c r="DK2272" s="22"/>
      <c r="DL2272" s="22"/>
    </row>
    <row r="2273" spans="22:116" x14ac:dyDescent="0.25">
      <c r="V2273" s="461"/>
      <c r="W2273" s="5"/>
      <c r="X2273" s="5"/>
      <c r="Y2273" s="5"/>
      <c r="Z2273" s="5"/>
      <c r="AA2273" s="22"/>
      <c r="AB2273" s="22"/>
      <c r="AC2273" s="22"/>
      <c r="AD2273" s="22"/>
      <c r="AE2273" s="22"/>
      <c r="AF2273" s="22"/>
      <c r="AG2273" s="22"/>
      <c r="AH2273" s="22"/>
      <c r="AI2273" s="22"/>
      <c r="AJ2273" s="22"/>
      <c r="AK2273" s="22"/>
      <c r="AL2273" s="22"/>
      <c r="AM2273" s="22"/>
      <c r="AN2273" s="22"/>
      <c r="AO2273" s="22"/>
      <c r="AP2273" s="22"/>
      <c r="AQ2273" s="22"/>
      <c r="AR2273" s="22"/>
      <c r="AS2273" s="22"/>
      <c r="AT2273" s="22"/>
      <c r="AU2273" s="22"/>
      <c r="AV2273" s="22"/>
      <c r="AW2273" s="22"/>
      <c r="AX2273" s="22"/>
      <c r="AY2273" s="22"/>
      <c r="AZ2273" s="22"/>
      <c r="BA2273" s="22"/>
      <c r="BB2273" s="22"/>
      <c r="BC2273" s="22"/>
      <c r="BD2273" s="22"/>
      <c r="BE2273" s="22"/>
      <c r="BF2273" s="22"/>
      <c r="BG2273" s="22"/>
      <c r="BH2273" s="22"/>
      <c r="BI2273" s="22"/>
      <c r="BJ2273" s="22"/>
      <c r="BK2273" s="22"/>
      <c r="BL2273" s="22"/>
      <c r="BM2273" s="22"/>
      <c r="BN2273" s="22"/>
      <c r="BO2273" s="22"/>
      <c r="BP2273" s="22"/>
      <c r="BQ2273" s="22"/>
      <c r="BR2273" s="22"/>
      <c r="BS2273" s="22"/>
      <c r="BT2273" s="22"/>
      <c r="BU2273" s="22"/>
      <c r="BV2273" s="22"/>
      <c r="BW2273" s="22"/>
      <c r="BX2273" s="22"/>
      <c r="BY2273" s="22"/>
      <c r="BZ2273" s="22"/>
      <c r="CA2273" s="22"/>
      <c r="CB2273" s="22"/>
      <c r="CC2273" s="22"/>
      <c r="CD2273" s="22"/>
      <c r="CE2273" s="22"/>
      <c r="CF2273" s="22"/>
      <c r="CG2273" s="22"/>
      <c r="CH2273" s="22"/>
      <c r="CI2273" s="22"/>
      <c r="CJ2273" s="22"/>
      <c r="CK2273" s="22"/>
      <c r="CL2273" s="22"/>
      <c r="CM2273" s="22"/>
      <c r="CN2273" s="22"/>
      <c r="CO2273" s="22"/>
      <c r="CP2273" s="22"/>
      <c r="CQ2273" s="22"/>
      <c r="CR2273" s="22"/>
      <c r="CS2273" s="22"/>
      <c r="CT2273" s="22"/>
      <c r="CU2273" s="22"/>
      <c r="CV2273" s="22"/>
      <c r="CW2273" s="22"/>
      <c r="CX2273" s="22"/>
      <c r="CY2273" s="22"/>
      <c r="CZ2273" s="22"/>
      <c r="DA2273" s="22"/>
      <c r="DB2273" s="22"/>
      <c r="DC2273" s="22"/>
      <c r="DD2273" s="22"/>
      <c r="DE2273" s="22"/>
      <c r="DF2273" s="22"/>
      <c r="DG2273" s="22"/>
      <c r="DH2273" s="22"/>
      <c r="DI2273" s="22"/>
      <c r="DJ2273" s="22"/>
      <c r="DK2273" s="22"/>
      <c r="DL2273" s="22"/>
    </row>
    <row r="2274" spans="22:116" x14ac:dyDescent="0.25">
      <c r="V2274" s="461"/>
      <c r="W2274" s="5"/>
      <c r="X2274" s="5"/>
      <c r="Y2274" s="5"/>
      <c r="Z2274" s="5"/>
      <c r="AA2274" s="22"/>
      <c r="AB2274" s="22"/>
      <c r="AC2274" s="22"/>
      <c r="AD2274" s="22"/>
      <c r="AE2274" s="22"/>
      <c r="AF2274" s="22"/>
      <c r="AG2274" s="22"/>
      <c r="AH2274" s="22"/>
      <c r="AI2274" s="22"/>
      <c r="AJ2274" s="22"/>
      <c r="AK2274" s="22"/>
      <c r="AL2274" s="22"/>
      <c r="AM2274" s="22"/>
      <c r="AN2274" s="22"/>
      <c r="AO2274" s="22"/>
      <c r="AP2274" s="22"/>
      <c r="AQ2274" s="22"/>
      <c r="AR2274" s="22"/>
      <c r="AS2274" s="22"/>
      <c r="AT2274" s="22"/>
      <c r="AU2274" s="22"/>
      <c r="AV2274" s="22"/>
      <c r="AW2274" s="22"/>
      <c r="AX2274" s="22"/>
      <c r="AY2274" s="22"/>
      <c r="AZ2274" s="22"/>
      <c r="BA2274" s="22"/>
      <c r="BB2274" s="22"/>
      <c r="BC2274" s="22"/>
      <c r="BD2274" s="22"/>
      <c r="BE2274" s="22"/>
      <c r="BF2274" s="22"/>
      <c r="BG2274" s="22"/>
      <c r="BH2274" s="22"/>
      <c r="BI2274" s="22"/>
      <c r="BJ2274" s="22"/>
      <c r="BK2274" s="22"/>
      <c r="BL2274" s="22"/>
      <c r="BM2274" s="22"/>
      <c r="BN2274" s="22"/>
      <c r="BO2274" s="22"/>
      <c r="BP2274" s="22"/>
      <c r="BQ2274" s="22"/>
      <c r="BR2274" s="22"/>
      <c r="BS2274" s="22"/>
      <c r="BT2274" s="22"/>
      <c r="BU2274" s="22"/>
      <c r="BV2274" s="22"/>
      <c r="BW2274" s="22"/>
      <c r="BX2274" s="22"/>
      <c r="BY2274" s="22"/>
      <c r="BZ2274" s="22"/>
      <c r="CA2274" s="22"/>
      <c r="CB2274" s="22"/>
      <c r="CC2274" s="22"/>
      <c r="CD2274" s="22"/>
      <c r="CE2274" s="22"/>
      <c r="CF2274" s="22"/>
      <c r="CG2274" s="22"/>
      <c r="CH2274" s="22"/>
      <c r="CI2274" s="22"/>
      <c r="CJ2274" s="22"/>
      <c r="CK2274" s="22"/>
      <c r="CL2274" s="22"/>
      <c r="CM2274" s="22"/>
      <c r="CN2274" s="22"/>
      <c r="CO2274" s="22"/>
      <c r="CP2274" s="22"/>
      <c r="CQ2274" s="22"/>
      <c r="CR2274" s="22"/>
      <c r="CS2274" s="22"/>
      <c r="CT2274" s="22"/>
      <c r="CU2274" s="22"/>
      <c r="CV2274" s="22"/>
      <c r="CW2274" s="22"/>
      <c r="CX2274" s="22"/>
      <c r="CY2274" s="22"/>
      <c r="CZ2274" s="22"/>
      <c r="DA2274" s="22"/>
      <c r="DB2274" s="22"/>
      <c r="DC2274" s="22"/>
      <c r="DD2274" s="22"/>
      <c r="DE2274" s="22"/>
      <c r="DF2274" s="22"/>
      <c r="DG2274" s="22"/>
      <c r="DH2274" s="22"/>
      <c r="DI2274" s="22"/>
      <c r="DJ2274" s="22"/>
      <c r="DK2274" s="22"/>
      <c r="DL2274" s="22"/>
    </row>
    <row r="2275" spans="22:116" x14ac:dyDescent="0.25">
      <c r="V2275" s="461"/>
      <c r="W2275" s="5"/>
      <c r="X2275" s="5"/>
      <c r="Y2275" s="5"/>
      <c r="Z2275" s="5"/>
      <c r="AA2275" s="22"/>
      <c r="AB2275" s="22"/>
      <c r="AC2275" s="22"/>
      <c r="AD2275" s="22"/>
      <c r="AE2275" s="22"/>
      <c r="AF2275" s="22"/>
      <c r="AG2275" s="22"/>
      <c r="AH2275" s="22"/>
      <c r="AI2275" s="22"/>
      <c r="AJ2275" s="22"/>
      <c r="AK2275" s="22"/>
      <c r="AL2275" s="22"/>
      <c r="AM2275" s="22"/>
      <c r="AN2275" s="22"/>
      <c r="AO2275" s="22"/>
      <c r="AP2275" s="22"/>
      <c r="AQ2275" s="22"/>
      <c r="AR2275" s="22"/>
      <c r="AS2275" s="22"/>
      <c r="AT2275" s="22"/>
      <c r="AU2275" s="22"/>
      <c r="AV2275" s="22"/>
      <c r="AW2275" s="22"/>
      <c r="AX2275" s="22"/>
      <c r="AY2275" s="22"/>
      <c r="AZ2275" s="22"/>
      <c r="BA2275" s="22"/>
      <c r="BB2275" s="22"/>
      <c r="BC2275" s="22"/>
      <c r="BD2275" s="22"/>
      <c r="BE2275" s="22"/>
      <c r="BF2275" s="22"/>
      <c r="BG2275" s="22"/>
      <c r="BH2275" s="22"/>
      <c r="BI2275" s="22"/>
      <c r="BJ2275" s="22"/>
      <c r="BK2275" s="22"/>
      <c r="BL2275" s="22"/>
      <c r="BM2275" s="22"/>
      <c r="BN2275" s="22"/>
      <c r="BO2275" s="22"/>
      <c r="BP2275" s="22"/>
      <c r="BQ2275" s="22"/>
      <c r="BR2275" s="22"/>
      <c r="BS2275" s="22"/>
      <c r="BT2275" s="22"/>
      <c r="BU2275" s="22"/>
      <c r="BV2275" s="22"/>
      <c r="BW2275" s="22"/>
      <c r="BX2275" s="22"/>
      <c r="BY2275" s="22"/>
      <c r="BZ2275" s="22"/>
      <c r="CA2275" s="22"/>
      <c r="CB2275" s="22"/>
      <c r="CC2275" s="22"/>
      <c r="CD2275" s="22"/>
      <c r="CE2275" s="22"/>
      <c r="CF2275" s="22"/>
      <c r="CG2275" s="22"/>
      <c r="CH2275" s="22"/>
      <c r="CI2275" s="22"/>
      <c r="CJ2275" s="22"/>
      <c r="CK2275" s="22"/>
      <c r="CL2275" s="22"/>
      <c r="CM2275" s="22"/>
      <c r="CN2275" s="22"/>
      <c r="CO2275" s="22"/>
      <c r="CP2275" s="22"/>
      <c r="CQ2275" s="22"/>
      <c r="CR2275" s="22"/>
      <c r="CS2275" s="22"/>
      <c r="CT2275" s="22"/>
      <c r="CU2275" s="22"/>
      <c r="CV2275" s="22"/>
      <c r="CW2275" s="22"/>
      <c r="CX2275" s="22"/>
      <c r="CY2275" s="22"/>
      <c r="CZ2275" s="22"/>
      <c r="DA2275" s="22"/>
      <c r="DB2275" s="22"/>
      <c r="DC2275" s="22"/>
      <c r="DD2275" s="22"/>
      <c r="DE2275" s="22"/>
      <c r="DF2275" s="22"/>
      <c r="DG2275" s="22"/>
      <c r="DH2275" s="22"/>
      <c r="DI2275" s="22"/>
      <c r="DJ2275" s="22"/>
      <c r="DK2275" s="22"/>
      <c r="DL2275" s="22"/>
    </row>
    <row r="2276" spans="22:116" x14ac:dyDescent="0.25">
      <c r="V2276" s="461"/>
      <c r="W2276" s="5"/>
      <c r="X2276" s="5"/>
      <c r="Y2276" s="5"/>
      <c r="Z2276" s="5"/>
      <c r="AA2276" s="22"/>
      <c r="AB2276" s="22"/>
      <c r="AC2276" s="22"/>
      <c r="AD2276" s="22"/>
      <c r="AE2276" s="22"/>
      <c r="AF2276" s="22"/>
      <c r="AG2276" s="22"/>
      <c r="AH2276" s="22"/>
      <c r="AI2276" s="22"/>
      <c r="AJ2276" s="22"/>
      <c r="AK2276" s="22"/>
      <c r="AL2276" s="22"/>
      <c r="AM2276" s="22"/>
      <c r="AN2276" s="22"/>
      <c r="AO2276" s="22"/>
      <c r="AP2276" s="22"/>
      <c r="AQ2276" s="22"/>
      <c r="AR2276" s="22"/>
      <c r="AS2276" s="22"/>
      <c r="AT2276" s="22"/>
      <c r="AU2276" s="22"/>
      <c r="AV2276" s="22"/>
      <c r="AW2276" s="22"/>
      <c r="AX2276" s="22"/>
      <c r="AY2276" s="22"/>
      <c r="AZ2276" s="22"/>
      <c r="BA2276" s="22"/>
      <c r="BB2276" s="22"/>
      <c r="BC2276" s="22"/>
      <c r="BD2276" s="22"/>
      <c r="BE2276" s="22"/>
      <c r="BF2276" s="22"/>
      <c r="BG2276" s="22"/>
      <c r="BH2276" s="22"/>
      <c r="BI2276" s="22"/>
      <c r="BJ2276" s="22"/>
      <c r="BK2276" s="22"/>
      <c r="BL2276" s="22"/>
      <c r="BM2276" s="22"/>
      <c r="BN2276" s="22"/>
      <c r="BO2276" s="22"/>
      <c r="BP2276" s="22"/>
      <c r="BQ2276" s="22"/>
      <c r="BR2276" s="22"/>
      <c r="BS2276" s="22"/>
      <c r="BT2276" s="22"/>
      <c r="BU2276" s="22"/>
      <c r="BV2276" s="22"/>
      <c r="BW2276" s="22"/>
      <c r="BX2276" s="22"/>
      <c r="BY2276" s="22"/>
      <c r="BZ2276" s="22"/>
      <c r="CA2276" s="22"/>
      <c r="CB2276" s="22"/>
      <c r="CC2276" s="22"/>
      <c r="CD2276" s="22"/>
      <c r="CE2276" s="22"/>
      <c r="CF2276" s="22"/>
      <c r="CG2276" s="22"/>
      <c r="CH2276" s="22"/>
      <c r="CI2276" s="22"/>
      <c r="CJ2276" s="22"/>
      <c r="CK2276" s="22"/>
      <c r="CL2276" s="22"/>
      <c r="CM2276" s="22"/>
      <c r="CN2276" s="22"/>
      <c r="CO2276" s="22"/>
      <c r="CP2276" s="22"/>
      <c r="CQ2276" s="22"/>
      <c r="CR2276" s="22"/>
      <c r="CS2276" s="22"/>
      <c r="CT2276" s="22"/>
      <c r="CU2276" s="22"/>
      <c r="CV2276" s="22"/>
      <c r="CW2276" s="22"/>
      <c r="CX2276" s="22"/>
      <c r="CY2276" s="22"/>
      <c r="CZ2276" s="22"/>
      <c r="DA2276" s="22"/>
      <c r="DB2276" s="22"/>
      <c r="DC2276" s="22"/>
      <c r="DD2276" s="22"/>
      <c r="DE2276" s="22"/>
      <c r="DF2276" s="22"/>
      <c r="DG2276" s="22"/>
      <c r="DH2276" s="22"/>
      <c r="DI2276" s="22"/>
      <c r="DJ2276" s="22"/>
      <c r="DK2276" s="22"/>
      <c r="DL2276" s="22"/>
    </row>
    <row r="2277" spans="22:116" x14ac:dyDescent="0.25">
      <c r="V2277" s="461"/>
      <c r="W2277" s="5"/>
      <c r="X2277" s="5"/>
      <c r="Y2277" s="5"/>
      <c r="Z2277" s="5"/>
      <c r="AA2277" s="22"/>
      <c r="AB2277" s="22"/>
      <c r="AC2277" s="22"/>
      <c r="AD2277" s="22"/>
      <c r="AE2277" s="22"/>
      <c r="AF2277" s="22"/>
      <c r="AG2277" s="22"/>
      <c r="AH2277" s="22"/>
      <c r="AI2277" s="22"/>
      <c r="AJ2277" s="22"/>
      <c r="AK2277" s="22"/>
      <c r="AL2277" s="22"/>
      <c r="AM2277" s="22"/>
      <c r="AN2277" s="22"/>
      <c r="AO2277" s="22"/>
      <c r="AP2277" s="22"/>
      <c r="AQ2277" s="22"/>
      <c r="AR2277" s="22"/>
      <c r="AS2277" s="22"/>
      <c r="AT2277" s="22"/>
      <c r="AU2277" s="22"/>
      <c r="AV2277" s="22"/>
      <c r="AW2277" s="22"/>
      <c r="AX2277" s="22"/>
      <c r="AY2277" s="22"/>
      <c r="AZ2277" s="22"/>
      <c r="BA2277" s="22"/>
      <c r="BB2277" s="22"/>
      <c r="BC2277" s="22"/>
      <c r="BD2277" s="22"/>
      <c r="BE2277" s="22"/>
      <c r="BF2277" s="22"/>
      <c r="BG2277" s="22"/>
      <c r="BH2277" s="22"/>
      <c r="BI2277" s="22"/>
      <c r="BJ2277" s="22"/>
      <c r="BK2277" s="22"/>
      <c r="BL2277" s="22"/>
      <c r="BM2277" s="22"/>
      <c r="BN2277" s="22"/>
      <c r="BO2277" s="22"/>
      <c r="BP2277" s="22"/>
      <c r="BQ2277" s="22"/>
      <c r="BR2277" s="22"/>
      <c r="BS2277" s="22"/>
      <c r="BT2277" s="22"/>
      <c r="BU2277" s="22"/>
      <c r="BV2277" s="22"/>
      <c r="BW2277" s="22"/>
      <c r="BX2277" s="22"/>
      <c r="BY2277" s="22"/>
      <c r="BZ2277" s="22"/>
      <c r="CA2277" s="22"/>
      <c r="CB2277" s="22"/>
      <c r="CC2277" s="22"/>
      <c r="CD2277" s="22"/>
      <c r="CE2277" s="22"/>
      <c r="CF2277" s="22"/>
      <c r="CG2277" s="22"/>
      <c r="CH2277" s="22"/>
      <c r="CI2277" s="22"/>
      <c r="CJ2277" s="22"/>
      <c r="CK2277" s="22"/>
      <c r="CL2277" s="22"/>
      <c r="CM2277" s="22"/>
      <c r="CN2277" s="22"/>
      <c r="CO2277" s="22"/>
      <c r="CP2277" s="22"/>
      <c r="CQ2277" s="22"/>
      <c r="CR2277" s="22"/>
      <c r="CS2277" s="22"/>
      <c r="CT2277" s="22"/>
      <c r="CU2277" s="22"/>
      <c r="CV2277" s="22"/>
      <c r="CW2277" s="22"/>
      <c r="CX2277" s="22"/>
      <c r="CY2277" s="22"/>
      <c r="CZ2277" s="22"/>
      <c r="DA2277" s="22"/>
      <c r="DB2277" s="22"/>
      <c r="DC2277" s="22"/>
      <c r="DD2277" s="22"/>
      <c r="DE2277" s="22"/>
      <c r="DF2277" s="22"/>
      <c r="DG2277" s="22"/>
      <c r="DH2277" s="22"/>
      <c r="DI2277" s="22"/>
      <c r="DJ2277" s="22"/>
      <c r="DK2277" s="22"/>
      <c r="DL2277" s="22"/>
    </row>
    <row r="2278" spans="22:116" x14ac:dyDescent="0.25">
      <c r="V2278" s="461"/>
      <c r="W2278" s="5"/>
      <c r="X2278" s="5"/>
      <c r="Y2278" s="5"/>
      <c r="Z2278" s="5"/>
      <c r="AA2278" s="22"/>
      <c r="AB2278" s="22"/>
      <c r="AC2278" s="22"/>
      <c r="AD2278" s="22"/>
      <c r="AE2278" s="22"/>
      <c r="AF2278" s="22"/>
      <c r="AG2278" s="22"/>
      <c r="AH2278" s="22"/>
      <c r="AI2278" s="22"/>
      <c r="AJ2278" s="22"/>
      <c r="AK2278" s="22"/>
      <c r="AL2278" s="22"/>
      <c r="AM2278" s="22"/>
      <c r="AN2278" s="22"/>
      <c r="AO2278" s="22"/>
      <c r="AP2278" s="22"/>
      <c r="AQ2278" s="22"/>
      <c r="AR2278" s="22"/>
      <c r="AS2278" s="22"/>
      <c r="AT2278" s="22"/>
      <c r="AU2278" s="22"/>
      <c r="AV2278" s="22"/>
      <c r="AW2278" s="22"/>
      <c r="AX2278" s="22"/>
      <c r="AY2278" s="22"/>
      <c r="AZ2278" s="22"/>
      <c r="BA2278" s="22"/>
      <c r="BB2278" s="22"/>
      <c r="BC2278" s="22"/>
      <c r="BD2278" s="22"/>
      <c r="BE2278" s="22"/>
      <c r="BF2278" s="22"/>
      <c r="BG2278" s="22"/>
      <c r="BH2278" s="22"/>
      <c r="BI2278" s="22"/>
      <c r="BJ2278" s="22"/>
      <c r="BK2278" s="22"/>
      <c r="BL2278" s="22"/>
      <c r="BM2278" s="22"/>
      <c r="BN2278" s="22"/>
      <c r="BO2278" s="22"/>
      <c r="BP2278" s="22"/>
      <c r="BQ2278" s="22"/>
      <c r="BR2278" s="22"/>
      <c r="BS2278" s="22"/>
      <c r="BT2278" s="22"/>
      <c r="BU2278" s="22"/>
      <c r="BV2278" s="22"/>
      <c r="BW2278" s="22"/>
      <c r="BX2278" s="22"/>
      <c r="BY2278" s="22"/>
      <c r="BZ2278" s="22"/>
      <c r="CA2278" s="22"/>
      <c r="CB2278" s="22"/>
      <c r="CC2278" s="22"/>
      <c r="CD2278" s="22"/>
      <c r="CE2278" s="22"/>
      <c r="CF2278" s="22"/>
      <c r="CG2278" s="22"/>
      <c r="CH2278" s="22"/>
      <c r="CI2278" s="22"/>
      <c r="CJ2278" s="22"/>
      <c r="CK2278" s="22"/>
      <c r="CL2278" s="22"/>
      <c r="CM2278" s="22"/>
      <c r="CN2278" s="22"/>
      <c r="CO2278" s="22"/>
      <c r="CP2278" s="22"/>
      <c r="CQ2278" s="22"/>
      <c r="CR2278" s="22"/>
      <c r="CS2278" s="22"/>
      <c r="CT2278" s="22"/>
      <c r="CU2278" s="22"/>
      <c r="CV2278" s="22"/>
      <c r="CW2278" s="22"/>
      <c r="CX2278" s="22"/>
      <c r="CY2278" s="22"/>
      <c r="CZ2278" s="22"/>
      <c r="DA2278" s="22"/>
      <c r="DB2278" s="22"/>
      <c r="DC2278" s="22"/>
      <c r="DD2278" s="22"/>
      <c r="DE2278" s="22"/>
      <c r="DF2278" s="22"/>
      <c r="DG2278" s="22"/>
      <c r="DH2278" s="22"/>
      <c r="DI2278" s="22"/>
      <c r="DJ2278" s="22"/>
      <c r="DK2278" s="22"/>
      <c r="DL2278" s="22"/>
    </row>
    <row r="2279" spans="22:116" x14ac:dyDescent="0.25">
      <c r="V2279" s="461"/>
      <c r="W2279" s="5"/>
      <c r="X2279" s="5"/>
      <c r="Y2279" s="5"/>
      <c r="Z2279" s="5"/>
      <c r="AA2279" s="22"/>
      <c r="AB2279" s="22"/>
      <c r="AC2279" s="22"/>
      <c r="AD2279" s="22"/>
      <c r="AE2279" s="22"/>
      <c r="AF2279" s="22"/>
      <c r="AG2279" s="22"/>
      <c r="AH2279" s="22"/>
      <c r="AI2279" s="22"/>
      <c r="AJ2279" s="22"/>
      <c r="AK2279" s="22"/>
      <c r="AL2279" s="22"/>
      <c r="AM2279" s="22"/>
      <c r="AN2279" s="22"/>
      <c r="AO2279" s="22"/>
      <c r="AP2279" s="22"/>
      <c r="AQ2279" s="22"/>
      <c r="AR2279" s="22"/>
      <c r="AS2279" s="22"/>
      <c r="AT2279" s="22"/>
      <c r="AU2279" s="22"/>
      <c r="AV2279" s="22"/>
      <c r="AW2279" s="22"/>
      <c r="AX2279" s="22"/>
      <c r="AY2279" s="22"/>
      <c r="AZ2279" s="22"/>
      <c r="BA2279" s="22"/>
      <c r="BB2279" s="22"/>
      <c r="BC2279" s="22"/>
      <c r="BD2279" s="22"/>
      <c r="BE2279" s="22"/>
      <c r="BF2279" s="22"/>
      <c r="BG2279" s="22"/>
      <c r="BH2279" s="22"/>
      <c r="BI2279" s="22"/>
      <c r="BJ2279" s="22"/>
      <c r="BK2279" s="22"/>
      <c r="BL2279" s="22"/>
      <c r="BM2279" s="22"/>
      <c r="BN2279" s="22"/>
      <c r="BO2279" s="22"/>
      <c r="BP2279" s="22"/>
      <c r="BQ2279" s="22"/>
      <c r="BR2279" s="22"/>
      <c r="BS2279" s="22"/>
      <c r="BT2279" s="22"/>
      <c r="BU2279" s="22"/>
      <c r="BV2279" s="22"/>
      <c r="BW2279" s="22"/>
      <c r="BX2279" s="22"/>
      <c r="BY2279" s="22"/>
      <c r="BZ2279" s="22"/>
      <c r="CA2279" s="22"/>
      <c r="CB2279" s="22"/>
      <c r="CC2279" s="22"/>
      <c r="CD2279" s="22"/>
      <c r="CE2279" s="22"/>
      <c r="CF2279" s="22"/>
      <c r="CG2279" s="22"/>
      <c r="CH2279" s="22"/>
      <c r="CI2279" s="22"/>
      <c r="CJ2279" s="22"/>
      <c r="CK2279" s="22"/>
      <c r="CL2279" s="22"/>
      <c r="CM2279" s="22"/>
      <c r="CN2279" s="22"/>
      <c r="CO2279" s="22"/>
      <c r="CP2279" s="22"/>
      <c r="CQ2279" s="22"/>
      <c r="CR2279" s="22"/>
      <c r="CS2279" s="22"/>
      <c r="CT2279" s="22"/>
      <c r="CU2279" s="22"/>
      <c r="CV2279" s="22"/>
      <c r="CW2279" s="22"/>
      <c r="CX2279" s="22"/>
      <c r="CY2279" s="22"/>
      <c r="CZ2279" s="22"/>
      <c r="DA2279" s="22"/>
      <c r="DB2279" s="22"/>
      <c r="DC2279" s="22"/>
      <c r="DD2279" s="22"/>
      <c r="DE2279" s="22"/>
      <c r="DF2279" s="22"/>
      <c r="DG2279" s="22"/>
      <c r="DH2279" s="22"/>
      <c r="DI2279" s="22"/>
      <c r="DJ2279" s="22"/>
      <c r="DK2279" s="22"/>
      <c r="DL2279" s="22"/>
    </row>
    <row r="2280" spans="22:116" x14ac:dyDescent="0.25">
      <c r="V2280" s="461"/>
      <c r="W2280" s="5"/>
      <c r="X2280" s="5"/>
      <c r="Y2280" s="5"/>
      <c r="Z2280" s="5"/>
      <c r="AA2280" s="22"/>
      <c r="AB2280" s="22"/>
      <c r="AC2280" s="22"/>
      <c r="AD2280" s="22"/>
      <c r="AE2280" s="22"/>
      <c r="AF2280" s="22"/>
      <c r="AG2280" s="22"/>
      <c r="AH2280" s="22"/>
      <c r="AI2280" s="22"/>
      <c r="AJ2280" s="22"/>
      <c r="AK2280" s="22"/>
      <c r="AL2280" s="22"/>
      <c r="AM2280" s="22"/>
      <c r="AN2280" s="22"/>
      <c r="AO2280" s="22"/>
      <c r="AP2280" s="22"/>
      <c r="AQ2280" s="22"/>
      <c r="AR2280" s="22"/>
      <c r="AS2280" s="22"/>
      <c r="AT2280" s="22"/>
      <c r="AU2280" s="22"/>
      <c r="AV2280" s="22"/>
      <c r="AW2280" s="22"/>
      <c r="AX2280" s="22"/>
      <c r="AY2280" s="22"/>
      <c r="AZ2280" s="22"/>
      <c r="BA2280" s="22"/>
      <c r="BB2280" s="22"/>
      <c r="BC2280" s="22"/>
      <c r="BD2280" s="22"/>
      <c r="BE2280" s="22"/>
      <c r="BF2280" s="22"/>
      <c r="BG2280" s="22"/>
      <c r="BH2280" s="22"/>
      <c r="BI2280" s="22"/>
      <c r="BJ2280" s="22"/>
      <c r="BK2280" s="22"/>
      <c r="BL2280" s="22"/>
      <c r="BM2280" s="22"/>
      <c r="BN2280" s="22"/>
      <c r="BO2280" s="22"/>
      <c r="BP2280" s="22"/>
      <c r="BQ2280" s="22"/>
      <c r="BR2280" s="22"/>
      <c r="BS2280" s="22"/>
      <c r="BT2280" s="22"/>
      <c r="BU2280" s="22"/>
      <c r="BV2280" s="22"/>
      <c r="BW2280" s="22"/>
      <c r="BX2280" s="22"/>
      <c r="BY2280" s="22"/>
      <c r="BZ2280" s="22"/>
      <c r="CA2280" s="22"/>
      <c r="CB2280" s="22"/>
      <c r="CC2280" s="22"/>
      <c r="CD2280" s="22"/>
      <c r="CE2280" s="22"/>
      <c r="CF2280" s="22"/>
      <c r="CG2280" s="22"/>
      <c r="CH2280" s="22"/>
      <c r="CI2280" s="22"/>
      <c r="CJ2280" s="22"/>
      <c r="CK2280" s="22"/>
      <c r="CL2280" s="22"/>
      <c r="CM2280" s="22"/>
      <c r="CN2280" s="22"/>
      <c r="CO2280" s="22"/>
      <c r="CP2280" s="22"/>
      <c r="CQ2280" s="22"/>
      <c r="CR2280" s="22"/>
      <c r="CS2280" s="22"/>
      <c r="CT2280" s="22"/>
      <c r="CU2280" s="22"/>
      <c r="CV2280" s="22"/>
      <c r="CW2280" s="22"/>
      <c r="CX2280" s="22"/>
      <c r="CY2280" s="22"/>
      <c r="CZ2280" s="22"/>
      <c r="DA2280" s="22"/>
      <c r="DB2280" s="22"/>
      <c r="DC2280" s="22"/>
      <c r="DD2280" s="22"/>
      <c r="DE2280" s="22"/>
      <c r="DF2280" s="22"/>
      <c r="DG2280" s="22"/>
      <c r="DH2280" s="22"/>
      <c r="DI2280" s="22"/>
      <c r="DJ2280" s="22"/>
      <c r="DK2280" s="22"/>
      <c r="DL2280" s="22"/>
    </row>
    <row r="2281" spans="22:116" x14ac:dyDescent="0.25">
      <c r="V2281" s="461"/>
      <c r="W2281" s="5"/>
      <c r="X2281" s="5"/>
      <c r="Y2281" s="5"/>
      <c r="Z2281" s="5"/>
      <c r="AA2281" s="22"/>
      <c r="AB2281" s="22"/>
      <c r="AC2281" s="22"/>
      <c r="AD2281" s="22"/>
      <c r="AE2281" s="22"/>
      <c r="AF2281" s="22"/>
      <c r="AG2281" s="22"/>
      <c r="AH2281" s="22"/>
      <c r="AI2281" s="22"/>
      <c r="AJ2281" s="22"/>
      <c r="AK2281" s="22"/>
      <c r="AL2281" s="22"/>
      <c r="AM2281" s="22"/>
      <c r="AN2281" s="22"/>
      <c r="AO2281" s="22"/>
      <c r="AP2281" s="22"/>
      <c r="AQ2281" s="22"/>
      <c r="AR2281" s="22"/>
      <c r="AS2281" s="22"/>
      <c r="AT2281" s="22"/>
      <c r="AU2281" s="22"/>
      <c r="AV2281" s="22"/>
      <c r="AW2281" s="22"/>
      <c r="AX2281" s="22"/>
      <c r="AY2281" s="22"/>
      <c r="AZ2281" s="22"/>
      <c r="BA2281" s="22"/>
      <c r="BB2281" s="22"/>
      <c r="BC2281" s="22"/>
      <c r="BD2281" s="22"/>
      <c r="BE2281" s="22"/>
      <c r="BF2281" s="22"/>
      <c r="BG2281" s="22"/>
      <c r="BH2281" s="22"/>
      <c r="BI2281" s="22"/>
      <c r="BJ2281" s="22"/>
      <c r="BK2281" s="22"/>
      <c r="BL2281" s="22"/>
      <c r="BM2281" s="22"/>
      <c r="BN2281" s="22"/>
      <c r="BO2281" s="22"/>
      <c r="BP2281" s="22"/>
      <c r="BQ2281" s="22"/>
      <c r="BR2281" s="22"/>
      <c r="BS2281" s="22"/>
      <c r="BT2281" s="22"/>
      <c r="BU2281" s="22"/>
      <c r="BV2281" s="22"/>
      <c r="BW2281" s="22"/>
      <c r="BX2281" s="22"/>
      <c r="BY2281" s="22"/>
      <c r="BZ2281" s="22"/>
      <c r="CA2281" s="22"/>
      <c r="CB2281" s="22"/>
      <c r="CC2281" s="22"/>
      <c r="CD2281" s="22"/>
      <c r="CE2281" s="22"/>
      <c r="CF2281" s="22"/>
      <c r="CG2281" s="22"/>
      <c r="CH2281" s="22"/>
      <c r="CI2281" s="22"/>
      <c r="CJ2281" s="22"/>
      <c r="CK2281" s="22"/>
      <c r="CL2281" s="22"/>
      <c r="CM2281" s="22"/>
      <c r="CN2281" s="22"/>
      <c r="CO2281" s="22"/>
      <c r="CP2281" s="22"/>
      <c r="CQ2281" s="22"/>
      <c r="CR2281" s="22"/>
      <c r="CS2281" s="22"/>
      <c r="CT2281" s="22"/>
      <c r="CU2281" s="22"/>
      <c r="CV2281" s="22"/>
      <c r="CW2281" s="22"/>
      <c r="CX2281" s="22"/>
      <c r="CY2281" s="22"/>
      <c r="CZ2281" s="22"/>
      <c r="DA2281" s="22"/>
      <c r="DB2281" s="22"/>
      <c r="DC2281" s="22"/>
      <c r="DD2281" s="22"/>
      <c r="DE2281" s="22"/>
      <c r="DF2281" s="22"/>
      <c r="DG2281" s="22"/>
      <c r="DH2281" s="22"/>
      <c r="DI2281" s="22"/>
      <c r="DJ2281" s="22"/>
      <c r="DK2281" s="22"/>
      <c r="DL2281" s="22"/>
    </row>
    <row r="2282" spans="22:116" x14ac:dyDescent="0.25">
      <c r="V2282" s="461"/>
      <c r="W2282" s="5"/>
      <c r="X2282" s="5"/>
      <c r="Y2282" s="5"/>
      <c r="Z2282" s="5"/>
      <c r="AA2282" s="22"/>
      <c r="AB2282" s="22"/>
      <c r="AC2282" s="22"/>
      <c r="AD2282" s="22"/>
      <c r="AE2282" s="22"/>
      <c r="AF2282" s="22"/>
      <c r="AG2282" s="22"/>
      <c r="AH2282" s="22"/>
      <c r="AI2282" s="22"/>
      <c r="AJ2282" s="22"/>
      <c r="AK2282" s="22"/>
      <c r="AL2282" s="22"/>
      <c r="AM2282" s="22"/>
      <c r="AN2282" s="22"/>
      <c r="AO2282" s="22"/>
      <c r="AP2282" s="22"/>
      <c r="AQ2282" s="22"/>
      <c r="AR2282" s="22"/>
      <c r="AS2282" s="22"/>
      <c r="AT2282" s="22"/>
      <c r="AU2282" s="22"/>
      <c r="AV2282" s="22"/>
      <c r="AW2282" s="22"/>
      <c r="AX2282" s="22"/>
      <c r="AY2282" s="22"/>
      <c r="AZ2282" s="22"/>
      <c r="BA2282" s="22"/>
      <c r="BB2282" s="22"/>
      <c r="BC2282" s="22"/>
      <c r="BD2282" s="22"/>
      <c r="BE2282" s="22"/>
      <c r="BF2282" s="22"/>
      <c r="BG2282" s="22"/>
      <c r="BH2282" s="22"/>
      <c r="BI2282" s="22"/>
      <c r="BJ2282" s="22"/>
      <c r="BK2282" s="22"/>
      <c r="BL2282" s="22"/>
      <c r="BM2282" s="22"/>
      <c r="BN2282" s="22"/>
      <c r="BO2282" s="22"/>
      <c r="BP2282" s="22"/>
      <c r="BQ2282" s="22"/>
      <c r="BR2282" s="22"/>
      <c r="BS2282" s="22"/>
      <c r="BT2282" s="22"/>
      <c r="BU2282" s="22"/>
      <c r="BV2282" s="22"/>
      <c r="BW2282" s="22"/>
      <c r="BX2282" s="22"/>
      <c r="BY2282" s="22"/>
      <c r="BZ2282" s="22"/>
      <c r="CA2282" s="22"/>
      <c r="CB2282" s="22"/>
      <c r="CC2282" s="22"/>
      <c r="CD2282" s="22"/>
      <c r="CE2282" s="22"/>
      <c r="CF2282" s="22"/>
      <c r="CG2282" s="22"/>
      <c r="CH2282" s="22"/>
      <c r="CI2282" s="22"/>
      <c r="CJ2282" s="22"/>
      <c r="CK2282" s="22"/>
      <c r="CL2282" s="22"/>
      <c r="CM2282" s="22"/>
      <c r="CN2282" s="22"/>
      <c r="CO2282" s="22"/>
      <c r="CP2282" s="22"/>
      <c r="CQ2282" s="22"/>
      <c r="CR2282" s="22"/>
      <c r="CS2282" s="22"/>
      <c r="CT2282" s="22"/>
      <c r="CU2282" s="22"/>
      <c r="CV2282" s="22"/>
      <c r="CW2282" s="22"/>
      <c r="CX2282" s="22"/>
      <c r="CY2282" s="22"/>
      <c r="CZ2282" s="22"/>
      <c r="DA2282" s="22"/>
      <c r="DB2282" s="22"/>
      <c r="DC2282" s="22"/>
      <c r="DD2282" s="22"/>
      <c r="DE2282" s="22"/>
      <c r="DF2282" s="22"/>
      <c r="DG2282" s="22"/>
      <c r="DH2282" s="22"/>
      <c r="DI2282" s="22"/>
      <c r="DJ2282" s="22"/>
      <c r="DK2282" s="22"/>
      <c r="DL2282" s="22"/>
    </row>
    <row r="2283" spans="22:116" x14ac:dyDescent="0.25">
      <c r="V2283" s="461"/>
      <c r="W2283" s="5"/>
      <c r="X2283" s="5"/>
      <c r="Y2283" s="5"/>
      <c r="Z2283" s="5"/>
      <c r="AA2283" s="22"/>
      <c r="AB2283" s="22"/>
      <c r="AC2283" s="22"/>
      <c r="AD2283" s="22"/>
      <c r="AE2283" s="22"/>
      <c r="AF2283" s="22"/>
      <c r="AG2283" s="22"/>
      <c r="AH2283" s="22"/>
      <c r="AI2283" s="22"/>
      <c r="AJ2283" s="22"/>
      <c r="AK2283" s="22"/>
      <c r="AL2283" s="22"/>
      <c r="AM2283" s="22"/>
      <c r="AN2283" s="22"/>
      <c r="AO2283" s="22"/>
      <c r="AP2283" s="22"/>
      <c r="AQ2283" s="22"/>
      <c r="AR2283" s="22"/>
      <c r="AS2283" s="22"/>
      <c r="AT2283" s="22"/>
      <c r="AU2283" s="22"/>
      <c r="AV2283" s="22"/>
      <c r="AW2283" s="22"/>
      <c r="AX2283" s="22"/>
      <c r="AY2283" s="22"/>
      <c r="AZ2283" s="22"/>
      <c r="BA2283" s="22"/>
      <c r="BB2283" s="22"/>
      <c r="BC2283" s="22"/>
      <c r="BD2283" s="22"/>
      <c r="BE2283" s="22"/>
      <c r="BF2283" s="22"/>
      <c r="BG2283" s="22"/>
      <c r="BH2283" s="22"/>
      <c r="BI2283" s="22"/>
      <c r="BJ2283" s="22"/>
      <c r="BK2283" s="22"/>
      <c r="BL2283" s="22"/>
      <c r="BM2283" s="22"/>
      <c r="BN2283" s="22"/>
      <c r="BO2283" s="22"/>
      <c r="BP2283" s="22"/>
      <c r="BQ2283" s="22"/>
      <c r="BR2283" s="22"/>
      <c r="BS2283" s="22"/>
      <c r="BT2283" s="22"/>
      <c r="BU2283" s="22"/>
      <c r="BV2283" s="22"/>
      <c r="BW2283" s="22"/>
      <c r="BX2283" s="22"/>
      <c r="BY2283" s="22"/>
      <c r="BZ2283" s="22"/>
      <c r="CA2283" s="22"/>
      <c r="CB2283" s="22"/>
      <c r="CC2283" s="22"/>
      <c r="CD2283" s="22"/>
      <c r="CE2283" s="22"/>
      <c r="CF2283" s="22"/>
      <c r="CG2283" s="22"/>
      <c r="CH2283" s="22"/>
      <c r="CI2283" s="22"/>
      <c r="CJ2283" s="22"/>
      <c r="CK2283" s="22"/>
      <c r="CL2283" s="22"/>
      <c r="CM2283" s="22"/>
      <c r="CN2283" s="22"/>
      <c r="CO2283" s="22"/>
      <c r="CP2283" s="22"/>
      <c r="CQ2283" s="22"/>
      <c r="CR2283" s="22"/>
      <c r="CS2283" s="22"/>
      <c r="CT2283" s="22"/>
      <c r="CU2283" s="22"/>
      <c r="CV2283" s="22"/>
      <c r="CW2283" s="22"/>
      <c r="CX2283" s="22"/>
      <c r="CY2283" s="22"/>
      <c r="CZ2283" s="22"/>
      <c r="DA2283" s="22"/>
      <c r="DB2283" s="22"/>
      <c r="DC2283" s="22"/>
      <c r="DD2283" s="22"/>
      <c r="DE2283" s="22"/>
      <c r="DF2283" s="22"/>
      <c r="DG2283" s="22"/>
      <c r="DH2283" s="22"/>
      <c r="DI2283" s="22"/>
      <c r="DJ2283" s="22"/>
      <c r="DK2283" s="22"/>
      <c r="DL2283" s="22"/>
    </row>
    <row r="2284" spans="22:116" x14ac:dyDescent="0.25">
      <c r="V2284" s="461"/>
      <c r="W2284" s="5"/>
      <c r="X2284" s="5"/>
      <c r="Y2284" s="5"/>
      <c r="Z2284" s="5"/>
      <c r="AA2284" s="22"/>
      <c r="AB2284" s="22"/>
      <c r="AC2284" s="22"/>
      <c r="AD2284" s="22"/>
      <c r="AE2284" s="22"/>
      <c r="AF2284" s="22"/>
      <c r="AG2284" s="22"/>
      <c r="AH2284" s="22"/>
      <c r="AI2284" s="22"/>
      <c r="AJ2284" s="22"/>
      <c r="AK2284" s="22"/>
      <c r="AL2284" s="22"/>
      <c r="AM2284" s="22"/>
      <c r="AN2284" s="22"/>
      <c r="AO2284" s="22"/>
      <c r="AP2284" s="22"/>
      <c r="AQ2284" s="22"/>
      <c r="AR2284" s="22"/>
      <c r="AS2284" s="22"/>
      <c r="AT2284" s="22"/>
      <c r="AU2284" s="22"/>
      <c r="AV2284" s="22"/>
      <c r="AW2284" s="22"/>
      <c r="AX2284" s="22"/>
      <c r="AY2284" s="22"/>
      <c r="AZ2284" s="22"/>
      <c r="BA2284" s="22"/>
      <c r="BB2284" s="22"/>
      <c r="BC2284" s="22"/>
      <c r="BD2284" s="22"/>
      <c r="BE2284" s="22"/>
      <c r="BF2284" s="22"/>
      <c r="BG2284" s="22"/>
      <c r="BH2284" s="22"/>
      <c r="BI2284" s="22"/>
      <c r="BJ2284" s="22"/>
      <c r="BK2284" s="22"/>
      <c r="BL2284" s="22"/>
      <c r="BM2284" s="22"/>
      <c r="BN2284" s="22"/>
      <c r="BO2284" s="22"/>
      <c r="BP2284" s="22"/>
      <c r="BQ2284" s="22"/>
      <c r="BR2284" s="22"/>
      <c r="BS2284" s="22"/>
      <c r="BT2284" s="22"/>
      <c r="BU2284" s="22"/>
      <c r="BV2284" s="22"/>
      <c r="BW2284" s="22"/>
      <c r="BX2284" s="22"/>
      <c r="BY2284" s="22"/>
      <c r="BZ2284" s="22"/>
      <c r="CA2284" s="22"/>
      <c r="CB2284" s="22"/>
      <c r="CC2284" s="22"/>
      <c r="CD2284" s="22"/>
      <c r="CE2284" s="22"/>
      <c r="CF2284" s="22"/>
      <c r="CG2284" s="22"/>
      <c r="CH2284" s="22"/>
      <c r="CI2284" s="22"/>
      <c r="CJ2284" s="22"/>
      <c r="CK2284" s="22"/>
      <c r="CL2284" s="22"/>
      <c r="CM2284" s="22"/>
      <c r="CN2284" s="22"/>
      <c r="CO2284" s="22"/>
      <c r="CP2284" s="22"/>
      <c r="CQ2284" s="22"/>
      <c r="CR2284" s="22"/>
      <c r="CS2284" s="22"/>
      <c r="CT2284" s="22"/>
      <c r="CU2284" s="22"/>
      <c r="CV2284" s="22"/>
      <c r="CW2284" s="22"/>
      <c r="CX2284" s="22"/>
      <c r="CY2284" s="22"/>
      <c r="CZ2284" s="22"/>
      <c r="DA2284" s="22"/>
      <c r="DB2284" s="22"/>
      <c r="DC2284" s="22"/>
      <c r="DD2284" s="22"/>
      <c r="DE2284" s="22"/>
      <c r="DF2284" s="22"/>
      <c r="DG2284" s="22"/>
      <c r="DH2284" s="22"/>
      <c r="DI2284" s="22"/>
      <c r="DJ2284" s="22"/>
      <c r="DK2284" s="22"/>
      <c r="DL2284" s="22"/>
    </row>
    <row r="2285" spans="22:116" x14ac:dyDescent="0.25">
      <c r="V2285" s="461"/>
      <c r="W2285" s="5"/>
      <c r="X2285" s="5"/>
      <c r="Y2285" s="5"/>
      <c r="Z2285" s="5"/>
      <c r="AA2285" s="22"/>
      <c r="AB2285" s="22"/>
      <c r="AC2285" s="22"/>
      <c r="AD2285" s="22"/>
      <c r="AE2285" s="22"/>
      <c r="AF2285" s="22"/>
      <c r="AG2285" s="22"/>
      <c r="AH2285" s="22"/>
      <c r="AI2285" s="22"/>
      <c r="AJ2285" s="22"/>
      <c r="AK2285" s="22"/>
      <c r="AL2285" s="22"/>
      <c r="AM2285" s="22"/>
      <c r="AN2285" s="22"/>
      <c r="AO2285" s="22"/>
      <c r="AP2285" s="22"/>
      <c r="AQ2285" s="22"/>
      <c r="AR2285" s="22"/>
      <c r="AS2285" s="22"/>
      <c r="AT2285" s="22"/>
      <c r="AU2285" s="22"/>
      <c r="AV2285" s="22"/>
      <c r="AW2285" s="22"/>
      <c r="AX2285" s="22"/>
      <c r="AY2285" s="22"/>
      <c r="AZ2285" s="22"/>
      <c r="BA2285" s="22"/>
      <c r="BB2285" s="22"/>
      <c r="BC2285" s="22"/>
      <c r="BD2285" s="22"/>
      <c r="BE2285" s="22"/>
      <c r="BF2285" s="22"/>
      <c r="BG2285" s="22"/>
      <c r="BH2285" s="22"/>
      <c r="BI2285" s="22"/>
      <c r="BJ2285" s="22"/>
      <c r="BK2285" s="22"/>
      <c r="BL2285" s="22"/>
      <c r="BM2285" s="22"/>
      <c r="BN2285" s="22"/>
      <c r="BO2285" s="22"/>
      <c r="BP2285" s="22"/>
      <c r="BQ2285" s="22"/>
      <c r="BR2285" s="22"/>
      <c r="BS2285" s="22"/>
      <c r="BT2285" s="22"/>
      <c r="BU2285" s="22"/>
      <c r="BV2285" s="22"/>
      <c r="BW2285" s="22"/>
      <c r="BX2285" s="22"/>
      <c r="BY2285" s="22"/>
      <c r="BZ2285" s="22"/>
      <c r="CA2285" s="22"/>
      <c r="CB2285" s="22"/>
      <c r="CC2285" s="22"/>
      <c r="CD2285" s="22"/>
      <c r="CE2285" s="22"/>
      <c r="CF2285" s="22"/>
      <c r="CG2285" s="22"/>
      <c r="CH2285" s="22"/>
      <c r="CI2285" s="22"/>
      <c r="CJ2285" s="22"/>
      <c r="CK2285" s="22"/>
      <c r="CL2285" s="22"/>
      <c r="CM2285" s="22"/>
      <c r="CN2285" s="22"/>
      <c r="CO2285" s="22"/>
      <c r="CP2285" s="22"/>
      <c r="CQ2285" s="22"/>
      <c r="CR2285" s="22"/>
      <c r="CS2285" s="22"/>
      <c r="CT2285" s="22"/>
      <c r="CU2285" s="22"/>
      <c r="CV2285" s="22"/>
      <c r="CW2285" s="22"/>
      <c r="CX2285" s="22"/>
      <c r="CY2285" s="22"/>
      <c r="CZ2285" s="22"/>
      <c r="DA2285" s="22"/>
      <c r="DB2285" s="22"/>
      <c r="DC2285" s="22"/>
      <c r="DD2285" s="22"/>
      <c r="DE2285" s="22"/>
      <c r="DF2285" s="22"/>
      <c r="DG2285" s="22"/>
      <c r="DH2285" s="22"/>
      <c r="DI2285" s="22"/>
      <c r="DJ2285" s="22"/>
      <c r="DK2285" s="22"/>
      <c r="DL2285" s="22"/>
    </row>
    <row r="2286" spans="22:116" x14ac:dyDescent="0.25">
      <c r="V2286" s="461"/>
      <c r="W2286" s="5"/>
      <c r="X2286" s="5"/>
      <c r="Y2286" s="5"/>
      <c r="Z2286" s="5"/>
      <c r="AA2286" s="22"/>
      <c r="AB2286" s="22"/>
      <c r="AC2286" s="22"/>
      <c r="AD2286" s="22"/>
      <c r="AE2286" s="22"/>
      <c r="AF2286" s="22"/>
      <c r="AG2286" s="22"/>
      <c r="AH2286" s="22"/>
      <c r="AI2286" s="22"/>
      <c r="AJ2286" s="22"/>
      <c r="AK2286" s="22"/>
      <c r="AL2286" s="22"/>
      <c r="AM2286" s="22"/>
      <c r="AN2286" s="22"/>
      <c r="AO2286" s="22"/>
      <c r="AP2286" s="22"/>
      <c r="AQ2286" s="22"/>
      <c r="AR2286" s="22"/>
      <c r="AS2286" s="22"/>
      <c r="AT2286" s="22"/>
      <c r="AU2286" s="22"/>
      <c r="AV2286" s="22"/>
      <c r="AW2286" s="22"/>
      <c r="AX2286" s="22"/>
      <c r="AY2286" s="22"/>
      <c r="AZ2286" s="22"/>
      <c r="BA2286" s="22"/>
      <c r="BB2286" s="22"/>
      <c r="BC2286" s="22"/>
      <c r="BD2286" s="22"/>
      <c r="BE2286" s="22"/>
      <c r="BF2286" s="22"/>
      <c r="BG2286" s="22"/>
      <c r="BH2286" s="22"/>
      <c r="BI2286" s="22"/>
      <c r="BJ2286" s="22"/>
      <c r="BK2286" s="22"/>
      <c r="BL2286" s="22"/>
      <c r="BM2286" s="22"/>
      <c r="BN2286" s="22"/>
      <c r="BO2286" s="22"/>
      <c r="BP2286" s="22"/>
      <c r="BQ2286" s="22"/>
      <c r="BR2286" s="22"/>
      <c r="BS2286" s="22"/>
      <c r="BT2286" s="22"/>
      <c r="BU2286" s="22"/>
      <c r="BV2286" s="22"/>
      <c r="BW2286" s="22"/>
      <c r="BX2286" s="22"/>
      <c r="BY2286" s="22"/>
      <c r="BZ2286" s="22"/>
      <c r="CA2286" s="22"/>
      <c r="CB2286" s="22"/>
      <c r="CC2286" s="22"/>
      <c r="CD2286" s="22"/>
      <c r="CE2286" s="22"/>
      <c r="CF2286" s="22"/>
      <c r="CG2286" s="22"/>
      <c r="CH2286" s="22"/>
      <c r="CI2286" s="22"/>
      <c r="CJ2286" s="22"/>
      <c r="CK2286" s="22"/>
      <c r="CL2286" s="22"/>
      <c r="CM2286" s="22"/>
      <c r="CN2286" s="22"/>
      <c r="CO2286" s="22"/>
      <c r="CP2286" s="22"/>
      <c r="CQ2286" s="22"/>
      <c r="CR2286" s="22"/>
      <c r="CS2286" s="22"/>
      <c r="CT2286" s="22"/>
      <c r="CU2286" s="22"/>
      <c r="CV2286" s="22"/>
      <c r="CW2286" s="22"/>
      <c r="CX2286" s="22"/>
      <c r="CY2286" s="22"/>
      <c r="CZ2286" s="22"/>
      <c r="DA2286" s="22"/>
      <c r="DB2286" s="22"/>
      <c r="DC2286" s="22"/>
      <c r="DD2286" s="22"/>
      <c r="DE2286" s="22"/>
      <c r="DF2286" s="22"/>
      <c r="DG2286" s="22"/>
      <c r="DH2286" s="22"/>
      <c r="DI2286" s="22"/>
      <c r="DJ2286" s="22"/>
      <c r="DK2286" s="22"/>
      <c r="DL2286" s="22"/>
    </row>
    <row r="2287" spans="22:116" x14ac:dyDescent="0.25">
      <c r="V2287" s="461"/>
      <c r="W2287" s="5"/>
      <c r="X2287" s="5"/>
      <c r="Y2287" s="5"/>
      <c r="Z2287" s="5"/>
      <c r="AA2287" s="22"/>
      <c r="AB2287" s="22"/>
      <c r="AC2287" s="22"/>
      <c r="AD2287" s="22"/>
      <c r="AE2287" s="22"/>
      <c r="AF2287" s="22"/>
      <c r="AG2287" s="22"/>
      <c r="AH2287" s="22"/>
      <c r="AI2287" s="22"/>
      <c r="AJ2287" s="22"/>
      <c r="AK2287" s="22"/>
      <c r="AL2287" s="22"/>
      <c r="AM2287" s="22"/>
      <c r="AN2287" s="22"/>
      <c r="AO2287" s="22"/>
      <c r="AP2287" s="22"/>
      <c r="AQ2287" s="22"/>
      <c r="AR2287" s="22"/>
      <c r="AS2287" s="22"/>
      <c r="AT2287" s="22"/>
      <c r="AU2287" s="22"/>
      <c r="AV2287" s="22"/>
      <c r="AW2287" s="22"/>
      <c r="AX2287" s="22"/>
      <c r="AY2287" s="22"/>
      <c r="AZ2287" s="22"/>
      <c r="BA2287" s="22"/>
      <c r="BB2287" s="22"/>
      <c r="BC2287" s="22"/>
      <c r="BD2287" s="22"/>
      <c r="BE2287" s="22"/>
      <c r="BF2287" s="22"/>
      <c r="BG2287" s="22"/>
      <c r="BH2287" s="22"/>
      <c r="BI2287" s="22"/>
      <c r="BJ2287" s="22"/>
      <c r="BK2287" s="22"/>
      <c r="BL2287" s="22"/>
      <c r="BM2287" s="22"/>
      <c r="BN2287" s="22"/>
      <c r="BO2287" s="22"/>
      <c r="BP2287" s="22"/>
      <c r="BQ2287" s="22"/>
      <c r="BR2287" s="22"/>
      <c r="BS2287" s="22"/>
      <c r="BT2287" s="22"/>
      <c r="BU2287" s="22"/>
      <c r="BV2287" s="22"/>
      <c r="BW2287" s="22"/>
      <c r="BX2287" s="22"/>
      <c r="BY2287" s="22"/>
      <c r="BZ2287" s="22"/>
      <c r="CA2287" s="22"/>
      <c r="CB2287" s="22"/>
      <c r="CC2287" s="22"/>
      <c r="CD2287" s="22"/>
      <c r="CE2287" s="22"/>
      <c r="CF2287" s="22"/>
      <c r="CG2287" s="22"/>
      <c r="CH2287" s="22"/>
      <c r="CI2287" s="22"/>
      <c r="CJ2287" s="22"/>
      <c r="CK2287" s="22"/>
      <c r="CL2287" s="22"/>
      <c r="CM2287" s="22"/>
      <c r="CN2287" s="22"/>
      <c r="CO2287" s="22"/>
      <c r="CP2287" s="22"/>
      <c r="CQ2287" s="22"/>
      <c r="CR2287" s="22"/>
      <c r="CS2287" s="22"/>
      <c r="CT2287" s="22"/>
      <c r="CU2287" s="22"/>
      <c r="CV2287" s="22"/>
      <c r="CW2287" s="22"/>
      <c r="CX2287" s="22"/>
      <c r="CY2287" s="22"/>
      <c r="CZ2287" s="22"/>
      <c r="DA2287" s="22"/>
      <c r="DB2287" s="22"/>
      <c r="DC2287" s="22"/>
      <c r="DD2287" s="22"/>
      <c r="DE2287" s="22"/>
      <c r="DF2287" s="22"/>
      <c r="DG2287" s="22"/>
      <c r="DH2287" s="22"/>
      <c r="DI2287" s="22"/>
      <c r="DJ2287" s="22"/>
      <c r="DK2287" s="22"/>
      <c r="DL2287" s="22"/>
    </row>
    <row r="2288" spans="22:116" x14ac:dyDescent="0.25">
      <c r="V2288" s="461"/>
      <c r="W2288" s="5"/>
      <c r="X2288" s="5"/>
      <c r="Y2288" s="5"/>
      <c r="Z2288" s="5"/>
      <c r="AA2288" s="22"/>
      <c r="AB2288" s="22"/>
      <c r="AC2288" s="22"/>
      <c r="AD2288" s="22"/>
      <c r="AE2288" s="22"/>
      <c r="AF2288" s="22"/>
      <c r="AG2288" s="22"/>
      <c r="AH2288" s="22"/>
      <c r="AI2288" s="22"/>
      <c r="AJ2288" s="22"/>
      <c r="AK2288" s="22"/>
      <c r="AL2288" s="22"/>
      <c r="AM2288" s="22"/>
      <c r="AN2288" s="22"/>
      <c r="AO2288" s="22"/>
      <c r="AP2288" s="22"/>
      <c r="AQ2288" s="22"/>
      <c r="AR2288" s="22"/>
      <c r="AS2288" s="22"/>
      <c r="AT2288" s="22"/>
      <c r="AU2288" s="22"/>
      <c r="AV2288" s="22"/>
      <c r="AW2288" s="22"/>
      <c r="AX2288" s="22"/>
      <c r="AY2288" s="22"/>
      <c r="AZ2288" s="22"/>
      <c r="BA2288" s="22"/>
      <c r="BB2288" s="22"/>
      <c r="BC2288" s="22"/>
      <c r="BD2288" s="22"/>
      <c r="BE2288" s="22"/>
      <c r="BF2288" s="22"/>
      <c r="BG2288" s="22"/>
      <c r="BH2288" s="22"/>
      <c r="BI2288" s="22"/>
      <c r="BJ2288" s="22"/>
      <c r="BK2288" s="22"/>
      <c r="BL2288" s="22"/>
      <c r="BM2288" s="22"/>
      <c r="BN2288" s="22"/>
      <c r="BO2288" s="22"/>
      <c r="BP2288" s="22"/>
      <c r="BQ2288" s="22"/>
      <c r="BR2288" s="22"/>
      <c r="BS2288" s="22"/>
      <c r="BT2288" s="22"/>
      <c r="BU2288" s="22"/>
      <c r="BV2288" s="22"/>
      <c r="BW2288" s="22"/>
      <c r="BX2288" s="22"/>
      <c r="BY2288" s="22"/>
      <c r="BZ2288" s="22"/>
      <c r="CA2288" s="22"/>
      <c r="CB2288" s="22"/>
      <c r="CC2288" s="22"/>
      <c r="CD2288" s="22"/>
      <c r="CE2288" s="22"/>
      <c r="CF2288" s="22"/>
      <c r="CG2288" s="22"/>
      <c r="CH2288" s="22"/>
      <c r="CI2288" s="22"/>
      <c r="CJ2288" s="22"/>
      <c r="CK2288" s="22"/>
      <c r="CL2288" s="22"/>
      <c r="CM2288" s="22"/>
      <c r="CN2288" s="22"/>
      <c r="CO2288" s="22"/>
      <c r="CP2288" s="22"/>
      <c r="CQ2288" s="22"/>
      <c r="CR2288" s="22"/>
      <c r="CS2288" s="22"/>
      <c r="CT2288" s="22"/>
      <c r="CU2288" s="22"/>
      <c r="CV2288" s="22"/>
      <c r="CW2288" s="22"/>
      <c r="CX2288" s="22"/>
      <c r="CY2288" s="22"/>
      <c r="CZ2288" s="22"/>
      <c r="DA2288" s="22"/>
      <c r="DB2288" s="22"/>
      <c r="DC2288" s="22"/>
      <c r="DD2288" s="22"/>
      <c r="DE2288" s="22"/>
      <c r="DF2288" s="22"/>
      <c r="DG2288" s="22"/>
      <c r="DH2288" s="22"/>
      <c r="DI2288" s="22"/>
      <c r="DJ2288" s="22"/>
      <c r="DK2288" s="22"/>
      <c r="DL2288" s="22"/>
    </row>
    <row r="2289" spans="22:116" x14ac:dyDescent="0.25">
      <c r="V2289" s="461"/>
      <c r="W2289" s="5"/>
      <c r="X2289" s="5"/>
      <c r="Y2289" s="5"/>
      <c r="Z2289" s="5"/>
      <c r="AA2289" s="22"/>
      <c r="AB2289" s="22"/>
      <c r="AC2289" s="22"/>
      <c r="AD2289" s="22"/>
      <c r="AE2289" s="22"/>
      <c r="AF2289" s="22"/>
      <c r="AG2289" s="22"/>
      <c r="AH2289" s="22"/>
      <c r="AI2289" s="22"/>
      <c r="AJ2289" s="22"/>
      <c r="AK2289" s="22"/>
      <c r="AL2289" s="22"/>
      <c r="AM2289" s="22"/>
      <c r="AN2289" s="22"/>
      <c r="AO2289" s="22"/>
      <c r="AP2289" s="22"/>
      <c r="AQ2289" s="22"/>
      <c r="AR2289" s="22"/>
      <c r="AS2289" s="22"/>
      <c r="AT2289" s="22"/>
      <c r="AU2289" s="22"/>
      <c r="AV2289" s="22"/>
      <c r="AW2289" s="22"/>
      <c r="AX2289" s="22"/>
      <c r="AY2289" s="22"/>
      <c r="AZ2289" s="22"/>
      <c r="BA2289" s="22"/>
      <c r="BB2289" s="22"/>
      <c r="BC2289" s="22"/>
      <c r="BD2289" s="22"/>
      <c r="BE2289" s="22"/>
      <c r="BF2289" s="22"/>
      <c r="BG2289" s="22"/>
      <c r="BH2289" s="22"/>
      <c r="BI2289" s="22"/>
      <c r="BJ2289" s="22"/>
      <c r="BK2289" s="22"/>
      <c r="BL2289" s="22"/>
      <c r="BM2289" s="22"/>
      <c r="BN2289" s="22"/>
      <c r="BO2289" s="22"/>
      <c r="BP2289" s="22"/>
      <c r="BQ2289" s="22"/>
      <c r="BR2289" s="22"/>
      <c r="BS2289" s="22"/>
      <c r="BT2289" s="22"/>
      <c r="BU2289" s="22"/>
      <c r="BV2289" s="22"/>
      <c r="BW2289" s="22"/>
      <c r="BX2289" s="22"/>
      <c r="BY2289" s="22"/>
      <c r="BZ2289" s="22"/>
      <c r="CA2289" s="22"/>
      <c r="CB2289" s="22"/>
      <c r="CC2289" s="22"/>
      <c r="CD2289" s="22"/>
      <c r="CE2289" s="22"/>
      <c r="CF2289" s="22"/>
      <c r="CG2289" s="22"/>
      <c r="CH2289" s="22"/>
      <c r="CI2289" s="22"/>
      <c r="CJ2289" s="22"/>
      <c r="CK2289" s="22"/>
      <c r="CL2289" s="22"/>
      <c r="CM2289" s="22"/>
      <c r="CN2289" s="22"/>
      <c r="CO2289" s="22"/>
      <c r="CP2289" s="22"/>
      <c r="CQ2289" s="22"/>
      <c r="CR2289" s="22"/>
      <c r="CS2289" s="22"/>
      <c r="CT2289" s="22"/>
      <c r="CU2289" s="22"/>
      <c r="CV2289" s="22"/>
      <c r="CW2289" s="22"/>
      <c r="CX2289" s="22"/>
      <c r="CY2289" s="22"/>
      <c r="CZ2289" s="22"/>
      <c r="DA2289" s="22"/>
      <c r="DB2289" s="22"/>
      <c r="DC2289" s="22"/>
      <c r="DD2289" s="22"/>
      <c r="DE2289" s="22"/>
      <c r="DF2289" s="22"/>
      <c r="DG2289" s="22"/>
      <c r="DH2289" s="22"/>
      <c r="DI2289" s="22"/>
      <c r="DJ2289" s="22"/>
      <c r="DK2289" s="22"/>
      <c r="DL2289" s="22"/>
    </row>
    <row r="2290" spans="22:116" x14ac:dyDescent="0.25">
      <c r="V2290" s="461"/>
      <c r="W2290" s="5"/>
      <c r="X2290" s="5"/>
      <c r="Y2290" s="5"/>
      <c r="Z2290" s="5"/>
      <c r="AA2290" s="22"/>
      <c r="AB2290" s="22"/>
      <c r="AC2290" s="22"/>
      <c r="AD2290" s="22"/>
      <c r="AE2290" s="22"/>
      <c r="AF2290" s="22"/>
      <c r="AG2290" s="22"/>
      <c r="AH2290" s="22"/>
      <c r="AI2290" s="22"/>
      <c r="AJ2290" s="22"/>
      <c r="AK2290" s="22"/>
      <c r="AL2290" s="22"/>
      <c r="AM2290" s="22"/>
      <c r="AN2290" s="22"/>
      <c r="AO2290" s="22"/>
      <c r="AP2290" s="22"/>
      <c r="AQ2290" s="22"/>
      <c r="AR2290" s="22"/>
      <c r="AS2290" s="22"/>
      <c r="AT2290" s="22"/>
      <c r="AU2290" s="22"/>
      <c r="AV2290" s="22"/>
      <c r="AW2290" s="22"/>
      <c r="AX2290" s="22"/>
      <c r="AY2290" s="22"/>
      <c r="AZ2290" s="22"/>
      <c r="BA2290" s="22"/>
      <c r="BB2290" s="22"/>
      <c r="BC2290" s="22"/>
      <c r="BD2290" s="22"/>
      <c r="BE2290" s="22"/>
      <c r="BF2290" s="22"/>
      <c r="BG2290" s="22"/>
      <c r="BH2290" s="22"/>
      <c r="BI2290" s="22"/>
      <c r="BJ2290" s="22"/>
      <c r="BK2290" s="22"/>
      <c r="BL2290" s="22"/>
      <c r="BM2290" s="22"/>
      <c r="BN2290" s="22"/>
      <c r="BO2290" s="22"/>
      <c r="BP2290" s="22"/>
      <c r="BQ2290" s="22"/>
      <c r="BR2290" s="22"/>
      <c r="BS2290" s="22"/>
      <c r="BT2290" s="22"/>
      <c r="BU2290" s="22"/>
      <c r="BV2290" s="22"/>
      <c r="BW2290" s="22"/>
      <c r="BX2290" s="22"/>
      <c r="BY2290" s="22"/>
      <c r="BZ2290" s="22"/>
      <c r="CA2290" s="22"/>
      <c r="CB2290" s="22"/>
      <c r="CC2290" s="22"/>
      <c r="CD2290" s="22"/>
      <c r="CE2290" s="22"/>
      <c r="CF2290" s="22"/>
      <c r="CG2290" s="22"/>
      <c r="CH2290" s="22"/>
      <c r="CI2290" s="22"/>
      <c r="CJ2290" s="22"/>
      <c r="CK2290" s="22"/>
      <c r="CL2290" s="22"/>
      <c r="CM2290" s="22"/>
      <c r="CN2290" s="22"/>
      <c r="CO2290" s="22"/>
      <c r="CP2290" s="22"/>
      <c r="CQ2290" s="22"/>
      <c r="CR2290" s="22"/>
      <c r="CS2290" s="22"/>
      <c r="CT2290" s="22"/>
      <c r="CU2290" s="22"/>
      <c r="CV2290" s="22"/>
      <c r="CW2290" s="22"/>
      <c r="CX2290" s="22"/>
      <c r="CY2290" s="22"/>
      <c r="CZ2290" s="22"/>
      <c r="DA2290" s="22"/>
      <c r="DB2290" s="22"/>
      <c r="DC2290" s="22"/>
      <c r="DD2290" s="22"/>
      <c r="DE2290" s="22"/>
      <c r="DF2290" s="22"/>
      <c r="DG2290" s="22"/>
      <c r="DH2290" s="22"/>
      <c r="DI2290" s="22"/>
      <c r="DJ2290" s="22"/>
      <c r="DK2290" s="22"/>
      <c r="DL2290" s="22"/>
    </row>
    <row r="2291" spans="22:116" x14ac:dyDescent="0.25">
      <c r="V2291" s="461"/>
      <c r="W2291" s="5"/>
      <c r="X2291" s="5"/>
      <c r="Y2291" s="5"/>
      <c r="Z2291" s="5"/>
      <c r="AA2291" s="22"/>
      <c r="AB2291" s="22"/>
      <c r="AC2291" s="22"/>
      <c r="AD2291" s="22"/>
      <c r="AE2291" s="22"/>
      <c r="AF2291" s="22"/>
      <c r="AG2291" s="22"/>
      <c r="AH2291" s="22"/>
      <c r="AI2291" s="22"/>
      <c r="AJ2291" s="22"/>
      <c r="AK2291" s="22"/>
      <c r="AL2291" s="22"/>
      <c r="AM2291" s="22"/>
      <c r="AN2291" s="22"/>
      <c r="AO2291" s="22"/>
      <c r="AP2291" s="22"/>
      <c r="AQ2291" s="22"/>
      <c r="AR2291" s="22"/>
      <c r="AS2291" s="22"/>
      <c r="AT2291" s="22"/>
      <c r="AU2291" s="22"/>
      <c r="AV2291" s="22"/>
      <c r="AW2291" s="22"/>
      <c r="AX2291" s="22"/>
      <c r="AY2291" s="22"/>
      <c r="AZ2291" s="22"/>
      <c r="BA2291" s="22"/>
      <c r="BB2291" s="22"/>
      <c r="BC2291" s="22"/>
      <c r="BD2291" s="22"/>
      <c r="BE2291" s="22"/>
      <c r="BF2291" s="22"/>
      <c r="BG2291" s="22"/>
      <c r="BH2291" s="22"/>
      <c r="BI2291" s="22"/>
      <c r="BJ2291" s="22"/>
      <c r="BK2291" s="22"/>
      <c r="BL2291" s="22"/>
      <c r="BM2291" s="22"/>
      <c r="BN2291" s="22"/>
      <c r="BO2291" s="22"/>
      <c r="BP2291" s="22"/>
      <c r="BQ2291" s="22"/>
      <c r="BR2291" s="22"/>
      <c r="BS2291" s="22"/>
      <c r="BT2291" s="22"/>
      <c r="BU2291" s="22"/>
      <c r="BV2291" s="22"/>
      <c r="BW2291" s="22"/>
      <c r="BX2291" s="22"/>
      <c r="BY2291" s="22"/>
      <c r="BZ2291" s="22"/>
      <c r="CA2291" s="22"/>
      <c r="CB2291" s="22"/>
      <c r="CC2291" s="22"/>
      <c r="CD2291" s="22"/>
      <c r="CE2291" s="22"/>
      <c r="CF2291" s="22"/>
      <c r="CG2291" s="22"/>
      <c r="CH2291" s="22"/>
      <c r="CI2291" s="22"/>
      <c r="CJ2291" s="22"/>
      <c r="CK2291" s="22"/>
      <c r="CL2291" s="22"/>
      <c r="CM2291" s="22"/>
      <c r="CN2291" s="22"/>
      <c r="CO2291" s="22"/>
      <c r="CP2291" s="22"/>
      <c r="CQ2291" s="22"/>
      <c r="CR2291" s="22"/>
      <c r="CS2291" s="22"/>
      <c r="CT2291" s="22"/>
      <c r="CU2291" s="22"/>
      <c r="CV2291" s="22"/>
      <c r="CW2291" s="22"/>
      <c r="CX2291" s="22"/>
      <c r="CY2291" s="22"/>
      <c r="CZ2291" s="22"/>
      <c r="DA2291" s="22"/>
      <c r="DB2291" s="22"/>
      <c r="DC2291" s="22"/>
      <c r="DD2291" s="22"/>
      <c r="DE2291" s="22"/>
      <c r="DF2291" s="22"/>
      <c r="DG2291" s="22"/>
      <c r="DH2291" s="22"/>
      <c r="DI2291" s="22"/>
      <c r="DJ2291" s="22"/>
      <c r="DK2291" s="22"/>
      <c r="DL2291" s="22"/>
    </row>
    <row r="2292" spans="22:116" x14ac:dyDescent="0.25">
      <c r="V2292" s="461"/>
      <c r="W2292" s="5"/>
      <c r="X2292" s="5"/>
      <c r="Y2292" s="5"/>
      <c r="Z2292" s="5"/>
      <c r="AA2292" s="22"/>
      <c r="AB2292" s="22"/>
      <c r="AC2292" s="22"/>
      <c r="AD2292" s="22"/>
      <c r="AE2292" s="22"/>
      <c r="AF2292" s="22"/>
      <c r="AG2292" s="22"/>
      <c r="AH2292" s="22"/>
      <c r="AI2292" s="22"/>
      <c r="AJ2292" s="22"/>
      <c r="AK2292" s="22"/>
      <c r="AL2292" s="22"/>
      <c r="AM2292" s="22"/>
      <c r="AN2292" s="22"/>
      <c r="AO2292" s="22"/>
      <c r="AP2292" s="22"/>
      <c r="AQ2292" s="22"/>
      <c r="AR2292" s="22"/>
      <c r="AS2292" s="22"/>
      <c r="AT2292" s="22"/>
      <c r="AU2292" s="22"/>
      <c r="AV2292" s="22"/>
      <c r="AW2292" s="22"/>
      <c r="AX2292" s="22"/>
      <c r="AY2292" s="22"/>
      <c r="AZ2292" s="22"/>
      <c r="BA2292" s="22"/>
      <c r="BB2292" s="22"/>
      <c r="BC2292" s="22"/>
      <c r="BD2292" s="22"/>
      <c r="BE2292" s="22"/>
      <c r="BF2292" s="22"/>
      <c r="BG2292" s="22"/>
      <c r="BH2292" s="22"/>
      <c r="BI2292" s="22"/>
      <c r="BJ2292" s="22"/>
      <c r="BK2292" s="22"/>
      <c r="BL2292" s="22"/>
      <c r="BM2292" s="22"/>
      <c r="BN2292" s="22"/>
      <c r="BO2292" s="22"/>
      <c r="BP2292" s="22"/>
      <c r="BQ2292" s="22"/>
      <c r="BR2292" s="22"/>
      <c r="BS2292" s="22"/>
      <c r="BT2292" s="22"/>
      <c r="BU2292" s="22"/>
      <c r="BV2292" s="22"/>
      <c r="BW2292" s="22"/>
      <c r="BX2292" s="22"/>
      <c r="BY2292" s="22"/>
      <c r="BZ2292" s="22"/>
      <c r="CA2292" s="22"/>
      <c r="CB2292" s="22"/>
      <c r="CC2292" s="22"/>
      <c r="CD2292" s="22"/>
      <c r="CE2292" s="22"/>
      <c r="CF2292" s="22"/>
      <c r="CG2292" s="22"/>
      <c r="CH2292" s="22"/>
      <c r="CI2292" s="22"/>
      <c r="CJ2292" s="22"/>
      <c r="CK2292" s="22"/>
      <c r="CL2292" s="22"/>
      <c r="CM2292" s="22"/>
      <c r="CN2292" s="22"/>
      <c r="CO2292" s="22"/>
      <c r="CP2292" s="22"/>
      <c r="CQ2292" s="22"/>
      <c r="CR2292" s="22"/>
      <c r="CS2292" s="22"/>
      <c r="CT2292" s="22"/>
      <c r="CU2292" s="22"/>
      <c r="CV2292" s="22"/>
      <c r="CW2292" s="22"/>
      <c r="CX2292" s="22"/>
      <c r="CY2292" s="22"/>
      <c r="CZ2292" s="22"/>
      <c r="DA2292" s="22"/>
      <c r="DB2292" s="22"/>
      <c r="DC2292" s="22"/>
      <c r="DD2292" s="22"/>
      <c r="DE2292" s="22"/>
      <c r="DF2292" s="22"/>
      <c r="DG2292" s="22"/>
      <c r="DH2292" s="22"/>
      <c r="DI2292" s="22"/>
      <c r="DJ2292" s="22"/>
      <c r="DK2292" s="22"/>
      <c r="DL2292" s="22"/>
    </row>
    <row r="2293" spans="22:116" x14ac:dyDescent="0.25">
      <c r="V2293" s="461"/>
      <c r="W2293" s="5"/>
      <c r="X2293" s="5"/>
      <c r="Y2293" s="5"/>
      <c r="Z2293" s="5"/>
      <c r="AA2293" s="22"/>
      <c r="AB2293" s="22"/>
      <c r="AC2293" s="22"/>
      <c r="AD2293" s="22"/>
      <c r="AE2293" s="22"/>
      <c r="AF2293" s="22"/>
      <c r="AG2293" s="22"/>
      <c r="AH2293" s="22"/>
      <c r="AI2293" s="22"/>
      <c r="AJ2293" s="22"/>
      <c r="AK2293" s="22"/>
      <c r="AL2293" s="22"/>
      <c r="AM2293" s="22"/>
      <c r="AN2293" s="22"/>
      <c r="AO2293" s="22"/>
      <c r="AP2293" s="22"/>
      <c r="AQ2293" s="22"/>
      <c r="AR2293" s="22"/>
      <c r="AS2293" s="22"/>
      <c r="AT2293" s="22"/>
      <c r="AU2293" s="22"/>
      <c r="AV2293" s="22"/>
      <c r="AW2293" s="22"/>
      <c r="AX2293" s="22"/>
      <c r="AY2293" s="22"/>
      <c r="AZ2293" s="22"/>
      <c r="BA2293" s="22"/>
      <c r="BB2293" s="22"/>
      <c r="BC2293" s="22"/>
      <c r="BD2293" s="22"/>
      <c r="BE2293" s="22"/>
      <c r="BF2293" s="22"/>
      <c r="BG2293" s="22"/>
      <c r="BH2293" s="22"/>
      <c r="BI2293" s="22"/>
      <c r="BJ2293" s="22"/>
      <c r="BK2293" s="22"/>
      <c r="BL2293" s="22"/>
      <c r="BM2293" s="22"/>
      <c r="BN2293" s="22"/>
      <c r="BO2293" s="22"/>
      <c r="BP2293" s="22"/>
      <c r="BQ2293" s="22"/>
      <c r="BR2293" s="22"/>
      <c r="BS2293" s="22"/>
      <c r="BT2293" s="22"/>
      <c r="BU2293" s="22"/>
      <c r="BV2293" s="22"/>
      <c r="BW2293" s="22"/>
      <c r="BX2293" s="22"/>
      <c r="BY2293" s="22"/>
      <c r="BZ2293" s="22"/>
      <c r="CA2293" s="22"/>
      <c r="CB2293" s="22"/>
      <c r="CC2293" s="22"/>
      <c r="CD2293" s="22"/>
      <c r="CE2293" s="22"/>
      <c r="CF2293" s="22"/>
      <c r="CG2293" s="22"/>
      <c r="CH2293" s="22"/>
      <c r="CI2293" s="22"/>
      <c r="CJ2293" s="22"/>
      <c r="CK2293" s="22"/>
      <c r="CL2293" s="22"/>
      <c r="CM2293" s="22"/>
      <c r="CN2293" s="22"/>
      <c r="CO2293" s="22"/>
      <c r="CP2293" s="22"/>
      <c r="CQ2293" s="22"/>
      <c r="CR2293" s="22"/>
      <c r="CS2293" s="22"/>
      <c r="CT2293" s="22"/>
      <c r="CU2293" s="22"/>
      <c r="CV2293" s="22"/>
      <c r="CW2293" s="22"/>
      <c r="CX2293" s="22"/>
      <c r="CY2293" s="22"/>
      <c r="CZ2293" s="22"/>
      <c r="DA2293" s="22"/>
      <c r="DB2293" s="22"/>
      <c r="DC2293" s="22"/>
      <c r="DD2293" s="22"/>
      <c r="DE2293" s="22"/>
      <c r="DF2293" s="22"/>
      <c r="DG2293" s="22"/>
      <c r="DH2293" s="22"/>
      <c r="DI2293" s="22"/>
      <c r="DJ2293" s="22"/>
      <c r="DK2293" s="22"/>
      <c r="DL2293" s="22"/>
    </row>
    <row r="2294" spans="22:116" x14ac:dyDescent="0.25">
      <c r="V2294" s="461"/>
      <c r="W2294" s="5"/>
      <c r="X2294" s="5"/>
      <c r="Y2294" s="5"/>
      <c r="Z2294" s="5"/>
      <c r="AA2294" s="22"/>
      <c r="AB2294" s="22"/>
      <c r="AC2294" s="22"/>
      <c r="AD2294" s="22"/>
      <c r="AE2294" s="22"/>
      <c r="AF2294" s="22"/>
      <c r="AG2294" s="22"/>
      <c r="AH2294" s="22"/>
      <c r="AI2294" s="22"/>
      <c r="AJ2294" s="22"/>
      <c r="AK2294" s="22"/>
      <c r="AL2294" s="22"/>
      <c r="AM2294" s="22"/>
      <c r="AN2294" s="22"/>
      <c r="AO2294" s="22"/>
      <c r="AP2294" s="22"/>
      <c r="AQ2294" s="22"/>
      <c r="AR2294" s="22"/>
      <c r="AS2294" s="22"/>
      <c r="AT2294" s="22"/>
      <c r="AU2294" s="22"/>
      <c r="AV2294" s="22"/>
      <c r="AW2294" s="22"/>
      <c r="AX2294" s="22"/>
      <c r="AY2294" s="22"/>
      <c r="AZ2294" s="22"/>
      <c r="BA2294" s="22"/>
      <c r="BB2294" s="22"/>
      <c r="BC2294" s="22"/>
      <c r="BD2294" s="22"/>
      <c r="BE2294" s="22"/>
      <c r="BF2294" s="22"/>
      <c r="BG2294" s="22"/>
      <c r="BH2294" s="22"/>
      <c r="BI2294" s="22"/>
      <c r="BJ2294" s="22"/>
      <c r="BK2294" s="22"/>
      <c r="BL2294" s="22"/>
      <c r="BM2294" s="22"/>
      <c r="BN2294" s="22"/>
      <c r="BO2294" s="22"/>
      <c r="BP2294" s="22"/>
      <c r="BQ2294" s="22"/>
      <c r="BR2294" s="22"/>
      <c r="BS2294" s="22"/>
      <c r="BT2294" s="22"/>
      <c r="BU2294" s="22"/>
      <c r="BV2294" s="22"/>
      <c r="BW2294" s="22"/>
      <c r="BX2294" s="22"/>
      <c r="BY2294" s="22"/>
      <c r="BZ2294" s="22"/>
      <c r="CA2294" s="22"/>
      <c r="CB2294" s="22"/>
      <c r="CC2294" s="22"/>
      <c r="CD2294" s="22"/>
      <c r="CE2294" s="22"/>
      <c r="CF2294" s="22"/>
      <c r="CG2294" s="22"/>
      <c r="CH2294" s="22"/>
      <c r="CI2294" s="22"/>
      <c r="CJ2294" s="22"/>
      <c r="CK2294" s="22"/>
      <c r="CL2294" s="22"/>
      <c r="CM2294" s="22"/>
      <c r="CN2294" s="22"/>
      <c r="CO2294" s="22"/>
      <c r="CP2294" s="22"/>
      <c r="CQ2294" s="22"/>
      <c r="CR2294" s="22"/>
      <c r="CS2294" s="22"/>
      <c r="CT2294" s="22"/>
      <c r="CU2294" s="22"/>
      <c r="CV2294" s="22"/>
      <c r="CW2294" s="22"/>
      <c r="CX2294" s="22"/>
      <c r="CY2294" s="22"/>
      <c r="CZ2294" s="22"/>
      <c r="DA2294" s="22"/>
      <c r="DB2294" s="22"/>
      <c r="DC2294" s="22"/>
      <c r="DD2294" s="22"/>
      <c r="DE2294" s="22"/>
      <c r="DF2294" s="22"/>
      <c r="DG2294" s="22"/>
      <c r="DH2294" s="22"/>
      <c r="DI2294" s="22"/>
      <c r="DJ2294" s="22"/>
      <c r="DK2294" s="22"/>
      <c r="DL2294" s="22"/>
    </row>
    <row r="2295" spans="22:116" x14ac:dyDescent="0.25">
      <c r="V2295" s="461"/>
      <c r="W2295" s="5"/>
      <c r="X2295" s="5"/>
      <c r="Y2295" s="5"/>
      <c r="Z2295" s="5"/>
      <c r="AA2295" s="22"/>
      <c r="AB2295" s="22"/>
      <c r="AC2295" s="22"/>
      <c r="AD2295" s="22"/>
      <c r="AE2295" s="22"/>
      <c r="AF2295" s="22"/>
      <c r="AG2295" s="22"/>
      <c r="AH2295" s="22"/>
      <c r="AI2295" s="22"/>
      <c r="AJ2295" s="22"/>
      <c r="AK2295" s="22"/>
      <c r="AL2295" s="22"/>
      <c r="AM2295" s="22"/>
      <c r="AN2295" s="22"/>
      <c r="AO2295" s="22"/>
      <c r="AP2295" s="22"/>
      <c r="AQ2295" s="22"/>
      <c r="AR2295" s="22"/>
      <c r="AS2295" s="22"/>
      <c r="AT2295" s="22"/>
      <c r="AU2295" s="22"/>
      <c r="AV2295" s="22"/>
      <c r="AW2295" s="22"/>
      <c r="AX2295" s="22"/>
      <c r="AY2295" s="22"/>
      <c r="AZ2295" s="22"/>
      <c r="BA2295" s="22"/>
      <c r="BB2295" s="22"/>
      <c r="BC2295" s="22"/>
      <c r="BD2295" s="22"/>
      <c r="BE2295" s="22"/>
      <c r="BF2295" s="22"/>
      <c r="BG2295" s="22"/>
      <c r="BH2295" s="22"/>
      <c r="BI2295" s="22"/>
      <c r="BJ2295" s="22"/>
      <c r="BK2295" s="22"/>
      <c r="BL2295" s="22"/>
      <c r="BM2295" s="22"/>
      <c r="BN2295" s="22"/>
      <c r="BO2295" s="22"/>
      <c r="BP2295" s="22"/>
      <c r="BQ2295" s="22"/>
      <c r="BR2295" s="22"/>
      <c r="BS2295" s="22"/>
      <c r="BT2295" s="22"/>
      <c r="BU2295" s="22"/>
      <c r="BV2295" s="22"/>
      <c r="BW2295" s="22"/>
      <c r="BX2295" s="22"/>
      <c r="BY2295" s="22"/>
      <c r="BZ2295" s="22"/>
      <c r="CA2295" s="22"/>
      <c r="CB2295" s="22"/>
      <c r="CC2295" s="22"/>
      <c r="CD2295" s="22"/>
      <c r="CE2295" s="22"/>
      <c r="CF2295" s="22"/>
      <c r="CG2295" s="22"/>
      <c r="CH2295" s="22"/>
      <c r="CI2295" s="22"/>
      <c r="CJ2295" s="22"/>
      <c r="CK2295" s="22"/>
      <c r="CL2295" s="22"/>
      <c r="CM2295" s="22"/>
      <c r="CN2295" s="22"/>
      <c r="CO2295" s="22"/>
      <c r="CP2295" s="22"/>
      <c r="CQ2295" s="22"/>
      <c r="CR2295" s="22"/>
      <c r="CS2295" s="22"/>
      <c r="CT2295" s="22"/>
      <c r="CU2295" s="22"/>
      <c r="CV2295" s="22"/>
      <c r="CW2295" s="22"/>
      <c r="CX2295" s="22"/>
      <c r="CY2295" s="22"/>
      <c r="CZ2295" s="22"/>
      <c r="DA2295" s="22"/>
      <c r="DB2295" s="22"/>
      <c r="DC2295" s="22"/>
      <c r="DD2295" s="22"/>
      <c r="DE2295" s="22"/>
      <c r="DF2295" s="22"/>
      <c r="DG2295" s="22"/>
      <c r="DH2295" s="22"/>
      <c r="DI2295" s="22"/>
      <c r="DJ2295" s="22"/>
      <c r="DK2295" s="22"/>
      <c r="DL2295" s="22"/>
    </row>
    <row r="2296" spans="22:116" x14ac:dyDescent="0.25">
      <c r="V2296" s="461"/>
      <c r="W2296" s="5"/>
      <c r="X2296" s="5"/>
      <c r="Y2296" s="5"/>
      <c r="Z2296" s="5"/>
      <c r="AA2296" s="22"/>
      <c r="AB2296" s="22"/>
      <c r="AC2296" s="22"/>
      <c r="AD2296" s="22"/>
      <c r="AE2296" s="22"/>
      <c r="AF2296" s="22"/>
      <c r="AG2296" s="22"/>
      <c r="AH2296" s="22"/>
      <c r="AI2296" s="22"/>
      <c r="AJ2296" s="22"/>
      <c r="AK2296" s="22"/>
      <c r="AL2296" s="22"/>
      <c r="AM2296" s="22"/>
      <c r="AN2296" s="22"/>
      <c r="AO2296" s="22"/>
      <c r="AP2296" s="22"/>
      <c r="AQ2296" s="22"/>
      <c r="AR2296" s="22"/>
      <c r="AS2296" s="22"/>
      <c r="AT2296" s="22"/>
      <c r="AU2296" s="22"/>
      <c r="AV2296" s="22"/>
      <c r="AW2296" s="22"/>
      <c r="AX2296" s="22"/>
      <c r="AY2296" s="22"/>
      <c r="AZ2296" s="22"/>
      <c r="BA2296" s="22"/>
      <c r="BB2296" s="22"/>
      <c r="BC2296" s="22"/>
      <c r="BD2296" s="22"/>
      <c r="BE2296" s="22"/>
      <c r="BF2296" s="22"/>
      <c r="BG2296" s="22"/>
      <c r="BH2296" s="22"/>
      <c r="BI2296" s="22"/>
      <c r="BJ2296" s="22"/>
      <c r="BK2296" s="22"/>
      <c r="BL2296" s="22"/>
      <c r="BM2296" s="22"/>
      <c r="BN2296" s="22"/>
      <c r="BO2296" s="22"/>
      <c r="BP2296" s="22"/>
      <c r="BQ2296" s="22"/>
      <c r="BR2296" s="22"/>
      <c r="BS2296" s="22"/>
      <c r="BT2296" s="22"/>
      <c r="BU2296" s="22"/>
      <c r="BV2296" s="22"/>
      <c r="BW2296" s="22"/>
      <c r="BX2296" s="22"/>
      <c r="BY2296" s="22"/>
      <c r="BZ2296" s="22"/>
      <c r="CA2296" s="22"/>
      <c r="CB2296" s="22"/>
      <c r="CC2296" s="22"/>
      <c r="CD2296" s="22"/>
      <c r="CE2296" s="22"/>
      <c r="CF2296" s="22"/>
      <c r="CG2296" s="22"/>
      <c r="CH2296" s="22"/>
      <c r="CI2296" s="22"/>
      <c r="CJ2296" s="22"/>
      <c r="CK2296" s="22"/>
      <c r="CL2296" s="22"/>
      <c r="CM2296" s="22"/>
      <c r="CN2296" s="22"/>
      <c r="CO2296" s="22"/>
      <c r="CP2296" s="22"/>
      <c r="CQ2296" s="22"/>
      <c r="CR2296" s="22"/>
      <c r="CS2296" s="22"/>
      <c r="CT2296" s="22"/>
      <c r="CU2296" s="22"/>
      <c r="CV2296" s="22"/>
      <c r="CW2296" s="22"/>
      <c r="CX2296" s="22"/>
      <c r="CY2296" s="22"/>
      <c r="CZ2296" s="22"/>
      <c r="DA2296" s="22"/>
      <c r="DB2296" s="22"/>
      <c r="DC2296" s="22"/>
      <c r="DD2296" s="22"/>
      <c r="DE2296" s="22"/>
      <c r="DF2296" s="22"/>
      <c r="DG2296" s="22"/>
      <c r="DH2296" s="22"/>
      <c r="DI2296" s="22"/>
      <c r="DJ2296" s="22"/>
      <c r="DK2296" s="22"/>
      <c r="DL2296" s="22"/>
    </row>
    <row r="2297" spans="22:116" x14ac:dyDescent="0.25">
      <c r="V2297" s="461"/>
      <c r="W2297" s="5"/>
      <c r="X2297" s="5"/>
      <c r="Y2297" s="5"/>
      <c r="Z2297" s="5"/>
      <c r="AA2297" s="22"/>
      <c r="AB2297" s="22"/>
      <c r="AC2297" s="22"/>
      <c r="AD2297" s="22"/>
      <c r="AE2297" s="22"/>
      <c r="AF2297" s="22"/>
      <c r="AG2297" s="22"/>
      <c r="AH2297" s="22"/>
      <c r="AI2297" s="22"/>
      <c r="AJ2297" s="22"/>
      <c r="AK2297" s="22"/>
      <c r="AL2297" s="22"/>
      <c r="AM2297" s="22"/>
      <c r="AN2297" s="22"/>
      <c r="AO2297" s="22"/>
      <c r="AP2297" s="22"/>
      <c r="AQ2297" s="22"/>
      <c r="AR2297" s="22"/>
      <c r="AS2297" s="22"/>
      <c r="AT2297" s="22"/>
      <c r="AU2297" s="22"/>
      <c r="AV2297" s="22"/>
      <c r="AW2297" s="22"/>
      <c r="AX2297" s="22"/>
      <c r="AY2297" s="22"/>
      <c r="AZ2297" s="22"/>
      <c r="BA2297" s="22"/>
      <c r="BB2297" s="22"/>
      <c r="BC2297" s="22"/>
      <c r="BD2297" s="22"/>
      <c r="BE2297" s="22"/>
      <c r="BF2297" s="22"/>
      <c r="BG2297" s="22"/>
      <c r="BH2297" s="22"/>
      <c r="BI2297" s="22"/>
      <c r="BJ2297" s="22"/>
      <c r="BK2297" s="22"/>
      <c r="BL2297" s="22"/>
      <c r="BM2297" s="22"/>
      <c r="BN2297" s="22"/>
      <c r="BO2297" s="22"/>
      <c r="BP2297" s="22"/>
      <c r="BQ2297" s="22"/>
      <c r="BR2297" s="22"/>
      <c r="BS2297" s="22"/>
      <c r="BT2297" s="22"/>
      <c r="BU2297" s="22"/>
      <c r="BV2297" s="22"/>
      <c r="BW2297" s="22"/>
      <c r="BX2297" s="22"/>
      <c r="BY2297" s="22"/>
      <c r="BZ2297" s="22"/>
      <c r="CA2297" s="22"/>
      <c r="CB2297" s="22"/>
      <c r="CC2297" s="22"/>
      <c r="CD2297" s="22"/>
      <c r="CE2297" s="22"/>
      <c r="CF2297" s="22"/>
      <c r="CG2297" s="22"/>
      <c r="CH2297" s="22"/>
      <c r="CI2297" s="22"/>
      <c r="CJ2297" s="22"/>
      <c r="CK2297" s="22"/>
      <c r="CL2297" s="22"/>
      <c r="CM2297" s="22"/>
      <c r="CN2297" s="22"/>
      <c r="CO2297" s="22"/>
      <c r="CP2297" s="22"/>
      <c r="CQ2297" s="22"/>
      <c r="CR2297" s="22"/>
      <c r="CS2297" s="22"/>
      <c r="CT2297" s="22"/>
      <c r="CU2297" s="22"/>
      <c r="CV2297" s="22"/>
      <c r="CW2297" s="22"/>
      <c r="CX2297" s="22"/>
      <c r="CY2297" s="22"/>
      <c r="CZ2297" s="22"/>
      <c r="DA2297" s="22"/>
      <c r="DB2297" s="22"/>
      <c r="DC2297" s="22"/>
      <c r="DD2297" s="22"/>
      <c r="DE2297" s="22"/>
      <c r="DF2297" s="22"/>
      <c r="DG2297" s="22"/>
      <c r="DH2297" s="22"/>
      <c r="DI2297" s="22"/>
      <c r="DJ2297" s="22"/>
      <c r="DK2297" s="22"/>
      <c r="DL2297" s="22"/>
    </row>
    <row r="2298" spans="22:116" x14ac:dyDescent="0.25">
      <c r="V2298" s="461"/>
      <c r="W2298" s="5"/>
      <c r="X2298" s="5"/>
      <c r="Y2298" s="5"/>
      <c r="Z2298" s="5"/>
      <c r="AA2298" s="22"/>
      <c r="AB2298" s="22"/>
      <c r="AC2298" s="22"/>
      <c r="AD2298" s="22"/>
      <c r="AE2298" s="22"/>
      <c r="AF2298" s="22"/>
      <c r="AG2298" s="22"/>
      <c r="AH2298" s="22"/>
      <c r="AI2298" s="22"/>
      <c r="AJ2298" s="22"/>
      <c r="AK2298" s="22"/>
      <c r="AL2298" s="22"/>
      <c r="AM2298" s="22"/>
      <c r="AN2298" s="22"/>
      <c r="AO2298" s="22"/>
      <c r="AP2298" s="22"/>
      <c r="AQ2298" s="22"/>
      <c r="AR2298" s="22"/>
      <c r="AS2298" s="22"/>
      <c r="AT2298" s="22"/>
      <c r="AU2298" s="22"/>
      <c r="AV2298" s="22"/>
      <c r="AW2298" s="22"/>
      <c r="AX2298" s="22"/>
      <c r="AY2298" s="22"/>
      <c r="AZ2298" s="22"/>
      <c r="BA2298" s="22"/>
      <c r="BB2298" s="22"/>
      <c r="BC2298" s="22"/>
      <c r="BD2298" s="22"/>
      <c r="BE2298" s="22"/>
      <c r="BF2298" s="22"/>
      <c r="BG2298" s="22"/>
      <c r="BH2298" s="22"/>
      <c r="BI2298" s="22"/>
      <c r="BJ2298" s="22"/>
      <c r="BK2298" s="22"/>
      <c r="BL2298" s="22"/>
      <c r="BM2298" s="22"/>
      <c r="BN2298" s="22"/>
      <c r="BO2298" s="22"/>
      <c r="BP2298" s="22"/>
      <c r="BQ2298" s="22"/>
      <c r="BR2298" s="22"/>
      <c r="BS2298" s="22"/>
      <c r="BT2298" s="22"/>
      <c r="BU2298" s="22"/>
      <c r="BV2298" s="22"/>
      <c r="BW2298" s="22"/>
      <c r="BX2298" s="22"/>
      <c r="BY2298" s="22"/>
      <c r="BZ2298" s="22"/>
      <c r="CA2298" s="22"/>
      <c r="CB2298" s="22"/>
      <c r="CC2298" s="22"/>
      <c r="CD2298" s="22"/>
      <c r="CE2298" s="22"/>
      <c r="CF2298" s="22"/>
      <c r="CG2298" s="22"/>
      <c r="CH2298" s="22"/>
      <c r="CI2298" s="22"/>
      <c r="CJ2298" s="22"/>
      <c r="CK2298" s="22"/>
      <c r="CL2298" s="22"/>
      <c r="CM2298" s="22"/>
      <c r="CN2298" s="22"/>
      <c r="CO2298" s="22"/>
      <c r="CP2298" s="22"/>
      <c r="CQ2298" s="22"/>
      <c r="CR2298" s="22"/>
      <c r="CS2298" s="22"/>
      <c r="CT2298" s="22"/>
      <c r="CU2298" s="22"/>
      <c r="CV2298" s="22"/>
      <c r="CW2298" s="22"/>
      <c r="CX2298" s="22"/>
      <c r="CY2298" s="22"/>
      <c r="CZ2298" s="22"/>
      <c r="DA2298" s="22"/>
      <c r="DB2298" s="22"/>
      <c r="DC2298" s="22"/>
      <c r="DD2298" s="22"/>
      <c r="DE2298" s="22"/>
      <c r="DF2298" s="22"/>
      <c r="DG2298" s="22"/>
      <c r="DH2298" s="22"/>
      <c r="DI2298" s="22"/>
      <c r="DJ2298" s="22"/>
      <c r="DK2298" s="22"/>
      <c r="DL2298" s="22"/>
    </row>
    <row r="2299" spans="22:116" x14ac:dyDescent="0.25">
      <c r="V2299" s="461"/>
      <c r="W2299" s="5"/>
      <c r="X2299" s="5"/>
      <c r="Y2299" s="5"/>
      <c r="Z2299" s="5"/>
      <c r="AA2299" s="22"/>
      <c r="AB2299" s="22"/>
      <c r="AC2299" s="22"/>
      <c r="AD2299" s="22"/>
      <c r="AE2299" s="22"/>
      <c r="AF2299" s="22"/>
      <c r="AG2299" s="22"/>
      <c r="AH2299" s="22"/>
      <c r="AI2299" s="22"/>
      <c r="AJ2299" s="22"/>
      <c r="AK2299" s="22"/>
      <c r="AL2299" s="22"/>
      <c r="AM2299" s="22"/>
      <c r="AN2299" s="22"/>
      <c r="AO2299" s="22"/>
      <c r="AP2299" s="22"/>
      <c r="AQ2299" s="22"/>
      <c r="AR2299" s="22"/>
      <c r="AS2299" s="22"/>
      <c r="AT2299" s="22"/>
      <c r="AU2299" s="22"/>
      <c r="AV2299" s="22"/>
      <c r="AW2299" s="22"/>
      <c r="AX2299" s="22"/>
      <c r="AY2299" s="22"/>
      <c r="AZ2299" s="22"/>
      <c r="BA2299" s="22"/>
      <c r="BB2299" s="22"/>
      <c r="BC2299" s="22"/>
      <c r="BD2299" s="22"/>
      <c r="BE2299" s="22"/>
      <c r="BF2299" s="22"/>
      <c r="BG2299" s="22"/>
      <c r="BH2299" s="22"/>
      <c r="BI2299" s="22"/>
      <c r="BJ2299" s="22"/>
      <c r="BK2299" s="22"/>
      <c r="BL2299" s="22"/>
      <c r="BM2299" s="22"/>
      <c r="BN2299" s="22"/>
      <c r="BO2299" s="22"/>
      <c r="BP2299" s="22"/>
      <c r="BQ2299" s="22"/>
      <c r="BR2299" s="22"/>
      <c r="BS2299" s="22"/>
      <c r="BT2299" s="22"/>
      <c r="BU2299" s="22"/>
      <c r="BV2299" s="22"/>
      <c r="BW2299" s="22"/>
      <c r="BX2299" s="22"/>
      <c r="BY2299" s="22"/>
      <c r="BZ2299" s="22"/>
      <c r="CA2299" s="22"/>
      <c r="CB2299" s="22"/>
      <c r="CC2299" s="22"/>
      <c r="CD2299" s="22"/>
      <c r="CE2299" s="22"/>
      <c r="CF2299" s="22"/>
      <c r="CG2299" s="22"/>
      <c r="CH2299" s="22"/>
      <c r="CI2299" s="22"/>
      <c r="CJ2299" s="22"/>
      <c r="CK2299" s="22"/>
      <c r="CL2299" s="22"/>
      <c r="CM2299" s="22"/>
      <c r="CN2299" s="22"/>
      <c r="CO2299" s="22"/>
      <c r="CP2299" s="22"/>
      <c r="CQ2299" s="22"/>
      <c r="CR2299" s="22"/>
      <c r="CS2299" s="22"/>
      <c r="CT2299" s="22"/>
      <c r="CU2299" s="22"/>
      <c r="CV2299" s="22"/>
      <c r="CW2299" s="22"/>
      <c r="CX2299" s="22"/>
      <c r="CY2299" s="22"/>
      <c r="CZ2299" s="22"/>
      <c r="DA2299" s="22"/>
      <c r="DB2299" s="22"/>
      <c r="DC2299" s="22"/>
      <c r="DD2299" s="22"/>
      <c r="DE2299" s="22"/>
      <c r="DF2299" s="22"/>
      <c r="DG2299" s="22"/>
      <c r="DH2299" s="22"/>
      <c r="DI2299" s="22"/>
      <c r="DJ2299" s="22"/>
      <c r="DK2299" s="22"/>
      <c r="DL2299" s="22"/>
    </row>
    <row r="2300" spans="22:116" x14ac:dyDescent="0.25">
      <c r="V2300" s="461"/>
      <c r="W2300" s="5"/>
      <c r="X2300" s="5"/>
      <c r="Y2300" s="5"/>
      <c r="Z2300" s="5"/>
      <c r="AA2300" s="22"/>
      <c r="AB2300" s="22"/>
      <c r="AC2300" s="22"/>
      <c r="AD2300" s="22"/>
      <c r="AE2300" s="22"/>
      <c r="AF2300" s="22"/>
      <c r="AG2300" s="22"/>
      <c r="AH2300" s="22"/>
      <c r="AI2300" s="22"/>
      <c r="AJ2300" s="22"/>
      <c r="AK2300" s="22"/>
      <c r="AL2300" s="22"/>
      <c r="AM2300" s="22"/>
      <c r="AN2300" s="22"/>
      <c r="AO2300" s="22"/>
      <c r="AP2300" s="22"/>
      <c r="AQ2300" s="22"/>
      <c r="AR2300" s="22"/>
      <c r="AS2300" s="22"/>
      <c r="AT2300" s="22"/>
      <c r="AU2300" s="22"/>
      <c r="AV2300" s="22"/>
      <c r="AW2300" s="22"/>
      <c r="AX2300" s="22"/>
      <c r="AY2300" s="22"/>
      <c r="AZ2300" s="22"/>
      <c r="BA2300" s="22"/>
      <c r="BB2300" s="22"/>
      <c r="BC2300" s="22"/>
      <c r="BD2300" s="22"/>
      <c r="BE2300" s="22"/>
      <c r="BF2300" s="22"/>
      <c r="BG2300" s="22"/>
      <c r="BH2300" s="22"/>
      <c r="BI2300" s="22"/>
      <c r="BJ2300" s="22"/>
      <c r="BK2300" s="22"/>
      <c r="BL2300" s="22"/>
      <c r="BM2300" s="22"/>
      <c r="BN2300" s="22"/>
      <c r="BO2300" s="22"/>
      <c r="BP2300" s="22"/>
      <c r="BQ2300" s="22"/>
      <c r="BR2300" s="22"/>
      <c r="BS2300" s="22"/>
      <c r="BT2300" s="22"/>
      <c r="BU2300" s="22"/>
      <c r="BV2300" s="22"/>
      <c r="BW2300" s="22"/>
      <c r="BX2300" s="22"/>
      <c r="BY2300" s="22"/>
      <c r="BZ2300" s="22"/>
      <c r="CA2300" s="22"/>
      <c r="CB2300" s="22"/>
      <c r="CC2300" s="22"/>
      <c r="CD2300" s="22"/>
      <c r="CE2300" s="22"/>
      <c r="CF2300" s="22"/>
      <c r="CG2300" s="22"/>
      <c r="CH2300" s="22"/>
      <c r="CI2300" s="22"/>
      <c r="CJ2300" s="22"/>
      <c r="CK2300" s="22"/>
      <c r="CL2300" s="22"/>
      <c r="CM2300" s="22"/>
      <c r="CN2300" s="22"/>
      <c r="CO2300" s="22"/>
      <c r="CP2300" s="22"/>
      <c r="CQ2300" s="22"/>
      <c r="CR2300" s="22"/>
      <c r="CS2300" s="22"/>
      <c r="CT2300" s="22"/>
      <c r="CU2300" s="22"/>
      <c r="CV2300" s="22"/>
      <c r="CW2300" s="22"/>
      <c r="CX2300" s="22"/>
      <c r="CY2300" s="22"/>
      <c r="CZ2300" s="22"/>
      <c r="DA2300" s="22"/>
      <c r="DB2300" s="22"/>
      <c r="DC2300" s="22"/>
      <c r="DD2300" s="22"/>
      <c r="DE2300" s="22"/>
      <c r="DF2300" s="22"/>
      <c r="DG2300" s="22"/>
      <c r="DH2300" s="22"/>
      <c r="DI2300" s="22"/>
      <c r="DJ2300" s="22"/>
      <c r="DK2300" s="22"/>
      <c r="DL2300" s="22"/>
    </row>
    <row r="2301" spans="22:116" x14ac:dyDescent="0.25">
      <c r="V2301" s="461"/>
      <c r="W2301" s="5"/>
      <c r="X2301" s="5"/>
      <c r="Y2301" s="5"/>
      <c r="Z2301" s="5"/>
      <c r="AA2301" s="22"/>
      <c r="AB2301" s="22"/>
      <c r="AC2301" s="22"/>
      <c r="AD2301" s="22"/>
      <c r="AE2301" s="22"/>
      <c r="AF2301" s="22"/>
      <c r="AG2301" s="22"/>
      <c r="AH2301" s="22"/>
      <c r="AI2301" s="22"/>
      <c r="AJ2301" s="22"/>
      <c r="AK2301" s="22"/>
      <c r="AL2301" s="22"/>
      <c r="AM2301" s="22"/>
      <c r="AN2301" s="22"/>
      <c r="AO2301" s="22"/>
      <c r="AP2301" s="22"/>
      <c r="AQ2301" s="22"/>
      <c r="AR2301" s="22"/>
      <c r="AS2301" s="22"/>
      <c r="AT2301" s="22"/>
      <c r="AU2301" s="22"/>
      <c r="AV2301" s="22"/>
      <c r="AW2301" s="22"/>
      <c r="AX2301" s="22"/>
      <c r="AY2301" s="22"/>
      <c r="AZ2301" s="22"/>
      <c r="BA2301" s="22"/>
      <c r="BB2301" s="22"/>
      <c r="BC2301" s="22"/>
      <c r="BD2301" s="22"/>
      <c r="BE2301" s="22"/>
      <c r="BF2301" s="22"/>
      <c r="BG2301" s="22"/>
      <c r="BH2301" s="22"/>
      <c r="BI2301" s="22"/>
      <c r="BJ2301" s="22"/>
      <c r="BK2301" s="22"/>
      <c r="BL2301" s="22"/>
      <c r="BM2301" s="22"/>
      <c r="BN2301" s="22"/>
      <c r="BO2301" s="22"/>
      <c r="BP2301" s="22"/>
      <c r="BQ2301" s="22"/>
      <c r="BR2301" s="22"/>
      <c r="BS2301" s="22"/>
      <c r="BT2301" s="22"/>
      <c r="BU2301" s="22"/>
      <c r="BV2301" s="22"/>
      <c r="BW2301" s="22"/>
      <c r="BX2301" s="22"/>
      <c r="BY2301" s="22"/>
      <c r="BZ2301" s="22"/>
      <c r="CA2301" s="22"/>
      <c r="CB2301" s="22"/>
      <c r="CC2301" s="22"/>
      <c r="CD2301" s="22"/>
      <c r="CE2301" s="22"/>
      <c r="CF2301" s="22"/>
      <c r="CG2301" s="22"/>
      <c r="CH2301" s="22"/>
      <c r="CI2301" s="22"/>
      <c r="CJ2301" s="22"/>
      <c r="CK2301" s="22"/>
      <c r="CL2301" s="22"/>
      <c r="CM2301" s="22"/>
      <c r="CN2301" s="22"/>
      <c r="CO2301" s="22"/>
      <c r="CP2301" s="22"/>
      <c r="CQ2301" s="22"/>
      <c r="CR2301" s="22"/>
      <c r="CS2301" s="22"/>
      <c r="CT2301" s="22"/>
      <c r="CU2301" s="22"/>
      <c r="CV2301" s="22"/>
      <c r="CW2301" s="22"/>
      <c r="CX2301" s="22"/>
      <c r="CY2301" s="22"/>
      <c r="CZ2301" s="22"/>
      <c r="DA2301" s="22"/>
      <c r="DB2301" s="22"/>
      <c r="DC2301" s="22"/>
      <c r="DD2301" s="22"/>
      <c r="DE2301" s="22"/>
      <c r="DF2301" s="22"/>
      <c r="DG2301" s="22"/>
      <c r="DH2301" s="22"/>
      <c r="DI2301" s="22"/>
      <c r="DJ2301" s="22"/>
      <c r="DK2301" s="22"/>
      <c r="DL2301" s="22"/>
    </row>
    <row r="2302" spans="22:116" x14ac:dyDescent="0.25">
      <c r="V2302" s="461"/>
      <c r="W2302" s="5"/>
      <c r="X2302" s="5"/>
      <c r="Y2302" s="5"/>
      <c r="Z2302" s="5"/>
      <c r="AA2302" s="22"/>
      <c r="AB2302" s="22"/>
      <c r="AC2302" s="22"/>
      <c r="AD2302" s="22"/>
      <c r="AE2302" s="22"/>
      <c r="AF2302" s="22"/>
      <c r="AG2302" s="22"/>
      <c r="AH2302" s="22"/>
      <c r="AI2302" s="22"/>
      <c r="AJ2302" s="22"/>
      <c r="AK2302" s="22"/>
      <c r="AL2302" s="22"/>
      <c r="AM2302" s="22"/>
      <c r="AN2302" s="22"/>
      <c r="AO2302" s="22"/>
      <c r="AP2302" s="22"/>
      <c r="AQ2302" s="22"/>
      <c r="AR2302" s="22"/>
      <c r="AS2302" s="22"/>
      <c r="AT2302" s="22"/>
      <c r="AU2302" s="22"/>
      <c r="AV2302" s="22"/>
      <c r="AW2302" s="22"/>
      <c r="AX2302" s="22"/>
      <c r="AY2302" s="22"/>
      <c r="AZ2302" s="22"/>
      <c r="BA2302" s="22"/>
      <c r="BB2302" s="22"/>
      <c r="BC2302" s="22"/>
      <c r="BD2302" s="22"/>
      <c r="BE2302" s="22"/>
      <c r="BF2302" s="22"/>
      <c r="BG2302" s="22"/>
      <c r="BH2302" s="22"/>
      <c r="BI2302" s="22"/>
      <c r="BJ2302" s="22"/>
      <c r="BK2302" s="22"/>
      <c r="BL2302" s="22"/>
      <c r="BM2302" s="22"/>
      <c r="BN2302" s="22"/>
      <c r="BO2302" s="22"/>
      <c r="BP2302" s="22"/>
      <c r="BQ2302" s="22"/>
      <c r="BR2302" s="22"/>
      <c r="BS2302" s="22"/>
      <c r="BT2302" s="22"/>
      <c r="BU2302" s="22"/>
      <c r="BV2302" s="22"/>
      <c r="BW2302" s="22"/>
      <c r="BX2302" s="22"/>
      <c r="BY2302" s="22"/>
      <c r="BZ2302" s="22"/>
      <c r="CA2302" s="22"/>
      <c r="CB2302" s="22"/>
      <c r="CC2302" s="22"/>
      <c r="CD2302" s="22"/>
      <c r="CE2302" s="22"/>
      <c r="CF2302" s="22"/>
      <c r="CG2302" s="22"/>
      <c r="CH2302" s="22"/>
      <c r="CI2302" s="22"/>
      <c r="CJ2302" s="22"/>
      <c r="CK2302" s="22"/>
      <c r="CL2302" s="22"/>
      <c r="CM2302" s="22"/>
      <c r="CN2302" s="22"/>
      <c r="CO2302" s="22"/>
      <c r="CP2302" s="22"/>
      <c r="CQ2302" s="22"/>
      <c r="CR2302" s="22"/>
      <c r="CS2302" s="22"/>
      <c r="CT2302" s="22"/>
      <c r="CU2302" s="22"/>
      <c r="CV2302" s="22"/>
      <c r="CW2302" s="22"/>
      <c r="CX2302" s="22"/>
      <c r="CY2302" s="22"/>
      <c r="CZ2302" s="22"/>
      <c r="DA2302" s="22"/>
      <c r="DB2302" s="22"/>
      <c r="DC2302" s="22"/>
      <c r="DD2302" s="22"/>
      <c r="DE2302" s="22"/>
      <c r="DF2302" s="22"/>
      <c r="DG2302" s="22"/>
      <c r="DH2302" s="22"/>
      <c r="DI2302" s="22"/>
      <c r="DJ2302" s="22"/>
      <c r="DK2302" s="22"/>
      <c r="DL2302" s="22"/>
    </row>
    <row r="2303" spans="22:116" x14ac:dyDescent="0.25">
      <c r="V2303" s="461"/>
      <c r="W2303" s="5"/>
      <c r="X2303" s="5"/>
      <c r="Y2303" s="5"/>
      <c r="Z2303" s="5"/>
      <c r="AA2303" s="22"/>
      <c r="AB2303" s="22"/>
      <c r="AC2303" s="22"/>
      <c r="AD2303" s="22"/>
      <c r="AE2303" s="22"/>
      <c r="AF2303" s="22"/>
      <c r="AG2303" s="22"/>
      <c r="AH2303" s="22"/>
      <c r="AI2303" s="22"/>
      <c r="AJ2303" s="22"/>
      <c r="AK2303" s="22"/>
      <c r="AL2303" s="22"/>
      <c r="AM2303" s="22"/>
      <c r="AN2303" s="22"/>
      <c r="AO2303" s="22"/>
      <c r="AP2303" s="22"/>
      <c r="AQ2303" s="22"/>
      <c r="AR2303" s="22"/>
      <c r="AS2303" s="22"/>
      <c r="AT2303" s="22"/>
      <c r="AU2303" s="22"/>
      <c r="AV2303" s="22"/>
      <c r="AW2303" s="22"/>
      <c r="AX2303" s="22"/>
      <c r="AY2303" s="22"/>
      <c r="AZ2303" s="22"/>
      <c r="BA2303" s="22"/>
      <c r="BB2303" s="22"/>
      <c r="BC2303" s="22"/>
      <c r="BD2303" s="22"/>
      <c r="BE2303" s="22"/>
      <c r="BF2303" s="22"/>
      <c r="BG2303" s="22"/>
      <c r="BH2303" s="22"/>
      <c r="BI2303" s="22"/>
      <c r="BJ2303" s="22"/>
      <c r="BK2303" s="22"/>
      <c r="BL2303" s="22"/>
      <c r="BM2303" s="22"/>
      <c r="BN2303" s="22"/>
      <c r="BO2303" s="22"/>
      <c r="BP2303" s="22"/>
      <c r="BQ2303" s="22"/>
      <c r="BR2303" s="22"/>
      <c r="BS2303" s="22"/>
      <c r="BT2303" s="22"/>
      <c r="BU2303" s="22"/>
      <c r="BV2303" s="22"/>
      <c r="BW2303" s="22"/>
      <c r="BX2303" s="22"/>
      <c r="BY2303" s="22"/>
      <c r="BZ2303" s="22"/>
      <c r="CA2303" s="22"/>
      <c r="CB2303" s="22"/>
      <c r="CC2303" s="22"/>
      <c r="CD2303" s="22"/>
      <c r="CE2303" s="22"/>
      <c r="CF2303" s="22"/>
      <c r="CG2303" s="22"/>
      <c r="CH2303" s="22"/>
      <c r="CI2303" s="22"/>
      <c r="CJ2303" s="22"/>
      <c r="CK2303" s="22"/>
      <c r="CL2303" s="22"/>
      <c r="CM2303" s="22"/>
      <c r="CN2303" s="22"/>
      <c r="CO2303" s="22"/>
      <c r="CP2303" s="22"/>
      <c r="CQ2303" s="22"/>
      <c r="CR2303" s="22"/>
      <c r="CS2303" s="22"/>
      <c r="CT2303" s="22"/>
      <c r="CU2303" s="22"/>
      <c r="CV2303" s="22"/>
      <c r="CW2303" s="22"/>
      <c r="CX2303" s="22"/>
      <c r="CY2303" s="22"/>
      <c r="CZ2303" s="22"/>
      <c r="DA2303" s="22"/>
      <c r="DB2303" s="22"/>
      <c r="DC2303" s="22"/>
      <c r="DD2303" s="22"/>
      <c r="DE2303" s="22"/>
      <c r="DF2303" s="22"/>
      <c r="DG2303" s="22"/>
      <c r="DH2303" s="22"/>
      <c r="DI2303" s="22"/>
      <c r="DJ2303" s="22"/>
      <c r="DK2303" s="22"/>
      <c r="DL2303" s="22"/>
    </row>
    <row r="2304" spans="22:116" x14ac:dyDescent="0.25">
      <c r="V2304" s="461"/>
      <c r="W2304" s="5"/>
      <c r="X2304" s="5"/>
      <c r="Y2304" s="5"/>
      <c r="Z2304" s="5"/>
      <c r="AA2304" s="22"/>
      <c r="AB2304" s="22"/>
      <c r="AC2304" s="22"/>
      <c r="AD2304" s="22"/>
      <c r="AE2304" s="22"/>
      <c r="AF2304" s="22"/>
      <c r="AG2304" s="22"/>
      <c r="AH2304" s="22"/>
      <c r="AI2304" s="22"/>
      <c r="AJ2304" s="22"/>
      <c r="AK2304" s="22"/>
      <c r="AL2304" s="22"/>
      <c r="AM2304" s="22"/>
      <c r="AN2304" s="22"/>
      <c r="AO2304" s="22"/>
      <c r="AP2304" s="22"/>
      <c r="AQ2304" s="22"/>
      <c r="AR2304" s="22"/>
      <c r="AS2304" s="22"/>
      <c r="AT2304" s="22"/>
      <c r="AU2304" s="22"/>
      <c r="AV2304" s="22"/>
      <c r="AW2304" s="22"/>
      <c r="AX2304" s="22"/>
      <c r="AY2304" s="22"/>
      <c r="AZ2304" s="22"/>
      <c r="BA2304" s="22"/>
      <c r="BB2304" s="22"/>
      <c r="BC2304" s="22"/>
      <c r="BD2304" s="22"/>
      <c r="BE2304" s="22"/>
      <c r="BF2304" s="22"/>
      <c r="BG2304" s="22"/>
      <c r="BH2304" s="22"/>
      <c r="BI2304" s="22"/>
      <c r="BJ2304" s="22"/>
      <c r="BK2304" s="22"/>
      <c r="BL2304" s="22"/>
      <c r="BM2304" s="22"/>
      <c r="BN2304" s="22"/>
      <c r="BO2304" s="22"/>
      <c r="BP2304" s="22"/>
      <c r="BQ2304" s="22"/>
      <c r="BR2304" s="22"/>
      <c r="BS2304" s="22"/>
      <c r="BT2304" s="22"/>
      <c r="BU2304" s="22"/>
      <c r="BV2304" s="22"/>
      <c r="BW2304" s="22"/>
      <c r="BX2304" s="22"/>
      <c r="BY2304" s="22"/>
      <c r="BZ2304" s="22"/>
      <c r="CA2304" s="22"/>
      <c r="CB2304" s="22"/>
      <c r="CC2304" s="22"/>
      <c r="CD2304" s="22"/>
      <c r="CE2304" s="22"/>
      <c r="CF2304" s="22"/>
      <c r="CG2304" s="22"/>
      <c r="CH2304" s="22"/>
      <c r="CI2304" s="22"/>
      <c r="CJ2304" s="22"/>
      <c r="CK2304" s="22"/>
      <c r="CL2304" s="22"/>
      <c r="CM2304" s="22"/>
      <c r="CN2304" s="22"/>
      <c r="CO2304" s="22"/>
      <c r="CP2304" s="22"/>
      <c r="CQ2304" s="22"/>
      <c r="CR2304" s="22"/>
      <c r="CS2304" s="22"/>
      <c r="CT2304" s="22"/>
      <c r="CU2304" s="22"/>
      <c r="CV2304" s="22"/>
      <c r="CW2304" s="22"/>
      <c r="CX2304" s="22"/>
      <c r="CY2304" s="22"/>
      <c r="CZ2304" s="22"/>
      <c r="DA2304" s="22"/>
      <c r="DB2304" s="22"/>
      <c r="DC2304" s="22"/>
      <c r="DD2304" s="22"/>
      <c r="DE2304" s="22"/>
      <c r="DF2304" s="22"/>
      <c r="DG2304" s="22"/>
      <c r="DH2304" s="22"/>
      <c r="DI2304" s="22"/>
      <c r="DJ2304" s="22"/>
      <c r="DK2304" s="22"/>
      <c r="DL2304" s="22"/>
    </row>
    <row r="2305" spans="22:116" x14ac:dyDescent="0.25">
      <c r="V2305" s="461"/>
      <c r="W2305" s="5"/>
      <c r="X2305" s="5"/>
      <c r="Y2305" s="5"/>
      <c r="Z2305" s="5"/>
      <c r="AA2305" s="22"/>
      <c r="AB2305" s="22"/>
      <c r="AC2305" s="22"/>
      <c r="AD2305" s="22"/>
      <c r="AE2305" s="22"/>
      <c r="AF2305" s="22"/>
      <c r="AG2305" s="22"/>
      <c r="AH2305" s="22"/>
      <c r="AI2305" s="22"/>
      <c r="AJ2305" s="22"/>
      <c r="AK2305" s="22"/>
      <c r="AL2305" s="22"/>
      <c r="AM2305" s="22"/>
      <c r="AN2305" s="22"/>
      <c r="AO2305" s="22"/>
      <c r="AP2305" s="22"/>
      <c r="AQ2305" s="22"/>
      <c r="AR2305" s="22"/>
      <c r="AS2305" s="22"/>
      <c r="AT2305" s="22"/>
      <c r="AU2305" s="22"/>
      <c r="AV2305" s="22"/>
      <c r="AW2305" s="22"/>
      <c r="AX2305" s="22"/>
      <c r="AY2305" s="22"/>
      <c r="AZ2305" s="22"/>
      <c r="BA2305" s="22"/>
      <c r="BB2305" s="22"/>
      <c r="BC2305" s="22"/>
      <c r="BD2305" s="22"/>
      <c r="BE2305" s="22"/>
      <c r="BF2305" s="22"/>
      <c r="BG2305" s="22"/>
      <c r="BH2305" s="22"/>
      <c r="BI2305" s="22"/>
      <c r="BJ2305" s="22"/>
      <c r="BK2305" s="22"/>
      <c r="BL2305" s="22"/>
      <c r="BM2305" s="22"/>
      <c r="BN2305" s="22"/>
      <c r="BO2305" s="22"/>
      <c r="BP2305" s="22"/>
      <c r="BQ2305" s="22"/>
      <c r="BR2305" s="22"/>
      <c r="BS2305" s="22"/>
      <c r="BT2305" s="22"/>
      <c r="BU2305" s="22"/>
      <c r="BV2305" s="22"/>
      <c r="BW2305" s="22"/>
      <c r="BX2305" s="22"/>
      <c r="BY2305" s="22"/>
      <c r="BZ2305" s="22"/>
      <c r="CA2305" s="22"/>
      <c r="CB2305" s="22"/>
      <c r="CC2305" s="22"/>
      <c r="CD2305" s="22"/>
      <c r="CE2305" s="22"/>
      <c r="CF2305" s="22"/>
      <c r="CG2305" s="22"/>
      <c r="CH2305" s="22"/>
      <c r="CI2305" s="22"/>
      <c r="CJ2305" s="22"/>
      <c r="CK2305" s="22"/>
      <c r="CL2305" s="22"/>
      <c r="CM2305" s="22"/>
      <c r="CN2305" s="22"/>
      <c r="CO2305" s="22"/>
      <c r="CP2305" s="22"/>
      <c r="CQ2305" s="22"/>
      <c r="CR2305" s="22"/>
      <c r="CS2305" s="22"/>
      <c r="CT2305" s="22"/>
      <c r="CU2305" s="22"/>
      <c r="CV2305" s="22"/>
      <c r="CW2305" s="22"/>
      <c r="CX2305" s="22"/>
      <c r="CY2305" s="22"/>
      <c r="CZ2305" s="22"/>
      <c r="DA2305" s="22"/>
      <c r="DB2305" s="22"/>
      <c r="DC2305" s="22"/>
      <c r="DD2305" s="22"/>
      <c r="DE2305" s="22"/>
      <c r="DF2305" s="22"/>
      <c r="DG2305" s="22"/>
      <c r="DH2305" s="22"/>
      <c r="DI2305" s="22"/>
      <c r="DJ2305" s="22"/>
      <c r="DK2305" s="22"/>
      <c r="DL2305" s="22"/>
    </row>
    <row r="2306" spans="22:116" x14ac:dyDescent="0.25">
      <c r="V2306" s="461"/>
      <c r="W2306" s="5"/>
      <c r="X2306" s="5"/>
      <c r="Y2306" s="5"/>
      <c r="Z2306" s="5"/>
      <c r="AA2306" s="22"/>
      <c r="AB2306" s="22"/>
      <c r="AC2306" s="22"/>
      <c r="AD2306" s="22"/>
      <c r="AE2306" s="22"/>
      <c r="AF2306" s="22"/>
      <c r="AG2306" s="22"/>
      <c r="AH2306" s="22"/>
      <c r="AI2306" s="22"/>
      <c r="AJ2306" s="22"/>
      <c r="AK2306" s="22"/>
      <c r="AL2306" s="22"/>
      <c r="AM2306" s="22"/>
      <c r="AN2306" s="22"/>
      <c r="AO2306" s="22"/>
      <c r="AP2306" s="22"/>
      <c r="AQ2306" s="22"/>
      <c r="AR2306" s="22"/>
      <c r="AS2306" s="22"/>
      <c r="AT2306" s="22"/>
      <c r="AU2306" s="22"/>
      <c r="AV2306" s="22"/>
      <c r="AW2306" s="22"/>
      <c r="AX2306" s="22"/>
      <c r="AY2306" s="22"/>
      <c r="AZ2306" s="22"/>
      <c r="BA2306" s="22"/>
      <c r="BB2306" s="22"/>
      <c r="BC2306" s="22"/>
      <c r="BD2306" s="22"/>
      <c r="BE2306" s="22"/>
      <c r="BF2306" s="22"/>
      <c r="BG2306" s="22"/>
      <c r="BH2306" s="22"/>
      <c r="BI2306" s="22"/>
      <c r="BJ2306" s="22"/>
      <c r="BK2306" s="22"/>
      <c r="BL2306" s="22"/>
      <c r="BM2306" s="22"/>
      <c r="BN2306" s="22"/>
      <c r="BO2306" s="22"/>
      <c r="BP2306" s="22"/>
      <c r="BQ2306" s="22"/>
      <c r="BR2306" s="22"/>
      <c r="BS2306" s="22"/>
      <c r="BT2306" s="22"/>
      <c r="BU2306" s="22"/>
      <c r="BV2306" s="22"/>
      <c r="BW2306" s="22"/>
      <c r="BX2306" s="22"/>
      <c r="BY2306" s="22"/>
      <c r="BZ2306" s="22"/>
      <c r="CA2306" s="22"/>
      <c r="CB2306" s="22"/>
      <c r="CC2306" s="22"/>
      <c r="CD2306" s="22"/>
      <c r="CE2306" s="22"/>
      <c r="CF2306" s="22"/>
      <c r="CG2306" s="22"/>
      <c r="CH2306" s="22"/>
      <c r="CI2306" s="22"/>
      <c r="CJ2306" s="22"/>
      <c r="CK2306" s="22"/>
      <c r="CL2306" s="22"/>
      <c r="CM2306" s="22"/>
      <c r="CN2306" s="22"/>
      <c r="CO2306" s="22"/>
      <c r="CP2306" s="22"/>
      <c r="CQ2306" s="22"/>
      <c r="CR2306" s="22"/>
      <c r="CS2306" s="22"/>
      <c r="CT2306" s="22"/>
      <c r="CU2306" s="22"/>
      <c r="CV2306" s="22"/>
      <c r="CW2306" s="22"/>
      <c r="CX2306" s="22"/>
      <c r="CY2306" s="22"/>
      <c r="CZ2306" s="22"/>
      <c r="DA2306" s="22"/>
      <c r="DB2306" s="22"/>
      <c r="DC2306" s="22"/>
      <c r="DD2306" s="22"/>
      <c r="DE2306" s="22"/>
      <c r="DF2306" s="22"/>
      <c r="DG2306" s="22"/>
      <c r="DH2306" s="22"/>
      <c r="DI2306" s="22"/>
      <c r="DJ2306" s="22"/>
      <c r="DK2306" s="22"/>
      <c r="DL2306" s="22"/>
    </row>
    <row r="2307" spans="22:116" x14ac:dyDescent="0.25">
      <c r="V2307" s="461"/>
      <c r="W2307" s="5"/>
      <c r="X2307" s="5"/>
      <c r="Y2307" s="5"/>
      <c r="Z2307" s="5"/>
      <c r="AA2307" s="22"/>
      <c r="AB2307" s="22"/>
      <c r="AC2307" s="22"/>
      <c r="AD2307" s="22"/>
      <c r="AE2307" s="22"/>
      <c r="AF2307" s="22"/>
      <c r="AG2307" s="22"/>
      <c r="AH2307" s="22"/>
      <c r="AI2307" s="22"/>
      <c r="AJ2307" s="22"/>
      <c r="AK2307" s="22"/>
      <c r="AL2307" s="22"/>
      <c r="AM2307" s="22"/>
      <c r="AN2307" s="22"/>
      <c r="AO2307" s="22"/>
      <c r="AP2307" s="22"/>
      <c r="AQ2307" s="22"/>
      <c r="AR2307" s="22"/>
      <c r="AS2307" s="22"/>
      <c r="AT2307" s="22"/>
      <c r="AU2307" s="22"/>
      <c r="AV2307" s="22"/>
      <c r="AW2307" s="22"/>
      <c r="AX2307" s="22"/>
      <c r="AY2307" s="22"/>
      <c r="AZ2307" s="22"/>
      <c r="BA2307" s="22"/>
      <c r="BB2307" s="22"/>
      <c r="BC2307" s="22"/>
      <c r="BD2307" s="22"/>
      <c r="BE2307" s="22"/>
      <c r="BF2307" s="22"/>
      <c r="BG2307" s="22"/>
      <c r="BH2307" s="22"/>
      <c r="BI2307" s="22"/>
      <c r="BJ2307" s="22"/>
      <c r="BK2307" s="22"/>
      <c r="BL2307" s="22"/>
      <c r="BM2307" s="22"/>
      <c r="BN2307" s="22"/>
      <c r="BO2307" s="22"/>
      <c r="BP2307" s="22"/>
      <c r="BQ2307" s="22"/>
      <c r="BR2307" s="22"/>
      <c r="BS2307" s="22"/>
      <c r="BT2307" s="22"/>
      <c r="BU2307" s="22"/>
      <c r="BV2307" s="22"/>
      <c r="BW2307" s="22"/>
      <c r="BX2307" s="22"/>
      <c r="BY2307" s="22"/>
      <c r="BZ2307" s="22"/>
      <c r="CA2307" s="22"/>
      <c r="CB2307" s="22"/>
      <c r="CC2307" s="22"/>
      <c r="CD2307" s="22"/>
      <c r="CE2307" s="22"/>
      <c r="CF2307" s="22"/>
      <c r="CG2307" s="22"/>
      <c r="CH2307" s="22"/>
      <c r="CI2307" s="22"/>
      <c r="CJ2307" s="22"/>
      <c r="CK2307" s="22"/>
      <c r="CL2307" s="22"/>
      <c r="CM2307" s="22"/>
      <c r="CN2307" s="22"/>
      <c r="CO2307" s="22"/>
      <c r="CP2307" s="22"/>
      <c r="CQ2307" s="22"/>
      <c r="CR2307" s="22"/>
      <c r="CS2307" s="22"/>
      <c r="CT2307" s="22"/>
      <c r="CU2307" s="22"/>
      <c r="CV2307" s="22"/>
      <c r="CW2307" s="22"/>
      <c r="CX2307" s="22"/>
      <c r="CY2307" s="22"/>
      <c r="CZ2307" s="22"/>
      <c r="DA2307" s="22"/>
      <c r="DB2307" s="22"/>
      <c r="DC2307" s="22"/>
      <c r="DD2307" s="22"/>
      <c r="DE2307" s="22"/>
      <c r="DF2307" s="22"/>
      <c r="DG2307" s="22"/>
      <c r="DH2307" s="22"/>
      <c r="DI2307" s="22"/>
      <c r="DJ2307" s="22"/>
      <c r="DK2307" s="22"/>
      <c r="DL2307" s="22"/>
    </row>
    <row r="2308" spans="22:116" x14ac:dyDescent="0.25">
      <c r="V2308" s="461"/>
      <c r="W2308" s="5"/>
      <c r="X2308" s="5"/>
      <c r="Y2308" s="5"/>
      <c r="Z2308" s="5"/>
      <c r="AA2308" s="22"/>
      <c r="AB2308" s="22"/>
      <c r="AC2308" s="22"/>
      <c r="AD2308" s="22"/>
      <c r="AE2308" s="22"/>
      <c r="AF2308" s="22"/>
      <c r="AG2308" s="22"/>
      <c r="AH2308" s="22"/>
      <c r="AI2308" s="22"/>
      <c r="AJ2308" s="22"/>
      <c r="AK2308" s="22"/>
      <c r="AL2308" s="22"/>
      <c r="AM2308" s="22"/>
      <c r="AN2308" s="22"/>
      <c r="AO2308" s="22"/>
      <c r="AP2308" s="22"/>
      <c r="AQ2308" s="22"/>
      <c r="AR2308" s="22"/>
      <c r="AS2308" s="22"/>
      <c r="AT2308" s="22"/>
      <c r="AU2308" s="22"/>
      <c r="AV2308" s="22"/>
      <c r="AW2308" s="22"/>
      <c r="AX2308" s="22"/>
      <c r="AY2308" s="22"/>
      <c r="AZ2308" s="22"/>
      <c r="BA2308" s="22"/>
      <c r="BB2308" s="22"/>
      <c r="BC2308" s="22"/>
      <c r="BD2308" s="22"/>
      <c r="BE2308" s="22"/>
      <c r="BF2308" s="22"/>
      <c r="BG2308" s="22"/>
      <c r="BH2308" s="22"/>
      <c r="BI2308" s="22"/>
      <c r="BJ2308" s="22"/>
      <c r="BK2308" s="22"/>
      <c r="BL2308" s="22"/>
      <c r="BM2308" s="22"/>
      <c r="BN2308" s="22"/>
      <c r="BO2308" s="22"/>
      <c r="BP2308" s="22"/>
      <c r="BQ2308" s="22"/>
      <c r="BR2308" s="22"/>
      <c r="BS2308" s="22"/>
      <c r="BT2308" s="22"/>
      <c r="BU2308" s="22"/>
      <c r="BV2308" s="22"/>
      <c r="BW2308" s="22"/>
      <c r="BX2308" s="22"/>
      <c r="BY2308" s="22"/>
      <c r="BZ2308" s="22"/>
      <c r="CA2308" s="22"/>
      <c r="CB2308" s="22"/>
      <c r="CC2308" s="22"/>
      <c r="CD2308" s="22"/>
      <c r="CE2308" s="22"/>
      <c r="CF2308" s="22"/>
      <c r="CG2308" s="22"/>
      <c r="CH2308" s="22"/>
      <c r="CI2308" s="22"/>
      <c r="CJ2308" s="22"/>
      <c r="CK2308" s="22"/>
      <c r="CL2308" s="22"/>
      <c r="CM2308" s="22"/>
      <c r="CN2308" s="22"/>
      <c r="CO2308" s="22"/>
      <c r="CP2308" s="22"/>
      <c r="CQ2308" s="22"/>
      <c r="CR2308" s="22"/>
      <c r="CS2308" s="22"/>
      <c r="CT2308" s="22"/>
      <c r="CU2308" s="22"/>
      <c r="CV2308" s="22"/>
      <c r="CW2308" s="22"/>
      <c r="CX2308" s="22"/>
      <c r="CY2308" s="22"/>
      <c r="CZ2308" s="22"/>
      <c r="DA2308" s="22"/>
      <c r="DB2308" s="22"/>
      <c r="DC2308" s="22"/>
      <c r="DD2308" s="22"/>
      <c r="DE2308" s="22"/>
      <c r="DF2308" s="22"/>
      <c r="DG2308" s="22"/>
      <c r="DH2308" s="22"/>
      <c r="DI2308" s="22"/>
      <c r="DJ2308" s="22"/>
      <c r="DK2308" s="22"/>
      <c r="DL2308" s="22"/>
    </row>
    <row r="2309" spans="22:116" x14ac:dyDescent="0.25">
      <c r="V2309" s="461"/>
      <c r="W2309" s="5"/>
      <c r="X2309" s="5"/>
      <c r="Y2309" s="5"/>
      <c r="Z2309" s="5"/>
      <c r="AA2309" s="22"/>
      <c r="AB2309" s="22"/>
      <c r="AC2309" s="22"/>
      <c r="AD2309" s="22"/>
      <c r="AE2309" s="22"/>
      <c r="AF2309" s="22"/>
      <c r="AG2309" s="22"/>
      <c r="AH2309" s="22"/>
      <c r="AI2309" s="22"/>
      <c r="AJ2309" s="22"/>
      <c r="AK2309" s="22"/>
      <c r="AL2309" s="22"/>
      <c r="AM2309" s="22"/>
      <c r="AN2309" s="22"/>
      <c r="AO2309" s="22"/>
      <c r="AP2309" s="22"/>
      <c r="AQ2309" s="22"/>
      <c r="AR2309" s="22"/>
      <c r="AS2309" s="22"/>
      <c r="AT2309" s="22"/>
      <c r="AU2309" s="22"/>
      <c r="AV2309" s="22"/>
      <c r="AW2309" s="22"/>
      <c r="AX2309" s="22"/>
      <c r="AY2309" s="22"/>
      <c r="AZ2309" s="22"/>
      <c r="BA2309" s="22"/>
      <c r="BB2309" s="22"/>
      <c r="BC2309" s="22"/>
      <c r="BD2309" s="22"/>
      <c r="BE2309" s="22"/>
      <c r="BF2309" s="22"/>
      <c r="BG2309" s="22"/>
      <c r="BH2309" s="22"/>
      <c r="BI2309" s="22"/>
      <c r="BJ2309" s="22"/>
      <c r="BK2309" s="22"/>
      <c r="BL2309" s="22"/>
      <c r="BM2309" s="22"/>
      <c r="BN2309" s="22"/>
      <c r="BO2309" s="22"/>
      <c r="BP2309" s="22"/>
      <c r="BQ2309" s="22"/>
      <c r="BR2309" s="22"/>
      <c r="BS2309" s="22"/>
      <c r="BT2309" s="22"/>
      <c r="BU2309" s="22"/>
      <c r="BV2309" s="22"/>
      <c r="BW2309" s="22"/>
      <c r="BX2309" s="22"/>
      <c r="BY2309" s="22"/>
      <c r="BZ2309" s="22"/>
      <c r="CA2309" s="22"/>
      <c r="CB2309" s="22"/>
      <c r="CC2309" s="22"/>
      <c r="CD2309" s="22"/>
      <c r="CE2309" s="22"/>
      <c r="CF2309" s="22"/>
      <c r="CG2309" s="22"/>
      <c r="CH2309" s="22"/>
      <c r="CI2309" s="22"/>
      <c r="CJ2309" s="22"/>
      <c r="CK2309" s="22"/>
      <c r="CL2309" s="22"/>
      <c r="CM2309" s="22"/>
      <c r="CN2309" s="22"/>
      <c r="CO2309" s="22"/>
      <c r="CP2309" s="22"/>
      <c r="CQ2309" s="22"/>
      <c r="CR2309" s="22"/>
      <c r="CS2309" s="22"/>
      <c r="CT2309" s="22"/>
      <c r="CU2309" s="22"/>
      <c r="CV2309" s="22"/>
      <c r="CW2309" s="22"/>
      <c r="CX2309" s="22"/>
      <c r="CY2309" s="22"/>
      <c r="CZ2309" s="22"/>
      <c r="DA2309" s="22"/>
      <c r="DB2309" s="22"/>
      <c r="DC2309" s="22"/>
      <c r="DD2309" s="22"/>
      <c r="DE2309" s="22"/>
      <c r="DF2309" s="22"/>
      <c r="DG2309" s="22"/>
      <c r="DH2309" s="22"/>
      <c r="DI2309" s="22"/>
      <c r="DJ2309" s="22"/>
      <c r="DK2309" s="22"/>
      <c r="DL2309" s="22"/>
    </row>
    <row r="2310" spans="22:116" x14ac:dyDescent="0.25">
      <c r="V2310" s="461"/>
      <c r="W2310" s="5"/>
      <c r="X2310" s="5"/>
      <c r="Y2310" s="5"/>
      <c r="Z2310" s="5"/>
      <c r="AA2310" s="22"/>
      <c r="AB2310" s="22"/>
      <c r="AC2310" s="22"/>
      <c r="AD2310" s="22"/>
      <c r="AE2310" s="22"/>
      <c r="AF2310" s="22"/>
      <c r="AG2310" s="22"/>
      <c r="AH2310" s="22"/>
      <c r="AI2310" s="22"/>
      <c r="AJ2310" s="22"/>
      <c r="AK2310" s="22"/>
      <c r="AL2310" s="22"/>
      <c r="AM2310" s="22"/>
      <c r="AN2310" s="22"/>
      <c r="AO2310" s="22"/>
      <c r="AP2310" s="22"/>
      <c r="AQ2310" s="22"/>
      <c r="AR2310" s="22"/>
      <c r="AS2310" s="22"/>
      <c r="AT2310" s="22"/>
      <c r="AU2310" s="22"/>
      <c r="AV2310" s="22"/>
      <c r="AW2310" s="22"/>
      <c r="AX2310" s="22"/>
      <c r="AY2310" s="22"/>
      <c r="AZ2310" s="22"/>
      <c r="BA2310" s="22"/>
      <c r="BB2310" s="22"/>
      <c r="BC2310" s="22"/>
      <c r="BD2310" s="22"/>
      <c r="BE2310" s="22"/>
      <c r="BF2310" s="22"/>
      <c r="BG2310" s="22"/>
      <c r="BH2310" s="22"/>
      <c r="BI2310" s="22"/>
      <c r="BJ2310" s="22"/>
      <c r="BK2310" s="22"/>
      <c r="BL2310" s="22"/>
      <c r="BM2310" s="22"/>
      <c r="BN2310" s="22"/>
      <c r="BO2310" s="22"/>
      <c r="BP2310" s="22"/>
      <c r="BQ2310" s="22"/>
      <c r="BR2310" s="22"/>
      <c r="BS2310" s="22"/>
      <c r="BT2310" s="22"/>
      <c r="BU2310" s="22"/>
      <c r="BV2310" s="22"/>
      <c r="BW2310" s="22"/>
      <c r="BX2310" s="22"/>
      <c r="BY2310" s="22"/>
      <c r="BZ2310" s="22"/>
      <c r="CA2310" s="22"/>
      <c r="CB2310" s="22"/>
      <c r="CC2310" s="22"/>
      <c r="CD2310" s="22"/>
      <c r="CE2310" s="22"/>
      <c r="CF2310" s="22"/>
      <c r="CG2310" s="22"/>
      <c r="CH2310" s="22"/>
      <c r="CI2310" s="22"/>
      <c r="CJ2310" s="22"/>
      <c r="CK2310" s="22"/>
      <c r="CL2310" s="22"/>
      <c r="CM2310" s="22"/>
      <c r="CN2310" s="22"/>
      <c r="CO2310" s="22"/>
      <c r="CP2310" s="22"/>
      <c r="CQ2310" s="22"/>
      <c r="CR2310" s="22"/>
      <c r="CS2310" s="22"/>
      <c r="CT2310" s="22"/>
      <c r="CU2310" s="22"/>
      <c r="CV2310" s="22"/>
      <c r="CW2310" s="22"/>
      <c r="CX2310" s="22"/>
      <c r="CY2310" s="22"/>
      <c r="CZ2310" s="22"/>
      <c r="DA2310" s="22"/>
      <c r="DB2310" s="22"/>
      <c r="DC2310" s="22"/>
      <c r="DD2310" s="22"/>
      <c r="DE2310" s="22"/>
      <c r="DF2310" s="22"/>
      <c r="DG2310" s="22"/>
      <c r="DH2310" s="22"/>
      <c r="DI2310" s="22"/>
      <c r="DJ2310" s="22"/>
      <c r="DK2310" s="22"/>
      <c r="DL2310" s="22"/>
    </row>
    <row r="2311" spans="22:116" x14ac:dyDescent="0.25">
      <c r="V2311" s="461"/>
      <c r="W2311" s="5"/>
      <c r="X2311" s="5"/>
      <c r="Y2311" s="5"/>
      <c r="Z2311" s="5"/>
      <c r="AA2311" s="22"/>
      <c r="AB2311" s="22"/>
      <c r="AC2311" s="22"/>
      <c r="AD2311" s="22"/>
      <c r="AE2311" s="22"/>
      <c r="AF2311" s="22"/>
      <c r="AG2311" s="22"/>
      <c r="AH2311" s="22"/>
      <c r="AI2311" s="22"/>
      <c r="AJ2311" s="22"/>
      <c r="AK2311" s="22"/>
      <c r="AL2311" s="22"/>
      <c r="AM2311" s="22"/>
      <c r="AN2311" s="22"/>
      <c r="AO2311" s="22"/>
      <c r="AP2311" s="22"/>
      <c r="AQ2311" s="22"/>
      <c r="AR2311" s="22"/>
      <c r="AS2311" s="22"/>
      <c r="AT2311" s="22"/>
      <c r="AU2311" s="22"/>
      <c r="AV2311" s="22"/>
      <c r="AW2311" s="22"/>
      <c r="AX2311" s="22"/>
      <c r="AY2311" s="22"/>
      <c r="AZ2311" s="22"/>
      <c r="BA2311" s="22"/>
      <c r="BB2311" s="22"/>
      <c r="BC2311" s="22"/>
      <c r="BD2311" s="22"/>
      <c r="BE2311" s="22"/>
      <c r="BF2311" s="22"/>
      <c r="BG2311" s="22"/>
      <c r="BH2311" s="22"/>
      <c r="BI2311" s="22"/>
      <c r="BJ2311" s="22"/>
      <c r="BK2311" s="22"/>
      <c r="BL2311" s="22"/>
      <c r="BM2311" s="22"/>
      <c r="BN2311" s="22"/>
      <c r="BO2311" s="22"/>
      <c r="BP2311" s="22"/>
      <c r="BQ2311" s="22"/>
      <c r="BR2311" s="22"/>
      <c r="BS2311" s="22"/>
      <c r="BT2311" s="22"/>
      <c r="BU2311" s="22"/>
      <c r="BV2311" s="22"/>
      <c r="BW2311" s="22"/>
      <c r="BX2311" s="22"/>
      <c r="BY2311" s="22"/>
      <c r="BZ2311" s="22"/>
      <c r="CA2311" s="22"/>
      <c r="CB2311" s="22"/>
      <c r="CC2311" s="22"/>
      <c r="CD2311" s="22"/>
      <c r="CE2311" s="22"/>
      <c r="CF2311" s="22"/>
      <c r="CG2311" s="22"/>
      <c r="CH2311" s="22"/>
      <c r="CI2311" s="22"/>
      <c r="CJ2311" s="22"/>
      <c r="CK2311" s="22"/>
      <c r="CL2311" s="22"/>
      <c r="CM2311" s="22"/>
      <c r="CN2311" s="22"/>
      <c r="CO2311" s="22"/>
      <c r="CP2311" s="22"/>
      <c r="CQ2311" s="22"/>
      <c r="CR2311" s="22"/>
      <c r="CS2311" s="22"/>
      <c r="CT2311" s="22"/>
      <c r="CU2311" s="22"/>
      <c r="CV2311" s="22"/>
      <c r="CW2311" s="22"/>
      <c r="CX2311" s="22"/>
      <c r="CY2311" s="22"/>
      <c r="CZ2311" s="22"/>
      <c r="DA2311" s="22"/>
      <c r="DB2311" s="22"/>
      <c r="DC2311" s="22"/>
      <c r="DD2311" s="22"/>
      <c r="DE2311" s="22"/>
      <c r="DF2311" s="22"/>
      <c r="DG2311" s="22"/>
      <c r="DH2311" s="22"/>
      <c r="DI2311" s="22"/>
      <c r="DJ2311" s="22"/>
      <c r="DK2311" s="22"/>
      <c r="DL2311" s="22"/>
    </row>
    <row r="2312" spans="22:116" x14ac:dyDescent="0.25">
      <c r="V2312" s="461"/>
      <c r="W2312" s="5"/>
      <c r="X2312" s="5"/>
      <c r="Y2312" s="5"/>
      <c r="Z2312" s="5"/>
      <c r="AA2312" s="22"/>
      <c r="AB2312" s="22"/>
      <c r="AC2312" s="22"/>
      <c r="AD2312" s="22"/>
      <c r="AE2312" s="22"/>
      <c r="AF2312" s="22"/>
      <c r="AG2312" s="22"/>
      <c r="AH2312" s="22"/>
      <c r="AI2312" s="22"/>
      <c r="AJ2312" s="22"/>
      <c r="AK2312" s="22"/>
      <c r="AL2312" s="22"/>
      <c r="AM2312" s="22"/>
      <c r="AN2312" s="22"/>
      <c r="AO2312" s="22"/>
      <c r="AP2312" s="22"/>
      <c r="AQ2312" s="22"/>
      <c r="AR2312" s="22"/>
      <c r="AS2312" s="22"/>
      <c r="AT2312" s="22"/>
      <c r="AU2312" s="22"/>
      <c r="AV2312" s="22"/>
      <c r="AW2312" s="22"/>
      <c r="AX2312" s="22"/>
      <c r="AY2312" s="22"/>
      <c r="AZ2312" s="22"/>
      <c r="BA2312" s="22"/>
      <c r="BB2312" s="22"/>
      <c r="BC2312" s="22"/>
      <c r="BD2312" s="22"/>
      <c r="BE2312" s="22"/>
      <c r="BF2312" s="22"/>
      <c r="BG2312" s="22"/>
      <c r="BH2312" s="22"/>
      <c r="BI2312" s="22"/>
      <c r="BJ2312" s="22"/>
      <c r="BK2312" s="22"/>
      <c r="BL2312" s="22"/>
      <c r="BM2312" s="22"/>
      <c r="BN2312" s="22"/>
      <c r="BO2312" s="22"/>
      <c r="BP2312" s="22"/>
      <c r="BQ2312" s="22"/>
      <c r="BR2312" s="22"/>
      <c r="BS2312" s="22"/>
      <c r="BT2312" s="22"/>
      <c r="BU2312" s="22"/>
      <c r="BV2312" s="22"/>
      <c r="BW2312" s="22"/>
      <c r="BX2312" s="22"/>
      <c r="BY2312" s="22"/>
      <c r="BZ2312" s="22"/>
      <c r="CA2312" s="22"/>
      <c r="CB2312" s="22"/>
      <c r="CC2312" s="22"/>
      <c r="CD2312" s="22"/>
      <c r="CE2312" s="22"/>
      <c r="CF2312" s="22"/>
      <c r="CG2312" s="22"/>
      <c r="CH2312" s="22"/>
      <c r="CI2312" s="22"/>
      <c r="CJ2312" s="22"/>
      <c r="CK2312" s="22"/>
      <c r="CL2312" s="22"/>
      <c r="CM2312" s="22"/>
      <c r="CN2312" s="22"/>
      <c r="CO2312" s="22"/>
      <c r="CP2312" s="22"/>
      <c r="CQ2312" s="22"/>
      <c r="CR2312" s="22"/>
      <c r="CS2312" s="22"/>
      <c r="CT2312" s="22"/>
      <c r="CU2312" s="22"/>
      <c r="CV2312" s="22"/>
      <c r="CW2312" s="22"/>
      <c r="CX2312" s="22"/>
      <c r="CY2312" s="22"/>
      <c r="CZ2312" s="22"/>
      <c r="DA2312" s="22"/>
      <c r="DB2312" s="22"/>
      <c r="DC2312" s="22"/>
      <c r="DD2312" s="22"/>
      <c r="DE2312" s="22"/>
      <c r="DF2312" s="22"/>
      <c r="DG2312" s="22"/>
      <c r="DH2312" s="22"/>
      <c r="DI2312" s="22"/>
      <c r="DJ2312" s="22"/>
      <c r="DK2312" s="22"/>
      <c r="DL2312" s="22"/>
    </row>
    <row r="2313" spans="22:116" x14ac:dyDescent="0.25">
      <c r="V2313" s="461"/>
      <c r="W2313" s="5"/>
      <c r="X2313" s="5"/>
      <c r="Y2313" s="5"/>
      <c r="Z2313" s="5"/>
      <c r="AA2313" s="22"/>
      <c r="AB2313" s="22"/>
      <c r="AC2313" s="22"/>
      <c r="AD2313" s="22"/>
      <c r="AE2313" s="22"/>
      <c r="AF2313" s="22"/>
      <c r="AG2313" s="22"/>
      <c r="AH2313" s="22"/>
      <c r="AI2313" s="22"/>
      <c r="AJ2313" s="22"/>
      <c r="AK2313" s="22"/>
      <c r="AL2313" s="22"/>
      <c r="AM2313" s="22"/>
      <c r="AN2313" s="22"/>
      <c r="AO2313" s="22"/>
      <c r="AP2313" s="22"/>
      <c r="AQ2313" s="22"/>
      <c r="AR2313" s="22"/>
      <c r="AS2313" s="22"/>
      <c r="AT2313" s="22"/>
      <c r="AU2313" s="22"/>
      <c r="AV2313" s="22"/>
      <c r="AW2313" s="22"/>
      <c r="AX2313" s="22"/>
      <c r="AY2313" s="22"/>
      <c r="AZ2313" s="22"/>
      <c r="BA2313" s="22"/>
      <c r="BB2313" s="22"/>
      <c r="BC2313" s="22"/>
      <c r="BD2313" s="22"/>
      <c r="BE2313" s="22"/>
      <c r="BF2313" s="22"/>
      <c r="BG2313" s="22"/>
      <c r="BH2313" s="22"/>
      <c r="BI2313" s="22"/>
      <c r="BJ2313" s="22"/>
      <c r="BK2313" s="22"/>
      <c r="BL2313" s="22"/>
      <c r="BM2313" s="22"/>
      <c r="BN2313" s="22"/>
      <c r="BO2313" s="22"/>
      <c r="BP2313" s="22"/>
      <c r="BQ2313" s="22"/>
      <c r="BR2313" s="22"/>
      <c r="BS2313" s="22"/>
      <c r="BT2313" s="22"/>
      <c r="BU2313" s="22"/>
      <c r="BV2313" s="22"/>
      <c r="BW2313" s="22"/>
      <c r="BX2313" s="22"/>
      <c r="BY2313" s="22"/>
      <c r="BZ2313" s="22"/>
      <c r="CA2313" s="22"/>
      <c r="CB2313" s="22"/>
      <c r="CC2313" s="22"/>
      <c r="CD2313" s="22"/>
      <c r="CE2313" s="22"/>
      <c r="CF2313" s="22"/>
      <c r="CG2313" s="22"/>
      <c r="CH2313" s="22"/>
      <c r="CI2313" s="22"/>
      <c r="CJ2313" s="22"/>
      <c r="CK2313" s="22"/>
      <c r="CL2313" s="22"/>
      <c r="CM2313" s="22"/>
      <c r="CN2313" s="22"/>
      <c r="CO2313" s="22"/>
      <c r="CP2313" s="22"/>
      <c r="CQ2313" s="22"/>
      <c r="CR2313" s="22"/>
      <c r="CS2313" s="22"/>
      <c r="CT2313" s="22"/>
      <c r="CU2313" s="22"/>
      <c r="CV2313" s="22"/>
      <c r="CW2313" s="22"/>
      <c r="CX2313" s="22"/>
      <c r="CY2313" s="22"/>
      <c r="CZ2313" s="22"/>
      <c r="DA2313" s="22"/>
      <c r="DB2313" s="22"/>
      <c r="DC2313" s="22"/>
      <c r="DD2313" s="22"/>
      <c r="DE2313" s="22"/>
      <c r="DF2313" s="22"/>
      <c r="DG2313" s="22"/>
      <c r="DH2313" s="22"/>
      <c r="DI2313" s="22"/>
      <c r="DJ2313" s="22"/>
      <c r="DK2313" s="22"/>
      <c r="DL2313" s="22"/>
    </row>
    <row r="2314" spans="22:116" x14ac:dyDescent="0.25">
      <c r="V2314" s="461"/>
      <c r="W2314" s="5"/>
      <c r="X2314" s="5"/>
      <c r="Y2314" s="5"/>
      <c r="Z2314" s="5"/>
      <c r="AA2314" s="22"/>
      <c r="AB2314" s="22"/>
      <c r="AC2314" s="22"/>
      <c r="AD2314" s="22"/>
      <c r="AE2314" s="22"/>
      <c r="AF2314" s="22"/>
      <c r="AG2314" s="22"/>
      <c r="AH2314" s="22"/>
      <c r="AI2314" s="22"/>
      <c r="AJ2314" s="22"/>
      <c r="AK2314" s="22"/>
      <c r="AL2314" s="22"/>
      <c r="AM2314" s="22"/>
      <c r="AN2314" s="22"/>
      <c r="AO2314" s="22"/>
      <c r="AP2314" s="22"/>
      <c r="AQ2314" s="22"/>
      <c r="AR2314" s="22"/>
      <c r="AS2314" s="22"/>
      <c r="AT2314" s="22"/>
      <c r="AU2314" s="22"/>
      <c r="AV2314" s="22"/>
      <c r="AW2314" s="22"/>
      <c r="AX2314" s="22"/>
      <c r="AY2314" s="22"/>
      <c r="AZ2314" s="22"/>
      <c r="BA2314" s="22"/>
      <c r="BB2314" s="22"/>
      <c r="BC2314" s="22"/>
      <c r="BD2314" s="22"/>
      <c r="BE2314" s="22"/>
      <c r="BF2314" s="22"/>
      <c r="BG2314" s="22"/>
      <c r="BH2314" s="22"/>
      <c r="BI2314" s="22"/>
      <c r="BJ2314" s="22"/>
      <c r="BK2314" s="22"/>
      <c r="BL2314" s="22"/>
      <c r="BM2314" s="22"/>
      <c r="BN2314" s="22"/>
      <c r="BO2314" s="22"/>
      <c r="BP2314" s="22"/>
      <c r="BQ2314" s="22"/>
      <c r="BR2314" s="22"/>
      <c r="BS2314" s="22"/>
      <c r="BT2314" s="22"/>
      <c r="BU2314" s="22"/>
      <c r="BV2314" s="22"/>
      <c r="BW2314" s="22"/>
      <c r="BX2314" s="22"/>
      <c r="BY2314" s="22"/>
      <c r="BZ2314" s="22"/>
      <c r="CA2314" s="22"/>
      <c r="CB2314" s="22"/>
      <c r="CC2314" s="22"/>
      <c r="CD2314" s="22"/>
      <c r="CE2314" s="22"/>
      <c r="CF2314" s="22"/>
      <c r="CG2314" s="22"/>
      <c r="CH2314" s="22"/>
      <c r="CI2314" s="22"/>
      <c r="CJ2314" s="22"/>
      <c r="CK2314" s="22"/>
      <c r="CL2314" s="22"/>
      <c r="CM2314" s="22"/>
      <c r="CN2314" s="22"/>
      <c r="CO2314" s="22"/>
      <c r="CP2314" s="22"/>
      <c r="CQ2314" s="22"/>
      <c r="CR2314" s="22"/>
      <c r="CS2314" s="22"/>
      <c r="CT2314" s="22"/>
      <c r="CU2314" s="22"/>
      <c r="CV2314" s="22"/>
      <c r="CW2314" s="22"/>
      <c r="CX2314" s="22"/>
      <c r="CY2314" s="22"/>
      <c r="CZ2314" s="22"/>
      <c r="DA2314" s="22"/>
      <c r="DB2314" s="22"/>
      <c r="DC2314" s="22"/>
      <c r="DD2314" s="22"/>
      <c r="DE2314" s="22"/>
      <c r="DF2314" s="22"/>
      <c r="DG2314" s="22"/>
      <c r="DH2314" s="22"/>
      <c r="DI2314" s="22"/>
      <c r="DJ2314" s="22"/>
      <c r="DK2314" s="22"/>
      <c r="DL2314" s="22"/>
    </row>
    <row r="2315" spans="22:116" x14ac:dyDescent="0.25">
      <c r="V2315" s="461"/>
      <c r="W2315" s="5"/>
      <c r="X2315" s="5"/>
      <c r="Y2315" s="5"/>
      <c r="Z2315" s="5"/>
      <c r="AA2315" s="22"/>
      <c r="AB2315" s="22"/>
      <c r="AC2315" s="22"/>
      <c r="AD2315" s="22"/>
      <c r="AE2315" s="22"/>
      <c r="AF2315" s="22"/>
      <c r="AG2315" s="22"/>
      <c r="AH2315" s="22"/>
      <c r="AI2315" s="22"/>
      <c r="AJ2315" s="22"/>
      <c r="AK2315" s="22"/>
      <c r="AL2315" s="22"/>
      <c r="AM2315" s="22"/>
      <c r="AN2315" s="22"/>
      <c r="AO2315" s="22"/>
      <c r="AP2315" s="22"/>
      <c r="AQ2315" s="22"/>
      <c r="AR2315" s="22"/>
      <c r="AS2315" s="22"/>
      <c r="AT2315" s="22"/>
      <c r="AU2315" s="22"/>
      <c r="AV2315" s="22"/>
      <c r="AW2315" s="22"/>
      <c r="AX2315" s="22"/>
      <c r="AY2315" s="22"/>
      <c r="AZ2315" s="22"/>
      <c r="BA2315" s="22"/>
      <c r="BB2315" s="22"/>
      <c r="BC2315" s="22"/>
      <c r="BD2315" s="22"/>
      <c r="BE2315" s="22"/>
      <c r="BF2315" s="22"/>
      <c r="BG2315" s="22"/>
      <c r="BH2315" s="22"/>
      <c r="BI2315" s="22"/>
      <c r="BJ2315" s="22"/>
      <c r="BK2315" s="22"/>
      <c r="BL2315" s="22"/>
      <c r="BM2315" s="22"/>
      <c r="BN2315" s="22"/>
      <c r="BO2315" s="22"/>
      <c r="BP2315" s="22"/>
      <c r="BQ2315" s="22"/>
      <c r="BR2315" s="22"/>
      <c r="BS2315" s="22"/>
      <c r="BT2315" s="22"/>
      <c r="BU2315" s="22"/>
      <c r="BV2315" s="22"/>
      <c r="BW2315" s="22"/>
      <c r="BX2315" s="22"/>
      <c r="BY2315" s="22"/>
      <c r="BZ2315" s="22"/>
      <c r="CA2315" s="22"/>
      <c r="CB2315" s="22"/>
      <c r="CC2315" s="22"/>
      <c r="CD2315" s="22"/>
      <c r="CE2315" s="22"/>
      <c r="CF2315" s="22"/>
      <c r="CG2315" s="22"/>
      <c r="CH2315" s="22"/>
      <c r="CI2315" s="22"/>
      <c r="CJ2315" s="22"/>
      <c r="CK2315" s="22"/>
      <c r="CL2315" s="22"/>
      <c r="CM2315" s="22"/>
      <c r="CN2315" s="22"/>
      <c r="CO2315" s="22"/>
      <c r="CP2315" s="22"/>
      <c r="CQ2315" s="22"/>
      <c r="CR2315" s="22"/>
      <c r="CS2315" s="22"/>
      <c r="CT2315" s="22"/>
      <c r="CU2315" s="22"/>
      <c r="CV2315" s="22"/>
      <c r="CW2315" s="22"/>
      <c r="CX2315" s="22"/>
      <c r="CY2315" s="22"/>
      <c r="CZ2315" s="22"/>
      <c r="DA2315" s="22"/>
      <c r="DB2315" s="22"/>
      <c r="DC2315" s="22"/>
      <c r="DD2315" s="22"/>
      <c r="DE2315" s="22"/>
      <c r="DF2315" s="22"/>
      <c r="DG2315" s="22"/>
      <c r="DH2315" s="22"/>
      <c r="DI2315" s="22"/>
      <c r="DJ2315" s="22"/>
      <c r="DK2315" s="22"/>
      <c r="DL2315" s="22"/>
    </row>
    <row r="2316" spans="22:116" x14ac:dyDescent="0.25">
      <c r="V2316" s="461"/>
      <c r="W2316" s="5"/>
      <c r="X2316" s="5"/>
      <c r="Y2316" s="5"/>
      <c r="Z2316" s="5"/>
      <c r="AA2316" s="22"/>
      <c r="AB2316" s="22"/>
      <c r="AC2316" s="22"/>
      <c r="AD2316" s="22"/>
      <c r="AE2316" s="22"/>
      <c r="AF2316" s="22"/>
      <c r="AG2316" s="22"/>
      <c r="AH2316" s="22"/>
      <c r="AI2316" s="22"/>
      <c r="AJ2316" s="22"/>
      <c r="AK2316" s="22"/>
      <c r="AL2316" s="22"/>
      <c r="AM2316" s="22"/>
      <c r="AN2316" s="22"/>
      <c r="AO2316" s="22"/>
      <c r="AP2316" s="22"/>
      <c r="AQ2316" s="22"/>
      <c r="AR2316" s="22"/>
      <c r="AS2316" s="22"/>
      <c r="AT2316" s="22"/>
      <c r="AU2316" s="22"/>
      <c r="AV2316" s="22"/>
      <c r="AW2316" s="22"/>
      <c r="AX2316" s="22"/>
      <c r="AY2316" s="22"/>
      <c r="AZ2316" s="22"/>
      <c r="BA2316" s="22"/>
      <c r="BB2316" s="22"/>
      <c r="BC2316" s="22"/>
      <c r="BD2316" s="22"/>
      <c r="BE2316" s="22"/>
      <c r="BF2316" s="22"/>
      <c r="BG2316" s="22"/>
      <c r="BH2316" s="22"/>
      <c r="BI2316" s="22"/>
      <c r="BJ2316" s="22"/>
      <c r="BK2316" s="22"/>
      <c r="BL2316" s="22"/>
      <c r="BM2316" s="22"/>
      <c r="BN2316" s="22"/>
      <c r="BO2316" s="22"/>
      <c r="BP2316" s="22"/>
      <c r="BQ2316" s="22"/>
      <c r="BR2316" s="22"/>
      <c r="BS2316" s="22"/>
      <c r="BT2316" s="22"/>
      <c r="BU2316" s="22"/>
      <c r="BV2316" s="22"/>
      <c r="BW2316" s="22"/>
      <c r="BX2316" s="22"/>
      <c r="BY2316" s="22"/>
      <c r="BZ2316" s="22"/>
      <c r="CA2316" s="22"/>
      <c r="CB2316" s="22"/>
      <c r="CC2316" s="22"/>
      <c r="CD2316" s="22"/>
      <c r="CE2316" s="22"/>
      <c r="CF2316" s="22"/>
      <c r="CG2316" s="22"/>
      <c r="CH2316" s="22"/>
      <c r="CI2316" s="22"/>
      <c r="CJ2316" s="22"/>
      <c r="CK2316" s="22"/>
      <c r="CL2316" s="22"/>
      <c r="CM2316" s="22"/>
      <c r="CN2316" s="22"/>
      <c r="CO2316" s="22"/>
      <c r="CP2316" s="22"/>
      <c r="CQ2316" s="22"/>
      <c r="CR2316" s="22"/>
      <c r="CS2316" s="22"/>
      <c r="CT2316" s="22"/>
      <c r="CU2316" s="22"/>
      <c r="CV2316" s="22"/>
      <c r="CW2316" s="22"/>
      <c r="CX2316" s="22"/>
      <c r="CY2316" s="22"/>
      <c r="CZ2316" s="22"/>
      <c r="DA2316" s="22"/>
      <c r="DB2316" s="22"/>
      <c r="DC2316" s="22"/>
      <c r="DD2316" s="22"/>
      <c r="DE2316" s="22"/>
      <c r="DF2316" s="22"/>
      <c r="DG2316" s="22"/>
      <c r="DH2316" s="22"/>
      <c r="DI2316" s="22"/>
      <c r="DJ2316" s="22"/>
      <c r="DK2316" s="22"/>
      <c r="DL2316" s="22"/>
    </row>
    <row r="2317" spans="22:116" x14ac:dyDescent="0.25">
      <c r="V2317" s="461"/>
      <c r="W2317" s="5"/>
      <c r="X2317" s="5"/>
      <c r="Y2317" s="5"/>
      <c r="Z2317" s="5"/>
      <c r="AA2317" s="22"/>
      <c r="AB2317" s="22"/>
      <c r="AC2317" s="22"/>
      <c r="AD2317" s="22"/>
      <c r="AE2317" s="22"/>
      <c r="AF2317" s="22"/>
      <c r="AG2317" s="22"/>
      <c r="AH2317" s="22"/>
      <c r="AI2317" s="22"/>
      <c r="AJ2317" s="22"/>
      <c r="AK2317" s="22"/>
      <c r="AL2317" s="22"/>
      <c r="AM2317" s="22"/>
      <c r="AN2317" s="22"/>
      <c r="AO2317" s="22"/>
      <c r="AP2317" s="22"/>
      <c r="AQ2317" s="22"/>
      <c r="AR2317" s="22"/>
      <c r="AS2317" s="22"/>
      <c r="AT2317" s="22"/>
      <c r="AU2317" s="22"/>
      <c r="AV2317" s="22"/>
      <c r="AW2317" s="22"/>
      <c r="AX2317" s="22"/>
      <c r="AY2317" s="22"/>
      <c r="AZ2317" s="22"/>
      <c r="BA2317" s="22"/>
      <c r="BB2317" s="22"/>
      <c r="BC2317" s="22"/>
      <c r="BD2317" s="22"/>
      <c r="BE2317" s="22"/>
      <c r="BF2317" s="22"/>
      <c r="BG2317" s="22"/>
      <c r="BH2317" s="22"/>
      <c r="BI2317" s="22"/>
      <c r="BJ2317" s="22"/>
      <c r="BK2317" s="22"/>
      <c r="BL2317" s="22"/>
      <c r="BM2317" s="22"/>
      <c r="BN2317" s="22"/>
      <c r="BO2317" s="22"/>
      <c r="BP2317" s="22"/>
      <c r="BQ2317" s="22"/>
      <c r="BR2317" s="22"/>
      <c r="BS2317" s="22"/>
      <c r="BT2317" s="22"/>
      <c r="BU2317" s="22"/>
      <c r="BV2317" s="22"/>
      <c r="BW2317" s="22"/>
      <c r="BX2317" s="22"/>
      <c r="BY2317" s="22"/>
      <c r="BZ2317" s="22"/>
      <c r="CA2317" s="22"/>
      <c r="CB2317" s="22"/>
      <c r="CC2317" s="22"/>
      <c r="CD2317" s="22"/>
      <c r="CE2317" s="22"/>
      <c r="CF2317" s="22"/>
      <c r="CG2317" s="22"/>
      <c r="CH2317" s="22"/>
      <c r="CI2317" s="22"/>
      <c r="CJ2317" s="22"/>
      <c r="CK2317" s="22"/>
      <c r="CL2317" s="22"/>
      <c r="CM2317" s="22"/>
      <c r="CN2317" s="22"/>
      <c r="CO2317" s="22"/>
      <c r="CP2317" s="22"/>
      <c r="CQ2317" s="22"/>
      <c r="CR2317" s="22"/>
      <c r="CS2317" s="22"/>
      <c r="CT2317" s="22"/>
      <c r="CU2317" s="22"/>
      <c r="CV2317" s="22"/>
      <c r="CW2317" s="22"/>
      <c r="CX2317" s="22"/>
      <c r="CY2317" s="22"/>
      <c r="CZ2317" s="22"/>
      <c r="DA2317" s="22"/>
      <c r="DB2317" s="22"/>
      <c r="DC2317" s="22"/>
      <c r="DD2317" s="22"/>
      <c r="DE2317" s="22"/>
      <c r="DF2317" s="22"/>
      <c r="DG2317" s="22"/>
      <c r="DH2317" s="22"/>
      <c r="DI2317" s="22"/>
      <c r="DJ2317" s="22"/>
      <c r="DK2317" s="22"/>
      <c r="DL2317" s="22"/>
    </row>
    <row r="2318" spans="22:116" x14ac:dyDescent="0.25">
      <c r="V2318" s="461"/>
      <c r="W2318" s="5"/>
      <c r="X2318" s="5"/>
      <c r="Y2318" s="5"/>
      <c r="Z2318" s="5"/>
      <c r="AA2318" s="22"/>
      <c r="AB2318" s="22"/>
      <c r="AC2318" s="22"/>
      <c r="AD2318" s="22"/>
      <c r="AE2318" s="22"/>
      <c r="AF2318" s="22"/>
      <c r="AG2318" s="22"/>
      <c r="AH2318" s="22"/>
      <c r="AI2318" s="22"/>
      <c r="AJ2318" s="22"/>
      <c r="AK2318" s="22"/>
      <c r="AL2318" s="22"/>
      <c r="AM2318" s="22"/>
      <c r="AN2318" s="22"/>
      <c r="AO2318" s="22"/>
      <c r="AP2318" s="22"/>
      <c r="AQ2318" s="22"/>
      <c r="AR2318" s="22"/>
      <c r="AS2318" s="22"/>
      <c r="AT2318" s="22"/>
      <c r="AU2318" s="22"/>
      <c r="AV2318" s="22"/>
      <c r="AW2318" s="22"/>
      <c r="AX2318" s="22"/>
      <c r="AY2318" s="22"/>
      <c r="AZ2318" s="22"/>
      <c r="BA2318" s="22"/>
      <c r="BB2318" s="22"/>
      <c r="BC2318" s="22"/>
      <c r="BD2318" s="22"/>
      <c r="BE2318" s="22"/>
      <c r="BF2318" s="22"/>
      <c r="BG2318" s="22"/>
      <c r="BH2318" s="22"/>
      <c r="BI2318" s="22"/>
      <c r="BJ2318" s="22"/>
      <c r="BK2318" s="22"/>
      <c r="BL2318" s="22"/>
      <c r="BM2318" s="22"/>
      <c r="BN2318" s="22"/>
      <c r="BO2318" s="22"/>
      <c r="BP2318" s="22"/>
      <c r="BQ2318" s="22"/>
      <c r="BR2318" s="22"/>
      <c r="BS2318" s="22"/>
      <c r="BT2318" s="22"/>
      <c r="BU2318" s="22"/>
      <c r="BV2318" s="22"/>
      <c r="BW2318" s="22"/>
      <c r="BX2318" s="22"/>
      <c r="BY2318" s="22"/>
      <c r="BZ2318" s="22"/>
      <c r="CA2318" s="22"/>
      <c r="CB2318" s="22"/>
      <c r="CC2318" s="22"/>
      <c r="CD2318" s="22"/>
      <c r="CE2318" s="22"/>
      <c r="CF2318" s="22"/>
      <c r="CG2318" s="22"/>
      <c r="CH2318" s="22"/>
      <c r="CI2318" s="22"/>
      <c r="CJ2318" s="22"/>
      <c r="CK2318" s="22"/>
      <c r="CL2318" s="22"/>
      <c r="CM2318" s="22"/>
      <c r="CN2318" s="22"/>
      <c r="CO2318" s="22"/>
      <c r="CP2318" s="22"/>
      <c r="CQ2318" s="22"/>
      <c r="CR2318" s="22"/>
      <c r="CS2318" s="22"/>
      <c r="CT2318" s="22"/>
      <c r="CU2318" s="22"/>
      <c r="CV2318" s="22"/>
      <c r="CW2318" s="22"/>
      <c r="CX2318" s="22"/>
      <c r="CY2318" s="22"/>
      <c r="CZ2318" s="22"/>
      <c r="DA2318" s="22"/>
      <c r="DB2318" s="22"/>
      <c r="DC2318" s="22"/>
      <c r="DD2318" s="22"/>
      <c r="DE2318" s="22"/>
      <c r="DF2318" s="22"/>
      <c r="DG2318" s="22"/>
      <c r="DH2318" s="22"/>
      <c r="DI2318" s="22"/>
      <c r="DJ2318" s="22"/>
      <c r="DK2318" s="22"/>
      <c r="DL2318" s="22"/>
    </row>
    <row r="2319" spans="22:116" x14ac:dyDescent="0.25">
      <c r="V2319" s="461"/>
      <c r="W2319" s="5"/>
      <c r="X2319" s="5"/>
      <c r="Y2319" s="5"/>
      <c r="Z2319" s="5"/>
      <c r="AA2319" s="22"/>
      <c r="AB2319" s="22"/>
      <c r="AC2319" s="22"/>
      <c r="AD2319" s="22"/>
      <c r="AE2319" s="22"/>
      <c r="AF2319" s="22"/>
      <c r="AG2319" s="22"/>
      <c r="AH2319" s="22"/>
      <c r="AI2319" s="22"/>
      <c r="AJ2319" s="22"/>
      <c r="AK2319" s="22"/>
      <c r="AL2319" s="22"/>
      <c r="AM2319" s="22"/>
      <c r="AN2319" s="22"/>
      <c r="AO2319" s="22"/>
      <c r="AP2319" s="22"/>
      <c r="AQ2319" s="22"/>
      <c r="AR2319" s="22"/>
      <c r="AS2319" s="22"/>
      <c r="AT2319" s="22"/>
      <c r="AU2319" s="22"/>
      <c r="AV2319" s="22"/>
      <c r="AW2319" s="22"/>
      <c r="AX2319" s="22"/>
      <c r="AY2319" s="22"/>
      <c r="AZ2319" s="22"/>
      <c r="BA2319" s="22"/>
      <c r="BB2319" s="22"/>
      <c r="BC2319" s="22"/>
      <c r="BD2319" s="22"/>
      <c r="BE2319" s="22"/>
      <c r="BF2319" s="22"/>
      <c r="BG2319" s="22"/>
      <c r="BH2319" s="22"/>
      <c r="BI2319" s="22"/>
      <c r="BJ2319" s="22"/>
      <c r="BK2319" s="22"/>
      <c r="BL2319" s="22"/>
      <c r="BM2319" s="22"/>
      <c r="BN2319" s="22"/>
      <c r="BO2319" s="22"/>
      <c r="BP2319" s="22"/>
      <c r="BQ2319" s="22"/>
      <c r="BR2319" s="22"/>
      <c r="BS2319" s="22"/>
      <c r="BT2319" s="22"/>
      <c r="BU2319" s="22"/>
      <c r="BV2319" s="22"/>
      <c r="BW2319" s="22"/>
      <c r="BX2319" s="22"/>
      <c r="BY2319" s="22"/>
      <c r="BZ2319" s="22"/>
      <c r="CA2319" s="22"/>
      <c r="CB2319" s="22"/>
      <c r="CC2319" s="22"/>
      <c r="CD2319" s="22"/>
      <c r="CE2319" s="22"/>
      <c r="CF2319" s="22"/>
      <c r="CG2319" s="22"/>
      <c r="CH2319" s="22"/>
      <c r="CI2319" s="22"/>
      <c r="CJ2319" s="22"/>
      <c r="CK2319" s="22"/>
      <c r="CL2319" s="22"/>
      <c r="CM2319" s="22"/>
      <c r="CN2319" s="22"/>
      <c r="CO2319" s="22"/>
      <c r="CP2319" s="22"/>
      <c r="CQ2319" s="22"/>
      <c r="CR2319" s="22"/>
      <c r="CS2319" s="22"/>
      <c r="CT2319" s="22"/>
      <c r="CU2319" s="22"/>
      <c r="CV2319" s="22"/>
      <c r="CW2319" s="22"/>
      <c r="CX2319" s="22"/>
      <c r="CY2319" s="22"/>
      <c r="CZ2319" s="22"/>
      <c r="DA2319" s="22"/>
      <c r="DB2319" s="22"/>
      <c r="DC2319" s="22"/>
      <c r="DD2319" s="22"/>
      <c r="DE2319" s="22"/>
      <c r="DF2319" s="22"/>
      <c r="DG2319" s="22"/>
      <c r="DH2319" s="22"/>
      <c r="DI2319" s="22"/>
      <c r="DJ2319" s="22"/>
      <c r="DK2319" s="22"/>
      <c r="DL2319" s="22"/>
    </row>
    <row r="2320" spans="22:116" x14ac:dyDescent="0.25">
      <c r="V2320" s="461"/>
      <c r="W2320" s="5"/>
      <c r="X2320" s="5"/>
      <c r="Y2320" s="5"/>
      <c r="Z2320" s="5"/>
      <c r="AA2320" s="22"/>
      <c r="AB2320" s="22"/>
      <c r="AC2320" s="22"/>
      <c r="AD2320" s="22"/>
      <c r="AE2320" s="22"/>
      <c r="AF2320" s="22"/>
      <c r="AG2320" s="22"/>
      <c r="AH2320" s="22"/>
      <c r="AI2320" s="22"/>
      <c r="AJ2320" s="22"/>
      <c r="AK2320" s="22"/>
      <c r="AL2320" s="22"/>
      <c r="AM2320" s="22"/>
      <c r="AN2320" s="22"/>
      <c r="AO2320" s="22"/>
      <c r="AP2320" s="22"/>
      <c r="AQ2320" s="22"/>
      <c r="AR2320" s="22"/>
      <c r="AS2320" s="22"/>
      <c r="AT2320" s="22"/>
      <c r="AU2320" s="22"/>
      <c r="AV2320" s="22"/>
      <c r="AW2320" s="22"/>
      <c r="AX2320" s="22"/>
      <c r="AY2320" s="22"/>
      <c r="AZ2320" s="22"/>
      <c r="BA2320" s="22"/>
      <c r="BB2320" s="22"/>
      <c r="BC2320" s="22"/>
      <c r="BD2320" s="22"/>
      <c r="BE2320" s="22"/>
      <c r="BF2320" s="22"/>
      <c r="BG2320" s="22"/>
      <c r="BH2320" s="22"/>
      <c r="BI2320" s="22"/>
      <c r="BJ2320" s="22"/>
      <c r="BK2320" s="22"/>
      <c r="BL2320" s="22"/>
      <c r="BM2320" s="22"/>
      <c r="BN2320" s="22"/>
      <c r="BO2320" s="22"/>
      <c r="BP2320" s="22"/>
      <c r="BQ2320" s="22"/>
      <c r="BR2320" s="22"/>
      <c r="BS2320" s="22"/>
      <c r="BT2320" s="22"/>
      <c r="BU2320" s="22"/>
      <c r="BV2320" s="22"/>
      <c r="BW2320" s="22"/>
      <c r="BX2320" s="22"/>
      <c r="BY2320" s="22"/>
      <c r="BZ2320" s="22"/>
      <c r="CA2320" s="22"/>
      <c r="CB2320" s="22"/>
      <c r="CC2320" s="22"/>
      <c r="CD2320" s="22"/>
      <c r="CE2320" s="22"/>
      <c r="CF2320" s="22"/>
      <c r="CG2320" s="22"/>
      <c r="CH2320" s="22"/>
      <c r="CI2320" s="22"/>
      <c r="CJ2320" s="22"/>
      <c r="CK2320" s="22"/>
      <c r="CL2320" s="22"/>
      <c r="CM2320" s="22"/>
      <c r="CN2320" s="22"/>
      <c r="CO2320" s="22"/>
      <c r="CP2320" s="22"/>
      <c r="CQ2320" s="22"/>
      <c r="CR2320" s="22"/>
      <c r="CS2320" s="22"/>
      <c r="CT2320" s="22"/>
      <c r="CU2320" s="22"/>
      <c r="CV2320" s="22"/>
      <c r="CW2320" s="22"/>
      <c r="CX2320" s="22"/>
      <c r="CY2320" s="22"/>
      <c r="CZ2320" s="22"/>
      <c r="DA2320" s="22"/>
      <c r="DB2320" s="22"/>
      <c r="DC2320" s="22"/>
      <c r="DD2320" s="22"/>
      <c r="DE2320" s="22"/>
      <c r="DF2320" s="22"/>
      <c r="DG2320" s="22"/>
      <c r="DH2320" s="22"/>
      <c r="DI2320" s="22"/>
      <c r="DJ2320" s="22"/>
      <c r="DK2320" s="22"/>
      <c r="DL2320" s="22"/>
    </row>
    <row r="2321" spans="22:116" x14ac:dyDescent="0.25">
      <c r="V2321" s="461"/>
      <c r="W2321" s="5"/>
      <c r="X2321" s="5"/>
      <c r="Y2321" s="5"/>
      <c r="Z2321" s="5"/>
      <c r="AA2321" s="22"/>
      <c r="AB2321" s="22"/>
      <c r="AC2321" s="22"/>
      <c r="AD2321" s="22"/>
      <c r="AE2321" s="22"/>
      <c r="AF2321" s="22"/>
      <c r="AG2321" s="22"/>
      <c r="AH2321" s="22"/>
      <c r="AI2321" s="22"/>
      <c r="AJ2321" s="22"/>
      <c r="AK2321" s="22"/>
      <c r="AL2321" s="22"/>
      <c r="AM2321" s="22"/>
      <c r="AN2321" s="22"/>
      <c r="AO2321" s="22"/>
      <c r="AP2321" s="22"/>
      <c r="AQ2321" s="22"/>
      <c r="AR2321" s="22"/>
      <c r="AS2321" s="22"/>
      <c r="AT2321" s="22"/>
      <c r="AU2321" s="22"/>
      <c r="AV2321" s="22"/>
      <c r="AW2321" s="22"/>
      <c r="AX2321" s="22"/>
      <c r="AY2321" s="22"/>
      <c r="AZ2321" s="22"/>
      <c r="BA2321" s="22"/>
      <c r="BB2321" s="22"/>
      <c r="BC2321" s="22"/>
      <c r="BD2321" s="22"/>
      <c r="BE2321" s="22"/>
      <c r="BF2321" s="22"/>
      <c r="BG2321" s="22"/>
      <c r="BH2321" s="22"/>
      <c r="BI2321" s="22"/>
      <c r="BJ2321" s="22"/>
      <c r="BK2321" s="22"/>
      <c r="BL2321" s="22"/>
      <c r="BM2321" s="22"/>
      <c r="BN2321" s="22"/>
      <c r="BO2321" s="22"/>
      <c r="BP2321" s="22"/>
      <c r="BQ2321" s="22"/>
      <c r="BR2321" s="22"/>
      <c r="BS2321" s="22"/>
      <c r="BT2321" s="22"/>
      <c r="BU2321" s="22"/>
      <c r="BV2321" s="22"/>
      <c r="BW2321" s="22"/>
      <c r="BX2321" s="22"/>
      <c r="BY2321" s="22"/>
      <c r="BZ2321" s="22"/>
      <c r="CA2321" s="22"/>
      <c r="CB2321" s="22"/>
      <c r="CC2321" s="22"/>
      <c r="CD2321" s="22"/>
      <c r="CE2321" s="22"/>
      <c r="CF2321" s="22"/>
      <c r="CG2321" s="22"/>
      <c r="CH2321" s="22"/>
      <c r="CI2321" s="22"/>
      <c r="CJ2321" s="22"/>
      <c r="CK2321" s="22"/>
      <c r="CL2321" s="22"/>
      <c r="CM2321" s="22"/>
      <c r="CN2321" s="22"/>
      <c r="CO2321" s="22"/>
      <c r="CP2321" s="22"/>
      <c r="CQ2321" s="22"/>
      <c r="CR2321" s="22"/>
      <c r="CS2321" s="22"/>
      <c r="CT2321" s="22"/>
      <c r="CU2321" s="22"/>
      <c r="CV2321" s="22"/>
      <c r="CW2321" s="22"/>
      <c r="CX2321" s="22"/>
      <c r="CY2321" s="22"/>
      <c r="CZ2321" s="22"/>
      <c r="DA2321" s="22"/>
      <c r="DB2321" s="22"/>
      <c r="DC2321" s="22"/>
      <c r="DD2321" s="22"/>
      <c r="DE2321" s="22"/>
      <c r="DF2321" s="22"/>
      <c r="DG2321" s="22"/>
      <c r="DH2321" s="22"/>
      <c r="DI2321" s="22"/>
      <c r="DJ2321" s="22"/>
      <c r="DK2321" s="22"/>
      <c r="DL2321" s="22"/>
    </row>
    <row r="2322" spans="22:116" x14ac:dyDescent="0.25">
      <c r="V2322" s="461"/>
      <c r="W2322" s="5"/>
      <c r="X2322" s="5"/>
      <c r="Y2322" s="5"/>
      <c r="Z2322" s="5"/>
      <c r="AA2322" s="22"/>
      <c r="AB2322" s="22"/>
      <c r="AC2322" s="22"/>
      <c r="AD2322" s="22"/>
      <c r="AE2322" s="22"/>
      <c r="AF2322" s="22"/>
      <c r="AG2322" s="22"/>
      <c r="AH2322" s="22"/>
      <c r="AI2322" s="22"/>
      <c r="AJ2322" s="22"/>
      <c r="AK2322" s="22"/>
      <c r="AL2322" s="22"/>
      <c r="AM2322" s="22"/>
      <c r="AN2322" s="22"/>
      <c r="AO2322" s="22"/>
      <c r="AP2322" s="22"/>
      <c r="AQ2322" s="22"/>
      <c r="AR2322" s="22"/>
      <c r="AS2322" s="22"/>
      <c r="AT2322" s="22"/>
      <c r="AU2322" s="22"/>
      <c r="AV2322" s="22"/>
      <c r="AW2322" s="22"/>
      <c r="AX2322" s="22"/>
      <c r="AY2322" s="22"/>
      <c r="AZ2322" s="22"/>
      <c r="BA2322" s="22"/>
      <c r="BB2322" s="22"/>
      <c r="BC2322" s="22"/>
      <c r="BD2322" s="22"/>
      <c r="BE2322" s="22"/>
      <c r="BF2322" s="22"/>
      <c r="BG2322" s="22"/>
      <c r="BH2322" s="22"/>
      <c r="BI2322" s="22"/>
      <c r="BJ2322" s="22"/>
      <c r="BK2322" s="22"/>
      <c r="BL2322" s="22"/>
      <c r="BM2322" s="22"/>
      <c r="BN2322" s="22"/>
      <c r="BO2322" s="22"/>
      <c r="BP2322" s="22"/>
      <c r="BQ2322" s="22"/>
      <c r="BR2322" s="22"/>
      <c r="BS2322" s="22"/>
      <c r="BT2322" s="22"/>
      <c r="BU2322" s="22"/>
      <c r="BV2322" s="22"/>
      <c r="BW2322" s="22"/>
      <c r="BX2322" s="22"/>
      <c r="BY2322" s="22"/>
      <c r="BZ2322" s="22"/>
      <c r="CA2322" s="22"/>
      <c r="CB2322" s="22"/>
      <c r="CC2322" s="22"/>
      <c r="CD2322" s="22"/>
      <c r="CE2322" s="22"/>
      <c r="CF2322" s="22"/>
      <c r="CG2322" s="22"/>
      <c r="CH2322" s="22"/>
      <c r="CI2322" s="22"/>
      <c r="CJ2322" s="22"/>
      <c r="CK2322" s="22"/>
      <c r="CL2322" s="22"/>
      <c r="CM2322" s="22"/>
      <c r="CN2322" s="22"/>
      <c r="CO2322" s="22"/>
      <c r="CP2322" s="22"/>
      <c r="CQ2322" s="22"/>
      <c r="CR2322" s="22"/>
      <c r="CS2322" s="22"/>
      <c r="CT2322" s="22"/>
      <c r="CU2322" s="22"/>
      <c r="CV2322" s="22"/>
      <c r="CW2322" s="22"/>
      <c r="CX2322" s="22"/>
      <c r="CY2322" s="22"/>
      <c r="CZ2322" s="22"/>
      <c r="DA2322" s="22"/>
      <c r="DB2322" s="22"/>
      <c r="DC2322" s="22"/>
      <c r="DD2322" s="22"/>
      <c r="DE2322" s="22"/>
      <c r="DF2322" s="22"/>
      <c r="DG2322" s="22"/>
      <c r="DH2322" s="22"/>
      <c r="DI2322" s="22"/>
      <c r="DJ2322" s="22"/>
      <c r="DK2322" s="22"/>
      <c r="DL2322" s="22"/>
    </row>
    <row r="2323" spans="22:116" x14ac:dyDescent="0.25">
      <c r="V2323" s="461"/>
      <c r="W2323" s="5"/>
      <c r="X2323" s="5"/>
      <c r="Y2323" s="5"/>
      <c r="Z2323" s="5"/>
      <c r="AA2323" s="22"/>
      <c r="AB2323" s="22"/>
      <c r="AC2323" s="22"/>
      <c r="AD2323" s="22"/>
      <c r="AE2323" s="22"/>
      <c r="AF2323" s="22"/>
      <c r="AG2323" s="22"/>
      <c r="AH2323" s="22"/>
      <c r="AI2323" s="22"/>
      <c r="AJ2323" s="22"/>
      <c r="AK2323" s="22"/>
      <c r="AL2323" s="22"/>
      <c r="AM2323" s="22"/>
      <c r="AN2323" s="22"/>
      <c r="AO2323" s="22"/>
      <c r="AP2323" s="22"/>
      <c r="AQ2323" s="22"/>
      <c r="AR2323" s="22"/>
      <c r="AS2323" s="22"/>
      <c r="AT2323" s="22"/>
      <c r="AU2323" s="22"/>
      <c r="AV2323" s="22"/>
      <c r="AW2323" s="22"/>
      <c r="AX2323" s="22"/>
      <c r="AY2323" s="22"/>
      <c r="AZ2323" s="22"/>
      <c r="BA2323" s="22"/>
      <c r="BB2323" s="22"/>
      <c r="BC2323" s="22"/>
      <c r="BD2323" s="22"/>
      <c r="BE2323" s="22"/>
      <c r="BF2323" s="22"/>
      <c r="BG2323" s="22"/>
      <c r="BH2323" s="22"/>
      <c r="BI2323" s="22"/>
      <c r="BJ2323" s="22"/>
      <c r="BK2323" s="22"/>
      <c r="BL2323" s="22"/>
      <c r="BM2323" s="22"/>
      <c r="BN2323" s="22"/>
      <c r="BO2323" s="22"/>
      <c r="BP2323" s="22"/>
      <c r="BQ2323" s="22"/>
      <c r="BR2323" s="22"/>
      <c r="BS2323" s="22"/>
      <c r="BT2323" s="22"/>
      <c r="BU2323" s="22"/>
      <c r="BV2323" s="22"/>
      <c r="BW2323" s="22"/>
      <c r="BX2323" s="22"/>
      <c r="BY2323" s="22"/>
      <c r="BZ2323" s="22"/>
      <c r="CA2323" s="22"/>
      <c r="CB2323" s="22"/>
      <c r="CC2323" s="22"/>
      <c r="CD2323" s="22"/>
      <c r="CE2323" s="22"/>
      <c r="CF2323" s="22"/>
      <c r="CG2323" s="22"/>
      <c r="CH2323" s="22"/>
      <c r="CI2323" s="22"/>
      <c r="CJ2323" s="22"/>
      <c r="CK2323" s="22"/>
      <c r="CL2323" s="22"/>
      <c r="CM2323" s="22"/>
      <c r="CN2323" s="22"/>
      <c r="CO2323" s="22"/>
      <c r="CP2323" s="22"/>
      <c r="CQ2323" s="22"/>
      <c r="CR2323" s="22"/>
      <c r="CS2323" s="22"/>
      <c r="CT2323" s="22"/>
      <c r="CU2323" s="22"/>
      <c r="CV2323" s="22"/>
      <c r="CW2323" s="22"/>
      <c r="CX2323" s="22"/>
      <c r="CY2323" s="22"/>
      <c r="CZ2323" s="22"/>
      <c r="DA2323" s="22"/>
      <c r="DB2323" s="22"/>
      <c r="DC2323" s="22"/>
      <c r="DD2323" s="22"/>
      <c r="DE2323" s="22"/>
      <c r="DF2323" s="22"/>
      <c r="DG2323" s="22"/>
      <c r="DH2323" s="22"/>
      <c r="DI2323" s="22"/>
      <c r="DJ2323" s="22"/>
      <c r="DK2323" s="22"/>
      <c r="DL2323" s="22"/>
    </row>
    <row r="2324" spans="22:116" x14ac:dyDescent="0.25">
      <c r="V2324" s="461"/>
      <c r="W2324" s="5"/>
      <c r="X2324" s="5"/>
      <c r="Y2324" s="5"/>
      <c r="Z2324" s="5"/>
      <c r="AA2324" s="22"/>
      <c r="AB2324" s="22"/>
      <c r="AC2324" s="22"/>
      <c r="AD2324" s="22"/>
      <c r="AE2324" s="22"/>
      <c r="AF2324" s="22"/>
      <c r="AG2324" s="22"/>
      <c r="AH2324" s="22"/>
      <c r="AI2324" s="22"/>
      <c r="AJ2324" s="22"/>
      <c r="AK2324" s="22"/>
      <c r="AL2324" s="22"/>
      <c r="AM2324" s="22"/>
      <c r="AN2324" s="22"/>
      <c r="AO2324" s="22"/>
      <c r="AP2324" s="22"/>
      <c r="AQ2324" s="22"/>
      <c r="AR2324" s="22"/>
      <c r="AS2324" s="22"/>
      <c r="AT2324" s="22"/>
      <c r="AU2324" s="22"/>
      <c r="AV2324" s="22"/>
      <c r="AW2324" s="22"/>
      <c r="AX2324" s="22"/>
      <c r="AY2324" s="22"/>
      <c r="AZ2324" s="22"/>
      <c r="BA2324" s="22"/>
      <c r="BB2324" s="22"/>
      <c r="BC2324" s="22"/>
      <c r="BD2324" s="22"/>
      <c r="BE2324" s="22"/>
      <c r="BF2324" s="22"/>
      <c r="BG2324" s="22"/>
      <c r="BH2324" s="22"/>
      <c r="BI2324" s="22"/>
      <c r="BJ2324" s="22"/>
      <c r="BK2324" s="22"/>
      <c r="BL2324" s="22"/>
      <c r="BM2324" s="22"/>
      <c r="BN2324" s="22"/>
      <c r="BO2324" s="22"/>
      <c r="BP2324" s="22"/>
      <c r="BQ2324" s="22"/>
      <c r="BR2324" s="22"/>
      <c r="BS2324" s="22"/>
      <c r="BT2324" s="22"/>
      <c r="BU2324" s="22"/>
      <c r="BV2324" s="22"/>
      <c r="BW2324" s="22"/>
      <c r="BX2324" s="22"/>
      <c r="BY2324" s="22"/>
      <c r="BZ2324" s="22"/>
      <c r="CA2324" s="22"/>
      <c r="CB2324" s="22"/>
      <c r="CC2324" s="22"/>
      <c r="CD2324" s="22"/>
      <c r="CE2324" s="22"/>
      <c r="CF2324" s="22"/>
      <c r="CG2324" s="22"/>
      <c r="CH2324" s="22"/>
      <c r="CI2324" s="22"/>
      <c r="CJ2324" s="22"/>
      <c r="CK2324" s="22"/>
      <c r="CL2324" s="22"/>
      <c r="CM2324" s="22"/>
      <c r="CN2324" s="22"/>
      <c r="CO2324" s="22"/>
      <c r="CP2324" s="22"/>
      <c r="CQ2324" s="22"/>
      <c r="CR2324" s="22"/>
      <c r="CS2324" s="22"/>
      <c r="CT2324" s="22"/>
      <c r="CU2324" s="22"/>
      <c r="CV2324" s="22"/>
      <c r="CW2324" s="22"/>
      <c r="CX2324" s="22"/>
      <c r="CY2324" s="22"/>
      <c r="CZ2324" s="22"/>
      <c r="DA2324" s="22"/>
      <c r="DB2324" s="22"/>
      <c r="DC2324" s="22"/>
      <c r="DD2324" s="22"/>
      <c r="DE2324" s="22"/>
      <c r="DF2324" s="22"/>
      <c r="DG2324" s="22"/>
      <c r="DH2324" s="22"/>
      <c r="DI2324" s="22"/>
      <c r="DJ2324" s="22"/>
      <c r="DK2324" s="22"/>
      <c r="DL2324" s="22"/>
    </row>
    <row r="2325" spans="22:116" x14ac:dyDescent="0.25">
      <c r="V2325" s="461"/>
      <c r="W2325" s="5"/>
      <c r="X2325" s="5"/>
      <c r="Y2325" s="5"/>
      <c r="Z2325" s="5"/>
      <c r="AA2325" s="22"/>
      <c r="AB2325" s="22"/>
      <c r="AC2325" s="22"/>
      <c r="AD2325" s="22"/>
      <c r="AE2325" s="22"/>
      <c r="AF2325" s="22"/>
      <c r="AG2325" s="22"/>
      <c r="AH2325" s="22"/>
      <c r="AI2325" s="22"/>
      <c r="AJ2325" s="22"/>
      <c r="AK2325" s="22"/>
      <c r="AL2325" s="22"/>
      <c r="AM2325" s="22"/>
      <c r="AN2325" s="22"/>
      <c r="AO2325" s="22"/>
      <c r="AP2325" s="22"/>
      <c r="AQ2325" s="22"/>
      <c r="AR2325" s="22"/>
      <c r="AS2325" s="22"/>
      <c r="AT2325" s="22"/>
      <c r="AU2325" s="22"/>
      <c r="AV2325" s="22"/>
      <c r="AW2325" s="22"/>
      <c r="AX2325" s="22"/>
      <c r="AY2325" s="22"/>
      <c r="AZ2325" s="22"/>
      <c r="BA2325" s="22"/>
      <c r="BB2325" s="22"/>
      <c r="BC2325" s="22"/>
      <c r="BD2325" s="22"/>
      <c r="BE2325" s="22"/>
      <c r="BF2325" s="22"/>
      <c r="BG2325" s="22"/>
      <c r="BH2325" s="22"/>
      <c r="BI2325" s="22"/>
      <c r="BJ2325" s="22"/>
      <c r="BK2325" s="22"/>
      <c r="BL2325" s="22"/>
      <c r="BM2325" s="22"/>
      <c r="BN2325" s="22"/>
      <c r="BO2325" s="22"/>
      <c r="BP2325" s="22"/>
      <c r="BQ2325" s="22"/>
      <c r="BR2325" s="22"/>
      <c r="BS2325" s="22"/>
      <c r="BT2325" s="22"/>
      <c r="BU2325" s="22"/>
      <c r="BV2325" s="22"/>
      <c r="BW2325" s="22"/>
      <c r="BX2325" s="22"/>
      <c r="BY2325" s="22"/>
      <c r="BZ2325" s="22"/>
      <c r="CA2325" s="22"/>
      <c r="CB2325" s="22"/>
      <c r="CC2325" s="22"/>
      <c r="CD2325" s="22"/>
      <c r="CE2325" s="22"/>
      <c r="CF2325" s="22"/>
      <c r="CG2325" s="22"/>
      <c r="CH2325" s="22"/>
      <c r="CI2325" s="22"/>
      <c r="CJ2325" s="22"/>
      <c r="CK2325" s="22"/>
      <c r="CL2325" s="22"/>
      <c r="CM2325" s="22"/>
      <c r="CN2325" s="22"/>
      <c r="CO2325" s="22"/>
      <c r="CP2325" s="22"/>
      <c r="CQ2325" s="22"/>
      <c r="CR2325" s="22"/>
      <c r="CS2325" s="22"/>
      <c r="CT2325" s="22"/>
      <c r="CU2325" s="22"/>
      <c r="CV2325" s="22"/>
      <c r="CW2325" s="22"/>
      <c r="CX2325" s="22"/>
      <c r="CY2325" s="22"/>
      <c r="CZ2325" s="22"/>
      <c r="DA2325" s="22"/>
      <c r="DB2325" s="22"/>
      <c r="DC2325" s="22"/>
      <c r="DD2325" s="22"/>
      <c r="DE2325" s="22"/>
      <c r="DF2325" s="22"/>
      <c r="DG2325" s="22"/>
      <c r="DH2325" s="22"/>
      <c r="DI2325" s="22"/>
      <c r="DJ2325" s="22"/>
      <c r="DK2325" s="22"/>
      <c r="DL2325" s="22"/>
    </row>
    <row r="2326" spans="22:116" x14ac:dyDescent="0.25">
      <c r="V2326" s="461"/>
      <c r="W2326" s="5"/>
      <c r="X2326" s="5"/>
      <c r="Y2326" s="5"/>
      <c r="Z2326" s="5"/>
      <c r="AA2326" s="22"/>
      <c r="AB2326" s="22"/>
      <c r="AC2326" s="22"/>
      <c r="AD2326" s="22"/>
      <c r="AE2326" s="22"/>
      <c r="AF2326" s="22"/>
      <c r="AG2326" s="22"/>
      <c r="AH2326" s="22"/>
      <c r="AI2326" s="22"/>
      <c r="AJ2326" s="22"/>
      <c r="AK2326" s="22"/>
      <c r="AL2326" s="22"/>
      <c r="AM2326" s="22"/>
      <c r="AN2326" s="22"/>
      <c r="AO2326" s="22"/>
      <c r="AP2326" s="22"/>
      <c r="AQ2326" s="22"/>
      <c r="AR2326" s="22"/>
      <c r="AS2326" s="22"/>
      <c r="AT2326" s="22"/>
      <c r="AU2326" s="22"/>
      <c r="AV2326" s="22"/>
      <c r="AW2326" s="22"/>
      <c r="AX2326" s="22"/>
      <c r="AY2326" s="22"/>
      <c r="AZ2326" s="22"/>
      <c r="BA2326" s="22"/>
      <c r="BB2326" s="22"/>
      <c r="BC2326" s="22"/>
      <c r="BD2326" s="22"/>
      <c r="BE2326" s="22"/>
      <c r="BF2326" s="22"/>
      <c r="BG2326" s="22"/>
      <c r="BH2326" s="22"/>
      <c r="BI2326" s="22"/>
      <c r="BJ2326" s="22"/>
      <c r="BK2326" s="22"/>
      <c r="BL2326" s="22"/>
      <c r="BM2326" s="22"/>
      <c r="BN2326" s="22"/>
      <c r="BO2326" s="22"/>
      <c r="BP2326" s="22"/>
      <c r="BQ2326" s="22"/>
      <c r="BR2326" s="22"/>
      <c r="BS2326" s="22"/>
      <c r="BT2326" s="22"/>
      <c r="BU2326" s="22"/>
      <c r="BV2326" s="22"/>
      <c r="BW2326" s="22"/>
      <c r="BX2326" s="22"/>
      <c r="BY2326" s="22"/>
      <c r="BZ2326" s="22"/>
      <c r="CA2326" s="22"/>
      <c r="CB2326" s="22"/>
      <c r="CC2326" s="22"/>
      <c r="CD2326" s="22"/>
      <c r="CE2326" s="22"/>
      <c r="CF2326" s="22"/>
      <c r="CG2326" s="22"/>
      <c r="CH2326" s="22"/>
      <c r="CI2326" s="22"/>
      <c r="CJ2326" s="22"/>
      <c r="CK2326" s="22"/>
      <c r="CL2326" s="22"/>
      <c r="CM2326" s="22"/>
      <c r="CN2326" s="22"/>
      <c r="CO2326" s="22"/>
      <c r="CP2326" s="22"/>
      <c r="CQ2326" s="22"/>
      <c r="CR2326" s="22"/>
      <c r="CS2326" s="22"/>
      <c r="CT2326" s="22"/>
      <c r="CU2326" s="22"/>
      <c r="CV2326" s="22"/>
      <c r="CW2326" s="22"/>
      <c r="CX2326" s="22"/>
      <c r="CY2326" s="22"/>
      <c r="CZ2326" s="22"/>
      <c r="DA2326" s="22"/>
      <c r="DB2326" s="22"/>
      <c r="DC2326" s="22"/>
      <c r="DD2326" s="22"/>
      <c r="DE2326" s="22"/>
      <c r="DF2326" s="22"/>
      <c r="DG2326" s="22"/>
      <c r="DH2326" s="22"/>
      <c r="DI2326" s="22"/>
      <c r="DJ2326" s="22"/>
      <c r="DK2326" s="22"/>
      <c r="DL2326" s="22"/>
    </row>
    <row r="2327" spans="22:116" x14ac:dyDescent="0.25">
      <c r="V2327" s="461"/>
      <c r="W2327" s="5"/>
      <c r="X2327" s="5"/>
      <c r="Y2327" s="5"/>
      <c r="Z2327" s="5"/>
      <c r="AA2327" s="22"/>
      <c r="AB2327" s="22"/>
      <c r="AC2327" s="22"/>
      <c r="AD2327" s="22"/>
      <c r="AE2327" s="22"/>
      <c r="AF2327" s="22"/>
      <c r="AG2327" s="22"/>
      <c r="AH2327" s="22"/>
      <c r="AI2327" s="22"/>
      <c r="AJ2327" s="22"/>
      <c r="AK2327" s="22"/>
      <c r="AL2327" s="22"/>
      <c r="AM2327" s="22"/>
      <c r="AN2327" s="22"/>
      <c r="AO2327" s="22"/>
      <c r="AP2327" s="22"/>
      <c r="AQ2327" s="22"/>
      <c r="AR2327" s="22"/>
      <c r="AS2327" s="22"/>
      <c r="AT2327" s="22"/>
      <c r="AU2327" s="22"/>
      <c r="AV2327" s="22"/>
      <c r="AW2327" s="22"/>
      <c r="AX2327" s="22"/>
      <c r="AY2327" s="22"/>
      <c r="AZ2327" s="22"/>
      <c r="BA2327" s="22"/>
      <c r="BB2327" s="22"/>
      <c r="BC2327" s="22"/>
      <c r="BD2327" s="22"/>
      <c r="BE2327" s="22"/>
      <c r="BF2327" s="22"/>
      <c r="BG2327" s="22"/>
      <c r="BH2327" s="22"/>
      <c r="BI2327" s="22"/>
      <c r="BJ2327" s="22"/>
      <c r="BK2327" s="22"/>
      <c r="BL2327" s="22"/>
      <c r="BM2327" s="22"/>
      <c r="BN2327" s="22"/>
      <c r="BO2327" s="22"/>
      <c r="BP2327" s="22"/>
      <c r="BQ2327" s="22"/>
      <c r="BR2327" s="22"/>
      <c r="BS2327" s="22"/>
      <c r="BT2327" s="22"/>
      <c r="BU2327" s="22"/>
      <c r="BV2327" s="22"/>
      <c r="BW2327" s="22"/>
      <c r="BX2327" s="22"/>
      <c r="BY2327" s="22"/>
      <c r="BZ2327" s="22"/>
      <c r="CA2327" s="22"/>
      <c r="CB2327" s="22"/>
      <c r="CC2327" s="22"/>
      <c r="CD2327" s="22"/>
      <c r="CE2327" s="22"/>
      <c r="CF2327" s="22"/>
      <c r="CG2327" s="22"/>
      <c r="CH2327" s="22"/>
      <c r="CI2327" s="22"/>
      <c r="CJ2327" s="22"/>
      <c r="CK2327" s="22"/>
      <c r="CL2327" s="22"/>
      <c r="CM2327" s="22"/>
      <c r="CN2327" s="22"/>
      <c r="CO2327" s="22"/>
      <c r="CP2327" s="22"/>
      <c r="CQ2327" s="22"/>
      <c r="CR2327" s="22"/>
      <c r="CS2327" s="22"/>
      <c r="CT2327" s="22"/>
      <c r="CU2327" s="22"/>
      <c r="CV2327" s="22"/>
      <c r="CW2327" s="22"/>
      <c r="CX2327" s="22"/>
      <c r="CY2327" s="22"/>
      <c r="CZ2327" s="22"/>
      <c r="DA2327" s="22"/>
      <c r="DB2327" s="22"/>
      <c r="DC2327" s="22"/>
      <c r="DD2327" s="22"/>
      <c r="DE2327" s="22"/>
      <c r="DF2327" s="22"/>
      <c r="DG2327" s="22"/>
      <c r="DH2327" s="22"/>
      <c r="DI2327" s="22"/>
      <c r="DJ2327" s="22"/>
      <c r="DK2327" s="22"/>
      <c r="DL2327" s="22"/>
    </row>
    <row r="2328" spans="22:116" x14ac:dyDescent="0.25">
      <c r="V2328" s="461"/>
      <c r="W2328" s="5"/>
      <c r="X2328" s="5"/>
      <c r="Y2328" s="5"/>
      <c r="Z2328" s="5"/>
      <c r="AA2328" s="22"/>
      <c r="AB2328" s="22"/>
      <c r="AC2328" s="22"/>
      <c r="AD2328" s="22"/>
      <c r="AE2328" s="22"/>
      <c r="AF2328" s="22"/>
      <c r="AG2328" s="22"/>
      <c r="AH2328" s="22"/>
      <c r="AI2328" s="22"/>
      <c r="AJ2328" s="22"/>
      <c r="AK2328" s="22"/>
      <c r="AL2328" s="22"/>
      <c r="AM2328" s="22"/>
      <c r="AN2328" s="22"/>
      <c r="AO2328" s="22"/>
      <c r="AP2328" s="22"/>
      <c r="AQ2328" s="22"/>
      <c r="AR2328" s="22"/>
      <c r="AS2328" s="22"/>
      <c r="AT2328" s="22"/>
      <c r="AU2328" s="22"/>
      <c r="AV2328" s="22"/>
      <c r="AW2328" s="22"/>
      <c r="AX2328" s="22"/>
      <c r="AY2328" s="22"/>
      <c r="AZ2328" s="22"/>
      <c r="BA2328" s="22"/>
      <c r="BB2328" s="22"/>
      <c r="BC2328" s="22"/>
      <c r="BD2328" s="22"/>
      <c r="BE2328" s="22"/>
      <c r="BF2328" s="22"/>
      <c r="BG2328" s="22"/>
      <c r="BH2328" s="22"/>
      <c r="BI2328" s="22"/>
      <c r="BJ2328" s="22"/>
      <c r="BK2328" s="22"/>
      <c r="BL2328" s="22"/>
      <c r="BM2328" s="22"/>
      <c r="BN2328" s="22"/>
      <c r="BO2328" s="22"/>
      <c r="BP2328" s="22"/>
      <c r="BQ2328" s="22"/>
      <c r="BR2328" s="22"/>
      <c r="BS2328" s="22"/>
      <c r="BT2328" s="22"/>
      <c r="BU2328" s="22"/>
      <c r="BV2328" s="22"/>
      <c r="BW2328" s="22"/>
      <c r="BX2328" s="22"/>
      <c r="BY2328" s="22"/>
      <c r="BZ2328" s="22"/>
      <c r="CA2328" s="22"/>
      <c r="CB2328" s="22"/>
      <c r="CC2328" s="22"/>
      <c r="CD2328" s="22"/>
      <c r="CE2328" s="22"/>
      <c r="CF2328" s="22"/>
      <c r="CG2328" s="22"/>
      <c r="CH2328" s="22"/>
      <c r="CI2328" s="22"/>
      <c r="CJ2328" s="22"/>
      <c r="CK2328" s="22"/>
      <c r="CL2328" s="22"/>
      <c r="CM2328" s="22"/>
      <c r="CN2328" s="22"/>
      <c r="CO2328" s="22"/>
      <c r="CP2328" s="22"/>
      <c r="CQ2328" s="22"/>
      <c r="CR2328" s="22"/>
      <c r="CS2328" s="22"/>
      <c r="CT2328" s="22"/>
      <c r="CU2328" s="22"/>
      <c r="CV2328" s="22"/>
      <c r="CW2328" s="22"/>
      <c r="CX2328" s="22"/>
      <c r="CY2328" s="22"/>
      <c r="CZ2328" s="22"/>
      <c r="DA2328" s="22"/>
      <c r="DB2328" s="22"/>
      <c r="DC2328" s="22"/>
      <c r="DD2328" s="22"/>
      <c r="DE2328" s="22"/>
      <c r="DF2328" s="22"/>
      <c r="DG2328" s="22"/>
      <c r="DH2328" s="22"/>
      <c r="DI2328" s="22"/>
      <c r="DJ2328" s="22"/>
      <c r="DK2328" s="22"/>
      <c r="DL2328" s="22"/>
    </row>
    <row r="2329" spans="22:116" x14ac:dyDescent="0.25">
      <c r="V2329" s="461"/>
      <c r="W2329" s="5"/>
      <c r="X2329" s="5"/>
      <c r="Y2329" s="5"/>
      <c r="Z2329" s="5"/>
      <c r="AA2329" s="22"/>
      <c r="AB2329" s="22"/>
      <c r="AC2329" s="22"/>
      <c r="AD2329" s="22"/>
      <c r="AE2329" s="22"/>
      <c r="AF2329" s="22"/>
      <c r="AG2329" s="22"/>
      <c r="AH2329" s="22"/>
      <c r="AI2329" s="22"/>
      <c r="AJ2329" s="22"/>
      <c r="AK2329" s="22"/>
      <c r="AL2329" s="22"/>
      <c r="AM2329" s="22"/>
      <c r="AN2329" s="22"/>
      <c r="AO2329" s="22"/>
      <c r="AP2329" s="22"/>
      <c r="AQ2329" s="22"/>
      <c r="AR2329" s="22"/>
      <c r="AS2329" s="22"/>
      <c r="AT2329" s="22"/>
      <c r="AU2329" s="22"/>
      <c r="AV2329" s="22"/>
      <c r="AW2329" s="22"/>
      <c r="AX2329" s="22"/>
      <c r="AY2329" s="22"/>
      <c r="AZ2329" s="22"/>
      <c r="BA2329" s="22"/>
      <c r="BB2329" s="22"/>
      <c r="BC2329" s="22"/>
      <c r="BD2329" s="22"/>
      <c r="BE2329" s="22"/>
      <c r="BF2329" s="22"/>
      <c r="BG2329" s="22"/>
      <c r="BH2329" s="22"/>
      <c r="BI2329" s="22"/>
      <c r="BJ2329" s="22"/>
      <c r="BK2329" s="22"/>
      <c r="BL2329" s="22"/>
      <c r="BM2329" s="22"/>
      <c r="BN2329" s="22"/>
      <c r="BO2329" s="22"/>
      <c r="BP2329" s="22"/>
      <c r="BQ2329" s="22"/>
      <c r="BR2329" s="22"/>
      <c r="BS2329" s="22"/>
      <c r="BT2329" s="22"/>
      <c r="BU2329" s="22"/>
      <c r="BV2329" s="22"/>
      <c r="BW2329" s="22"/>
      <c r="BX2329" s="22"/>
      <c r="BY2329" s="22"/>
      <c r="BZ2329" s="22"/>
      <c r="CA2329" s="22"/>
      <c r="CB2329" s="22"/>
      <c r="CC2329" s="22"/>
      <c r="CD2329" s="22"/>
      <c r="CE2329" s="22"/>
      <c r="CF2329" s="22"/>
      <c r="CG2329" s="22"/>
      <c r="CH2329" s="22"/>
      <c r="CI2329" s="22"/>
      <c r="CJ2329" s="22"/>
      <c r="CK2329" s="22"/>
      <c r="CL2329" s="22"/>
      <c r="CM2329" s="22"/>
      <c r="CN2329" s="22"/>
      <c r="CO2329" s="22"/>
      <c r="CP2329" s="22"/>
      <c r="CQ2329" s="22"/>
      <c r="CR2329" s="22"/>
      <c r="CS2329" s="22"/>
      <c r="CT2329" s="22"/>
      <c r="CU2329" s="22"/>
      <c r="CV2329" s="22"/>
      <c r="CW2329" s="22"/>
      <c r="CX2329" s="22"/>
      <c r="CY2329" s="22"/>
      <c r="CZ2329" s="22"/>
      <c r="DA2329" s="22"/>
      <c r="DB2329" s="22"/>
      <c r="DC2329" s="22"/>
      <c r="DD2329" s="22"/>
      <c r="DE2329" s="22"/>
      <c r="DF2329" s="22"/>
      <c r="DG2329" s="22"/>
      <c r="DH2329" s="22"/>
      <c r="DI2329" s="22"/>
      <c r="DJ2329" s="22"/>
      <c r="DK2329" s="22"/>
      <c r="DL2329" s="22"/>
    </row>
    <row r="2330" spans="22:116" x14ac:dyDescent="0.25">
      <c r="V2330" s="461"/>
      <c r="W2330" s="5"/>
      <c r="X2330" s="5"/>
      <c r="Y2330" s="5"/>
      <c r="Z2330" s="5"/>
      <c r="AA2330" s="22"/>
      <c r="AB2330" s="22"/>
      <c r="AC2330" s="22"/>
      <c r="AD2330" s="22"/>
      <c r="AE2330" s="22"/>
      <c r="AF2330" s="22"/>
      <c r="AG2330" s="22"/>
      <c r="AH2330" s="22"/>
      <c r="AI2330" s="22"/>
      <c r="AJ2330" s="22"/>
      <c r="AK2330" s="22"/>
      <c r="AL2330" s="22"/>
      <c r="AM2330" s="22"/>
      <c r="AN2330" s="22"/>
      <c r="AO2330" s="22"/>
      <c r="AP2330" s="22"/>
      <c r="AQ2330" s="22"/>
      <c r="AR2330" s="22"/>
      <c r="AS2330" s="22"/>
      <c r="AT2330" s="22"/>
      <c r="AU2330" s="22"/>
      <c r="AV2330" s="22"/>
      <c r="AW2330" s="22"/>
      <c r="AX2330" s="22"/>
      <c r="AY2330" s="22"/>
      <c r="AZ2330" s="22"/>
      <c r="BA2330" s="22"/>
      <c r="BB2330" s="22"/>
      <c r="BC2330" s="22"/>
      <c r="BD2330" s="22"/>
      <c r="BE2330" s="22"/>
      <c r="BF2330" s="22"/>
      <c r="BG2330" s="22"/>
      <c r="BH2330" s="22"/>
      <c r="BI2330" s="22"/>
      <c r="BJ2330" s="22"/>
      <c r="BK2330" s="22"/>
      <c r="BL2330" s="22"/>
      <c r="BM2330" s="22"/>
      <c r="BN2330" s="22"/>
      <c r="BO2330" s="22"/>
      <c r="BP2330" s="22"/>
      <c r="BQ2330" s="22"/>
      <c r="BR2330" s="22"/>
      <c r="BS2330" s="22"/>
      <c r="BT2330" s="22"/>
      <c r="BU2330" s="22"/>
      <c r="BV2330" s="22"/>
      <c r="BW2330" s="22"/>
      <c r="BX2330" s="22"/>
      <c r="BY2330" s="22"/>
      <c r="BZ2330" s="22"/>
      <c r="CA2330" s="22"/>
      <c r="CB2330" s="22"/>
      <c r="CC2330" s="22"/>
      <c r="CD2330" s="22"/>
      <c r="CE2330" s="22"/>
      <c r="CF2330" s="22"/>
      <c r="CG2330" s="22"/>
      <c r="CH2330" s="22"/>
      <c r="CI2330" s="22"/>
      <c r="CJ2330" s="22"/>
      <c r="CK2330" s="22"/>
      <c r="CL2330" s="22"/>
      <c r="CM2330" s="22"/>
      <c r="CN2330" s="22"/>
      <c r="CO2330" s="22"/>
      <c r="CP2330" s="22"/>
      <c r="CQ2330" s="22"/>
      <c r="CR2330" s="22"/>
      <c r="CS2330" s="22"/>
      <c r="CT2330" s="22"/>
      <c r="CU2330" s="22"/>
      <c r="CV2330" s="22"/>
      <c r="CW2330" s="22"/>
      <c r="CX2330" s="22"/>
      <c r="CY2330" s="22"/>
      <c r="CZ2330" s="22"/>
      <c r="DA2330" s="22"/>
      <c r="DB2330" s="22"/>
      <c r="DC2330" s="22"/>
      <c r="DD2330" s="22"/>
      <c r="DE2330" s="22"/>
      <c r="DF2330" s="22"/>
      <c r="DG2330" s="22"/>
      <c r="DH2330" s="22"/>
      <c r="DI2330" s="22"/>
      <c r="DJ2330" s="22"/>
      <c r="DK2330" s="22"/>
      <c r="DL2330" s="22"/>
    </row>
    <row r="2331" spans="22:116" x14ac:dyDescent="0.25">
      <c r="V2331" s="461"/>
      <c r="W2331" s="5"/>
      <c r="X2331" s="5"/>
      <c r="Y2331" s="5"/>
      <c r="Z2331" s="5"/>
      <c r="AA2331" s="22"/>
      <c r="AB2331" s="22"/>
      <c r="AC2331" s="22"/>
      <c r="AD2331" s="22"/>
      <c r="AE2331" s="22"/>
      <c r="AF2331" s="22"/>
      <c r="AG2331" s="22"/>
      <c r="AH2331" s="22"/>
      <c r="AI2331" s="22"/>
      <c r="AJ2331" s="22"/>
      <c r="AK2331" s="22"/>
      <c r="AL2331" s="22"/>
      <c r="AM2331" s="22"/>
      <c r="AN2331" s="22"/>
      <c r="AO2331" s="22"/>
      <c r="AP2331" s="22"/>
      <c r="AQ2331" s="22"/>
      <c r="AR2331" s="22"/>
      <c r="AS2331" s="22"/>
      <c r="AT2331" s="22"/>
      <c r="AU2331" s="22"/>
      <c r="AV2331" s="22"/>
      <c r="AW2331" s="22"/>
      <c r="AX2331" s="22"/>
      <c r="AY2331" s="22"/>
      <c r="AZ2331" s="22"/>
      <c r="BA2331" s="22"/>
      <c r="BB2331" s="22"/>
      <c r="BC2331" s="22"/>
      <c r="BD2331" s="22"/>
      <c r="BE2331" s="22"/>
      <c r="BF2331" s="22"/>
      <c r="BG2331" s="22"/>
      <c r="BH2331" s="22"/>
      <c r="BI2331" s="22"/>
      <c r="BJ2331" s="22"/>
      <c r="BK2331" s="22"/>
      <c r="BL2331" s="22"/>
      <c r="BM2331" s="22"/>
      <c r="BN2331" s="22"/>
      <c r="BO2331" s="22"/>
      <c r="BP2331" s="22"/>
      <c r="BQ2331" s="22"/>
      <c r="BR2331" s="22"/>
      <c r="BS2331" s="22"/>
      <c r="BT2331" s="22"/>
      <c r="BU2331" s="22"/>
      <c r="BV2331" s="22"/>
      <c r="BW2331" s="22"/>
      <c r="BX2331" s="22"/>
      <c r="BY2331" s="22"/>
      <c r="BZ2331" s="22"/>
      <c r="CA2331" s="22"/>
      <c r="CB2331" s="22"/>
      <c r="CC2331" s="22"/>
      <c r="CD2331" s="22"/>
      <c r="CE2331" s="22"/>
      <c r="CF2331" s="22"/>
      <c r="CG2331" s="22"/>
      <c r="CH2331" s="22"/>
      <c r="CI2331" s="22"/>
      <c r="CJ2331" s="22"/>
      <c r="CK2331" s="22"/>
      <c r="CL2331" s="22"/>
      <c r="CM2331" s="22"/>
      <c r="CN2331" s="22"/>
      <c r="CO2331" s="22"/>
      <c r="CP2331" s="22"/>
      <c r="CQ2331" s="22"/>
      <c r="CR2331" s="22"/>
      <c r="CS2331" s="22"/>
      <c r="CT2331" s="22"/>
      <c r="CU2331" s="22"/>
      <c r="CV2331" s="22"/>
      <c r="CW2331" s="22"/>
      <c r="CX2331" s="22"/>
      <c r="CY2331" s="22"/>
      <c r="CZ2331" s="22"/>
      <c r="DA2331" s="22"/>
      <c r="DB2331" s="22"/>
      <c r="DC2331" s="22"/>
      <c r="DD2331" s="22"/>
      <c r="DE2331" s="22"/>
      <c r="DF2331" s="22"/>
      <c r="DG2331" s="22"/>
      <c r="DH2331" s="22"/>
      <c r="DI2331" s="22"/>
      <c r="DJ2331" s="22"/>
      <c r="DK2331" s="22"/>
      <c r="DL2331" s="22"/>
    </row>
    <row r="2332" spans="22:116" x14ac:dyDescent="0.25">
      <c r="V2332" s="461"/>
      <c r="W2332" s="5"/>
      <c r="X2332" s="5"/>
      <c r="Y2332" s="5"/>
      <c r="Z2332" s="5"/>
      <c r="AA2332" s="22"/>
      <c r="AB2332" s="22"/>
      <c r="AC2332" s="22"/>
      <c r="AD2332" s="22"/>
      <c r="AE2332" s="22"/>
      <c r="AF2332" s="22"/>
      <c r="AG2332" s="22"/>
      <c r="AH2332" s="22"/>
      <c r="AI2332" s="22"/>
      <c r="AJ2332" s="22"/>
      <c r="AK2332" s="22"/>
      <c r="AL2332" s="22"/>
      <c r="AM2332" s="22"/>
      <c r="AN2332" s="22"/>
      <c r="AO2332" s="22"/>
      <c r="AP2332" s="22"/>
      <c r="AQ2332" s="22"/>
      <c r="AR2332" s="22"/>
      <c r="AS2332" s="22"/>
      <c r="AT2332" s="22"/>
      <c r="AU2332" s="22"/>
      <c r="AV2332" s="22"/>
      <c r="AW2332" s="22"/>
      <c r="AX2332" s="22"/>
      <c r="AY2332" s="22"/>
      <c r="AZ2332" s="22"/>
      <c r="BA2332" s="22"/>
      <c r="BB2332" s="22"/>
      <c r="BC2332" s="22"/>
      <c r="BD2332" s="22"/>
      <c r="BE2332" s="22"/>
      <c r="BF2332" s="22"/>
      <c r="BG2332" s="22"/>
      <c r="BH2332" s="22"/>
      <c r="BI2332" s="22"/>
      <c r="BJ2332" s="22"/>
      <c r="BK2332" s="22"/>
      <c r="BL2332" s="22"/>
      <c r="BM2332" s="22"/>
      <c r="BN2332" s="22"/>
      <c r="BO2332" s="22"/>
      <c r="BP2332" s="22"/>
      <c r="BQ2332" s="22"/>
      <c r="BR2332" s="22"/>
      <c r="BS2332" s="22"/>
      <c r="BT2332" s="22"/>
      <c r="BU2332" s="22"/>
      <c r="BV2332" s="22"/>
      <c r="BW2332" s="22"/>
      <c r="BX2332" s="22"/>
      <c r="BY2332" s="22"/>
      <c r="BZ2332" s="22"/>
      <c r="CA2332" s="22"/>
      <c r="CB2332" s="22"/>
      <c r="CC2332" s="22"/>
      <c r="CD2332" s="22"/>
      <c r="CE2332" s="22"/>
      <c r="CF2332" s="22"/>
      <c r="CG2332" s="22"/>
      <c r="CH2332" s="22"/>
      <c r="CI2332" s="22"/>
      <c r="CJ2332" s="22"/>
      <c r="CK2332" s="22"/>
      <c r="CL2332" s="22"/>
      <c r="CM2332" s="22"/>
      <c r="CN2332" s="22"/>
      <c r="CO2332" s="22"/>
      <c r="CP2332" s="22"/>
      <c r="CQ2332" s="22"/>
      <c r="CR2332" s="22"/>
      <c r="CS2332" s="22"/>
      <c r="CT2332" s="22"/>
      <c r="CU2332" s="22"/>
      <c r="CV2332" s="22"/>
      <c r="CW2332" s="22"/>
      <c r="CX2332" s="22"/>
      <c r="CY2332" s="22"/>
      <c r="CZ2332" s="22"/>
      <c r="DA2332" s="22"/>
      <c r="DB2332" s="22"/>
      <c r="DC2332" s="22"/>
      <c r="DD2332" s="22"/>
      <c r="DE2332" s="22"/>
      <c r="DF2332" s="22"/>
      <c r="DG2332" s="22"/>
      <c r="DH2332" s="22"/>
      <c r="DI2332" s="22"/>
      <c r="DJ2332" s="22"/>
      <c r="DK2332" s="22"/>
      <c r="DL2332" s="22"/>
    </row>
    <row r="2333" spans="22:116" x14ac:dyDescent="0.25">
      <c r="V2333" s="461"/>
      <c r="W2333" s="5"/>
      <c r="X2333" s="5"/>
      <c r="Y2333" s="5"/>
      <c r="Z2333" s="5"/>
      <c r="AA2333" s="22"/>
      <c r="AB2333" s="22"/>
      <c r="AC2333" s="22"/>
      <c r="AD2333" s="22"/>
      <c r="AE2333" s="22"/>
      <c r="AF2333" s="22"/>
      <c r="AG2333" s="22"/>
      <c r="AH2333" s="22"/>
      <c r="AI2333" s="22"/>
      <c r="AJ2333" s="22"/>
      <c r="AK2333" s="22"/>
      <c r="AL2333" s="22"/>
      <c r="AM2333" s="22"/>
      <c r="AN2333" s="22"/>
      <c r="AO2333" s="22"/>
      <c r="AP2333" s="22"/>
      <c r="AQ2333" s="22"/>
      <c r="AR2333" s="22"/>
      <c r="AS2333" s="22"/>
      <c r="AT2333" s="22"/>
      <c r="AU2333" s="22"/>
      <c r="AV2333" s="22"/>
      <c r="AW2333" s="22"/>
      <c r="AX2333" s="22"/>
      <c r="AY2333" s="22"/>
      <c r="AZ2333" s="22"/>
      <c r="BA2333" s="22"/>
      <c r="BB2333" s="22"/>
      <c r="BC2333" s="22"/>
      <c r="BD2333" s="22"/>
      <c r="BE2333" s="22"/>
      <c r="BF2333" s="22"/>
      <c r="BG2333" s="22"/>
      <c r="BH2333" s="22"/>
      <c r="BI2333" s="22"/>
      <c r="BJ2333" s="22"/>
      <c r="BK2333" s="22"/>
      <c r="BL2333" s="22"/>
      <c r="BM2333" s="22"/>
      <c r="BN2333" s="22"/>
      <c r="BO2333" s="22"/>
      <c r="BP2333" s="22"/>
      <c r="BQ2333" s="22"/>
      <c r="BR2333" s="22"/>
      <c r="BS2333" s="22"/>
      <c r="BT2333" s="22"/>
      <c r="BU2333" s="22"/>
      <c r="BV2333" s="22"/>
      <c r="BW2333" s="22"/>
      <c r="BX2333" s="22"/>
      <c r="BY2333" s="22"/>
      <c r="BZ2333" s="22"/>
      <c r="CA2333" s="22"/>
      <c r="CB2333" s="22"/>
      <c r="CC2333" s="22"/>
      <c r="CD2333" s="22"/>
      <c r="CE2333" s="22"/>
      <c r="CF2333" s="22"/>
      <c r="CG2333" s="22"/>
      <c r="CH2333" s="22"/>
      <c r="CI2333" s="22"/>
      <c r="CJ2333" s="22"/>
      <c r="CK2333" s="22"/>
      <c r="CL2333" s="22"/>
      <c r="CM2333" s="22"/>
      <c r="CN2333" s="22"/>
      <c r="CO2333" s="22"/>
      <c r="CP2333" s="22"/>
      <c r="CQ2333" s="22"/>
      <c r="CR2333" s="22"/>
      <c r="CS2333" s="22"/>
      <c r="CT2333" s="22"/>
      <c r="CU2333" s="22"/>
      <c r="CV2333" s="22"/>
      <c r="CW2333" s="22"/>
      <c r="CX2333" s="22"/>
      <c r="CY2333" s="22"/>
      <c r="CZ2333" s="22"/>
      <c r="DA2333" s="22"/>
      <c r="DB2333" s="22"/>
      <c r="DC2333" s="22"/>
      <c r="DD2333" s="22"/>
      <c r="DE2333" s="22"/>
      <c r="DF2333" s="22"/>
      <c r="DG2333" s="22"/>
      <c r="DH2333" s="22"/>
      <c r="DI2333" s="22"/>
      <c r="DJ2333" s="22"/>
      <c r="DK2333" s="22"/>
      <c r="DL2333" s="22"/>
    </row>
    <row r="2334" spans="22:116" x14ac:dyDescent="0.25">
      <c r="V2334" s="461"/>
      <c r="W2334" s="5"/>
      <c r="X2334" s="5"/>
      <c r="Y2334" s="5"/>
      <c r="Z2334" s="5"/>
      <c r="AA2334" s="22"/>
      <c r="AB2334" s="22"/>
      <c r="AC2334" s="22"/>
      <c r="AD2334" s="22"/>
      <c r="AE2334" s="22"/>
      <c r="AF2334" s="22"/>
      <c r="AG2334" s="22"/>
      <c r="AH2334" s="22"/>
      <c r="AI2334" s="22"/>
      <c r="AJ2334" s="22"/>
      <c r="AK2334" s="22"/>
      <c r="AL2334" s="22"/>
      <c r="AM2334" s="22"/>
      <c r="AN2334" s="22"/>
      <c r="AO2334" s="22"/>
      <c r="AP2334" s="22"/>
      <c r="AQ2334" s="22"/>
      <c r="AR2334" s="22"/>
      <c r="AS2334" s="22"/>
      <c r="AT2334" s="22"/>
      <c r="AU2334" s="22"/>
      <c r="AV2334" s="22"/>
      <c r="AW2334" s="22"/>
      <c r="AX2334" s="22"/>
      <c r="AY2334" s="22"/>
      <c r="AZ2334" s="22"/>
      <c r="BA2334" s="22"/>
      <c r="BB2334" s="22"/>
      <c r="BC2334" s="22"/>
      <c r="BD2334" s="22"/>
      <c r="BE2334" s="22"/>
      <c r="BF2334" s="22"/>
      <c r="BG2334" s="22"/>
      <c r="BH2334" s="22"/>
      <c r="BI2334" s="22"/>
      <c r="BJ2334" s="22"/>
      <c r="BK2334" s="22"/>
      <c r="BL2334" s="22"/>
      <c r="BM2334" s="22"/>
      <c r="BN2334" s="22"/>
      <c r="BO2334" s="22"/>
      <c r="BP2334" s="22"/>
      <c r="BQ2334" s="22"/>
      <c r="BR2334" s="22"/>
      <c r="BS2334" s="22"/>
      <c r="BT2334" s="22"/>
      <c r="BU2334" s="22"/>
      <c r="BV2334" s="22"/>
      <c r="BW2334" s="22"/>
      <c r="BX2334" s="22"/>
      <c r="BY2334" s="22"/>
      <c r="BZ2334" s="22"/>
      <c r="CA2334" s="22"/>
      <c r="CB2334" s="22"/>
      <c r="CC2334" s="22"/>
      <c r="CD2334" s="22"/>
      <c r="CE2334" s="22"/>
      <c r="CF2334" s="22"/>
      <c r="CG2334" s="22"/>
      <c r="CH2334" s="22"/>
      <c r="CI2334" s="22"/>
      <c r="CJ2334" s="22"/>
      <c r="CK2334" s="22"/>
      <c r="CL2334" s="22"/>
      <c r="CM2334" s="22"/>
      <c r="CN2334" s="22"/>
      <c r="CO2334" s="22"/>
      <c r="CP2334" s="22"/>
      <c r="CQ2334" s="22"/>
      <c r="CR2334" s="22"/>
      <c r="CS2334" s="22"/>
      <c r="CT2334" s="22"/>
      <c r="CU2334" s="22"/>
      <c r="CV2334" s="22"/>
      <c r="CW2334" s="22"/>
      <c r="CX2334" s="22"/>
      <c r="CY2334" s="22"/>
      <c r="CZ2334" s="22"/>
      <c r="DA2334" s="22"/>
      <c r="DB2334" s="22"/>
      <c r="DC2334" s="22"/>
      <c r="DD2334" s="22"/>
      <c r="DE2334" s="22"/>
      <c r="DF2334" s="22"/>
      <c r="DG2334" s="22"/>
      <c r="DH2334" s="22"/>
      <c r="DI2334" s="22"/>
      <c r="DJ2334" s="22"/>
      <c r="DK2334" s="22"/>
      <c r="DL2334" s="22"/>
    </row>
    <row r="2335" spans="22:116" x14ac:dyDescent="0.25">
      <c r="V2335" s="461"/>
      <c r="W2335" s="5"/>
      <c r="X2335" s="5"/>
      <c r="Y2335" s="5"/>
      <c r="Z2335" s="5"/>
      <c r="AA2335" s="22"/>
      <c r="AB2335" s="22"/>
      <c r="AC2335" s="22"/>
      <c r="AD2335" s="22"/>
      <c r="AE2335" s="22"/>
      <c r="AF2335" s="22"/>
      <c r="AG2335" s="22"/>
      <c r="AH2335" s="22"/>
      <c r="AI2335" s="22"/>
      <c r="AJ2335" s="22"/>
      <c r="AK2335" s="22"/>
      <c r="AL2335" s="22"/>
      <c r="AM2335" s="22"/>
      <c r="AN2335" s="22"/>
      <c r="AO2335" s="22"/>
      <c r="AP2335" s="22"/>
      <c r="AQ2335" s="22"/>
      <c r="AR2335" s="22"/>
      <c r="AS2335" s="22"/>
      <c r="AT2335" s="22"/>
      <c r="AU2335" s="22"/>
      <c r="AV2335" s="22"/>
      <c r="AW2335" s="22"/>
      <c r="AX2335" s="22"/>
      <c r="AY2335" s="22"/>
      <c r="AZ2335" s="22"/>
      <c r="BA2335" s="22"/>
      <c r="BB2335" s="22"/>
      <c r="BC2335" s="22"/>
      <c r="BD2335" s="22"/>
      <c r="BE2335" s="22"/>
      <c r="BF2335" s="22"/>
      <c r="BG2335" s="22"/>
      <c r="BH2335" s="22"/>
      <c r="BI2335" s="22"/>
      <c r="BJ2335" s="22"/>
      <c r="BK2335" s="22"/>
      <c r="BL2335" s="22"/>
      <c r="BM2335" s="22"/>
      <c r="BN2335" s="22"/>
      <c r="BO2335" s="22"/>
      <c r="BP2335" s="22"/>
      <c r="BQ2335" s="22"/>
      <c r="BR2335" s="22"/>
      <c r="BS2335" s="22"/>
      <c r="BT2335" s="22"/>
      <c r="BU2335" s="22"/>
      <c r="BV2335" s="22"/>
      <c r="BW2335" s="22"/>
      <c r="BX2335" s="22"/>
      <c r="BY2335" s="22"/>
      <c r="BZ2335" s="22"/>
      <c r="CA2335" s="22"/>
      <c r="CB2335" s="22"/>
      <c r="CC2335" s="22"/>
      <c r="CD2335" s="22"/>
      <c r="CE2335" s="22"/>
      <c r="CF2335" s="22"/>
      <c r="CG2335" s="22"/>
      <c r="CH2335" s="22"/>
      <c r="CI2335" s="22"/>
      <c r="CJ2335" s="22"/>
      <c r="CK2335" s="22"/>
      <c r="CL2335" s="22"/>
      <c r="CM2335" s="22"/>
      <c r="CN2335" s="22"/>
      <c r="CO2335" s="22"/>
      <c r="CP2335" s="22"/>
      <c r="CQ2335" s="22"/>
      <c r="CR2335" s="22"/>
      <c r="CS2335" s="22"/>
      <c r="CT2335" s="22"/>
      <c r="CU2335" s="22"/>
      <c r="CV2335" s="22"/>
      <c r="CW2335" s="22"/>
      <c r="CX2335" s="22"/>
      <c r="CY2335" s="22"/>
      <c r="CZ2335" s="22"/>
      <c r="DA2335" s="22"/>
      <c r="DB2335" s="22"/>
      <c r="DC2335" s="22"/>
      <c r="DD2335" s="22"/>
      <c r="DE2335" s="22"/>
      <c r="DF2335" s="22"/>
      <c r="DG2335" s="22"/>
      <c r="DH2335" s="22"/>
      <c r="DI2335" s="22"/>
      <c r="DJ2335" s="22"/>
      <c r="DK2335" s="22"/>
      <c r="DL2335" s="22"/>
    </row>
    <row r="2336" spans="22:116" x14ac:dyDescent="0.25">
      <c r="V2336" s="461"/>
      <c r="W2336" s="5"/>
      <c r="X2336" s="5"/>
      <c r="Y2336" s="5"/>
      <c r="Z2336" s="5"/>
      <c r="AA2336" s="22"/>
      <c r="AB2336" s="22"/>
      <c r="AC2336" s="22"/>
      <c r="AD2336" s="22"/>
      <c r="AE2336" s="22"/>
      <c r="AF2336" s="22"/>
      <c r="AG2336" s="22"/>
      <c r="AH2336" s="22"/>
      <c r="AI2336" s="22"/>
      <c r="AJ2336" s="22"/>
      <c r="AK2336" s="22"/>
      <c r="AL2336" s="22"/>
      <c r="AM2336" s="22"/>
      <c r="AN2336" s="22"/>
      <c r="AO2336" s="22"/>
      <c r="AP2336" s="22"/>
      <c r="AQ2336" s="22"/>
      <c r="AR2336" s="22"/>
      <c r="AS2336" s="22"/>
      <c r="AT2336" s="22"/>
      <c r="AU2336" s="22"/>
      <c r="AV2336" s="22"/>
      <c r="AW2336" s="22"/>
      <c r="AX2336" s="22"/>
      <c r="AY2336" s="22"/>
      <c r="AZ2336" s="22"/>
      <c r="BA2336" s="22"/>
      <c r="BB2336" s="22"/>
      <c r="BC2336" s="22"/>
      <c r="BD2336" s="22"/>
      <c r="BE2336" s="22"/>
      <c r="BF2336" s="22"/>
      <c r="BG2336" s="22"/>
      <c r="BH2336" s="22"/>
      <c r="BI2336" s="22"/>
      <c r="BJ2336" s="22"/>
      <c r="BK2336" s="22"/>
      <c r="BL2336" s="22"/>
      <c r="BM2336" s="22"/>
      <c r="BN2336" s="22"/>
      <c r="BO2336" s="22"/>
      <c r="BP2336" s="22"/>
      <c r="BQ2336" s="22"/>
      <c r="BR2336" s="22"/>
      <c r="BS2336" s="22"/>
      <c r="BT2336" s="22"/>
      <c r="BU2336" s="22"/>
      <c r="BV2336" s="22"/>
      <c r="BW2336" s="22"/>
      <c r="BX2336" s="22"/>
      <c r="BY2336" s="22"/>
      <c r="BZ2336" s="22"/>
      <c r="CA2336" s="22"/>
      <c r="CB2336" s="22"/>
      <c r="CC2336" s="22"/>
      <c r="CD2336" s="22"/>
      <c r="CE2336" s="22"/>
      <c r="CF2336" s="22"/>
      <c r="CG2336" s="22"/>
      <c r="CH2336" s="22"/>
      <c r="CI2336" s="22"/>
      <c r="CJ2336" s="22"/>
      <c r="CK2336" s="22"/>
      <c r="CL2336" s="22"/>
      <c r="CM2336" s="22"/>
      <c r="CN2336" s="22"/>
      <c r="CO2336" s="22"/>
      <c r="CP2336" s="22"/>
      <c r="CQ2336" s="22"/>
      <c r="CR2336" s="22"/>
      <c r="CS2336" s="22"/>
      <c r="CT2336" s="22"/>
      <c r="CU2336" s="22"/>
      <c r="CV2336" s="22"/>
      <c r="CW2336" s="22"/>
      <c r="CX2336" s="22"/>
      <c r="CY2336" s="22"/>
      <c r="CZ2336" s="22"/>
      <c r="DA2336" s="22"/>
      <c r="DB2336" s="22"/>
      <c r="DC2336" s="22"/>
      <c r="DD2336" s="22"/>
      <c r="DE2336" s="22"/>
      <c r="DF2336" s="22"/>
      <c r="DG2336" s="22"/>
      <c r="DH2336" s="22"/>
      <c r="DI2336" s="22"/>
      <c r="DJ2336" s="22"/>
      <c r="DK2336" s="22"/>
      <c r="DL2336" s="22"/>
    </row>
    <row r="2337" spans="22:116" x14ac:dyDescent="0.25">
      <c r="V2337" s="461"/>
      <c r="W2337" s="5"/>
      <c r="X2337" s="5"/>
      <c r="Y2337" s="5"/>
      <c r="Z2337" s="5"/>
      <c r="AA2337" s="22"/>
      <c r="AB2337" s="22"/>
      <c r="AC2337" s="22"/>
      <c r="AD2337" s="22"/>
      <c r="AE2337" s="22"/>
      <c r="AF2337" s="22"/>
      <c r="AG2337" s="22"/>
      <c r="AH2337" s="22"/>
      <c r="AI2337" s="22"/>
      <c r="AJ2337" s="22"/>
      <c r="AK2337" s="22"/>
      <c r="AL2337" s="22"/>
      <c r="AM2337" s="22"/>
      <c r="AN2337" s="22"/>
      <c r="AO2337" s="22"/>
      <c r="AP2337" s="22"/>
      <c r="AQ2337" s="22"/>
      <c r="AR2337" s="22"/>
      <c r="AS2337" s="22"/>
      <c r="AT2337" s="22"/>
      <c r="AU2337" s="22"/>
      <c r="AV2337" s="22"/>
      <c r="AW2337" s="22"/>
      <c r="AX2337" s="22"/>
      <c r="AY2337" s="22"/>
      <c r="AZ2337" s="22"/>
      <c r="BA2337" s="22"/>
      <c r="BB2337" s="22"/>
      <c r="BC2337" s="22"/>
      <c r="BD2337" s="22"/>
      <c r="BE2337" s="22"/>
      <c r="BF2337" s="22"/>
      <c r="BG2337" s="22"/>
      <c r="BH2337" s="22"/>
      <c r="BI2337" s="22"/>
      <c r="BJ2337" s="22"/>
      <c r="BK2337" s="22"/>
      <c r="BL2337" s="22"/>
      <c r="BM2337" s="22"/>
      <c r="BN2337" s="22"/>
      <c r="BO2337" s="22"/>
      <c r="BP2337" s="22"/>
      <c r="BQ2337" s="22"/>
      <c r="BR2337" s="22"/>
      <c r="BS2337" s="22"/>
      <c r="BT2337" s="22"/>
      <c r="BU2337" s="22"/>
      <c r="BV2337" s="22"/>
      <c r="BW2337" s="22"/>
      <c r="BX2337" s="22"/>
      <c r="BY2337" s="22"/>
      <c r="BZ2337" s="22"/>
      <c r="CA2337" s="22"/>
      <c r="CB2337" s="22"/>
      <c r="CC2337" s="22"/>
      <c r="CD2337" s="22"/>
      <c r="CE2337" s="22"/>
      <c r="CF2337" s="22"/>
      <c r="CG2337" s="22"/>
      <c r="CH2337" s="22"/>
      <c r="CI2337" s="22"/>
      <c r="CJ2337" s="22"/>
      <c r="CK2337" s="22"/>
      <c r="CL2337" s="22"/>
      <c r="CM2337" s="22"/>
      <c r="CN2337" s="22"/>
      <c r="CO2337" s="22"/>
      <c r="CP2337" s="22"/>
      <c r="CQ2337" s="22"/>
      <c r="CR2337" s="22"/>
      <c r="CS2337" s="22"/>
      <c r="CT2337" s="22"/>
      <c r="CU2337" s="22"/>
      <c r="CV2337" s="22"/>
      <c r="CW2337" s="22"/>
      <c r="CX2337" s="22"/>
      <c r="CY2337" s="22"/>
      <c r="CZ2337" s="22"/>
      <c r="DA2337" s="22"/>
      <c r="DB2337" s="22"/>
      <c r="DC2337" s="22"/>
      <c r="DD2337" s="22"/>
      <c r="DE2337" s="22"/>
      <c r="DF2337" s="22"/>
      <c r="DG2337" s="22"/>
      <c r="DH2337" s="22"/>
      <c r="DI2337" s="22"/>
      <c r="DJ2337" s="22"/>
      <c r="DK2337" s="22"/>
      <c r="DL2337" s="22"/>
    </row>
    <row r="2338" spans="22:116" x14ac:dyDescent="0.25">
      <c r="V2338" s="461"/>
      <c r="W2338" s="5"/>
      <c r="X2338" s="5"/>
      <c r="Y2338" s="5"/>
      <c r="Z2338" s="5"/>
      <c r="AA2338" s="22"/>
      <c r="AB2338" s="22"/>
      <c r="AC2338" s="22"/>
      <c r="AD2338" s="22"/>
      <c r="AE2338" s="22"/>
      <c r="AF2338" s="22"/>
      <c r="AG2338" s="22"/>
      <c r="AH2338" s="22"/>
      <c r="AI2338" s="22"/>
      <c r="AJ2338" s="22"/>
      <c r="AK2338" s="22"/>
      <c r="AL2338" s="22"/>
      <c r="AM2338" s="22"/>
      <c r="AN2338" s="22"/>
      <c r="AO2338" s="22"/>
      <c r="AP2338" s="22"/>
      <c r="AQ2338" s="22"/>
      <c r="AR2338" s="22"/>
      <c r="AS2338" s="22"/>
      <c r="AT2338" s="22"/>
      <c r="AU2338" s="22"/>
      <c r="AV2338" s="22"/>
      <c r="AW2338" s="22"/>
      <c r="AX2338" s="22"/>
      <c r="AY2338" s="22"/>
      <c r="AZ2338" s="22"/>
      <c r="BA2338" s="22"/>
      <c r="BB2338" s="22"/>
      <c r="BC2338" s="22"/>
      <c r="BD2338" s="22"/>
      <c r="BE2338" s="22"/>
      <c r="BF2338" s="22"/>
      <c r="BG2338" s="22"/>
      <c r="BH2338" s="22"/>
      <c r="BI2338" s="22"/>
      <c r="BJ2338" s="22"/>
      <c r="BK2338" s="22"/>
      <c r="BL2338" s="22"/>
      <c r="BM2338" s="22"/>
      <c r="BN2338" s="22"/>
      <c r="BO2338" s="22"/>
      <c r="BP2338" s="22"/>
      <c r="BQ2338" s="22"/>
      <c r="BR2338" s="22"/>
      <c r="BS2338" s="22"/>
      <c r="BT2338" s="22"/>
      <c r="BU2338" s="22"/>
      <c r="BV2338" s="22"/>
      <c r="BW2338" s="22"/>
      <c r="BX2338" s="22"/>
      <c r="BY2338" s="22"/>
      <c r="BZ2338" s="22"/>
      <c r="CA2338" s="22"/>
      <c r="CB2338" s="22"/>
      <c r="CC2338" s="22"/>
      <c r="CD2338" s="22"/>
      <c r="CE2338" s="22"/>
      <c r="CF2338" s="22"/>
      <c r="CG2338" s="22"/>
      <c r="CH2338" s="22"/>
      <c r="CI2338" s="22"/>
      <c r="CJ2338" s="22"/>
      <c r="CK2338" s="22"/>
      <c r="CL2338" s="22"/>
      <c r="CM2338" s="22"/>
      <c r="CN2338" s="22"/>
      <c r="CO2338" s="22"/>
      <c r="CP2338" s="22"/>
      <c r="CQ2338" s="22"/>
      <c r="CR2338" s="22"/>
      <c r="CS2338" s="22"/>
      <c r="CT2338" s="22"/>
      <c r="CU2338" s="22"/>
      <c r="CV2338" s="22"/>
      <c r="CW2338" s="22"/>
      <c r="CX2338" s="22"/>
      <c r="CY2338" s="22"/>
      <c r="CZ2338" s="22"/>
      <c r="DA2338" s="22"/>
      <c r="DB2338" s="22"/>
      <c r="DC2338" s="22"/>
      <c r="DD2338" s="22"/>
      <c r="DE2338" s="22"/>
      <c r="DF2338" s="22"/>
      <c r="DG2338" s="22"/>
      <c r="DH2338" s="22"/>
      <c r="DI2338" s="22"/>
      <c r="DJ2338" s="22"/>
      <c r="DK2338" s="22"/>
      <c r="DL2338" s="22"/>
    </row>
    <row r="2339" spans="22:116" x14ac:dyDescent="0.25">
      <c r="V2339" s="461"/>
      <c r="W2339" s="5"/>
      <c r="X2339" s="5"/>
      <c r="Y2339" s="5"/>
      <c r="Z2339" s="5"/>
      <c r="AA2339" s="22"/>
      <c r="AB2339" s="22"/>
      <c r="AC2339" s="22"/>
      <c r="AD2339" s="22"/>
      <c r="AE2339" s="22"/>
      <c r="AF2339" s="22"/>
      <c r="AG2339" s="22"/>
      <c r="AH2339" s="22"/>
      <c r="AI2339" s="22"/>
      <c r="AJ2339" s="22"/>
      <c r="AK2339" s="22"/>
      <c r="AL2339" s="22"/>
      <c r="AM2339" s="22"/>
      <c r="AN2339" s="22"/>
      <c r="AO2339" s="22"/>
      <c r="AP2339" s="22"/>
      <c r="AQ2339" s="22"/>
      <c r="AR2339" s="22"/>
      <c r="AS2339" s="22"/>
      <c r="AT2339" s="22"/>
      <c r="AU2339" s="22"/>
      <c r="AV2339" s="22"/>
      <c r="AW2339" s="22"/>
      <c r="AX2339" s="22"/>
      <c r="AY2339" s="22"/>
      <c r="AZ2339" s="22"/>
      <c r="BA2339" s="22"/>
      <c r="BB2339" s="22"/>
      <c r="BC2339" s="22"/>
      <c r="BD2339" s="22"/>
      <c r="BE2339" s="22"/>
      <c r="BF2339" s="22"/>
      <c r="BG2339" s="22"/>
      <c r="BH2339" s="22"/>
      <c r="BI2339" s="22"/>
      <c r="BJ2339" s="22"/>
      <c r="BK2339" s="22"/>
      <c r="BL2339" s="22"/>
      <c r="BM2339" s="22"/>
      <c r="BN2339" s="22"/>
      <c r="BO2339" s="22"/>
      <c r="BP2339" s="22"/>
      <c r="BQ2339" s="22"/>
      <c r="BR2339" s="22"/>
      <c r="BS2339" s="22"/>
      <c r="BT2339" s="22"/>
      <c r="BU2339" s="22"/>
      <c r="BV2339" s="22"/>
      <c r="BW2339" s="22"/>
      <c r="BX2339" s="22"/>
      <c r="BY2339" s="22"/>
      <c r="BZ2339" s="22"/>
      <c r="CA2339" s="22"/>
      <c r="CB2339" s="22"/>
      <c r="CC2339" s="22"/>
      <c r="CD2339" s="22"/>
      <c r="CE2339" s="22"/>
      <c r="CF2339" s="22"/>
      <c r="CG2339" s="22"/>
      <c r="CH2339" s="22"/>
      <c r="CI2339" s="22"/>
      <c r="CJ2339" s="22"/>
      <c r="CK2339" s="22"/>
      <c r="CL2339" s="22"/>
      <c r="CM2339" s="22"/>
      <c r="CN2339" s="22"/>
      <c r="CO2339" s="22"/>
      <c r="CP2339" s="22"/>
      <c r="CQ2339" s="22"/>
      <c r="CR2339" s="22"/>
      <c r="CS2339" s="22"/>
      <c r="CT2339" s="22"/>
      <c r="CU2339" s="22"/>
      <c r="CV2339" s="22"/>
      <c r="CW2339" s="22"/>
      <c r="CX2339" s="22"/>
      <c r="CY2339" s="22"/>
      <c r="CZ2339" s="22"/>
      <c r="DA2339" s="22"/>
      <c r="DB2339" s="22"/>
      <c r="DC2339" s="22"/>
      <c r="DD2339" s="22"/>
      <c r="DE2339" s="22"/>
      <c r="DF2339" s="22"/>
      <c r="DG2339" s="22"/>
      <c r="DH2339" s="22"/>
      <c r="DI2339" s="22"/>
      <c r="DJ2339" s="22"/>
      <c r="DK2339" s="22"/>
      <c r="DL2339" s="22"/>
    </row>
    <row r="2340" spans="22:116" x14ac:dyDescent="0.25">
      <c r="V2340" s="461"/>
      <c r="W2340" s="5"/>
      <c r="X2340" s="5"/>
      <c r="Y2340" s="5"/>
      <c r="Z2340" s="5"/>
      <c r="AA2340" s="22"/>
      <c r="AB2340" s="22"/>
      <c r="AC2340" s="22"/>
      <c r="AD2340" s="22"/>
      <c r="AE2340" s="22"/>
      <c r="AF2340" s="22"/>
      <c r="AG2340" s="22"/>
      <c r="AH2340" s="22"/>
      <c r="AI2340" s="22"/>
      <c r="AJ2340" s="22"/>
      <c r="AK2340" s="22"/>
      <c r="AL2340" s="22"/>
      <c r="AM2340" s="22"/>
      <c r="AN2340" s="22"/>
      <c r="AO2340" s="22"/>
      <c r="AP2340" s="22"/>
      <c r="AQ2340" s="22"/>
      <c r="AR2340" s="22"/>
      <c r="AS2340" s="22"/>
      <c r="AT2340" s="22"/>
      <c r="AU2340" s="22"/>
      <c r="AV2340" s="22"/>
      <c r="AW2340" s="22"/>
      <c r="AX2340" s="22"/>
      <c r="AY2340" s="22"/>
      <c r="AZ2340" s="22"/>
      <c r="BA2340" s="22"/>
      <c r="BB2340" s="22"/>
      <c r="BC2340" s="22"/>
      <c r="BD2340" s="22"/>
      <c r="BE2340" s="22"/>
      <c r="BF2340" s="22"/>
      <c r="BG2340" s="22"/>
      <c r="BH2340" s="22"/>
      <c r="BI2340" s="22"/>
      <c r="BJ2340" s="22"/>
      <c r="BK2340" s="22"/>
      <c r="BL2340" s="22"/>
      <c r="BM2340" s="22"/>
      <c r="BN2340" s="22"/>
      <c r="BO2340" s="22"/>
      <c r="BP2340" s="22"/>
      <c r="BQ2340" s="22"/>
      <c r="BR2340" s="22"/>
      <c r="BS2340" s="22"/>
      <c r="BT2340" s="22"/>
      <c r="BU2340" s="22"/>
      <c r="BV2340" s="22"/>
      <c r="BW2340" s="22"/>
      <c r="BX2340" s="22"/>
      <c r="BY2340" s="22"/>
      <c r="BZ2340" s="22"/>
      <c r="CA2340" s="22"/>
      <c r="CB2340" s="22"/>
      <c r="CC2340" s="22"/>
      <c r="CD2340" s="22"/>
      <c r="CE2340" s="22"/>
      <c r="CF2340" s="22"/>
      <c r="CG2340" s="22"/>
      <c r="CH2340" s="22"/>
      <c r="CI2340" s="22"/>
      <c r="CJ2340" s="22"/>
      <c r="CK2340" s="22"/>
      <c r="CL2340" s="22"/>
      <c r="CM2340" s="22"/>
      <c r="CN2340" s="22"/>
      <c r="CO2340" s="22"/>
      <c r="CP2340" s="22"/>
      <c r="CQ2340" s="22"/>
      <c r="CR2340" s="22"/>
      <c r="CS2340" s="22"/>
      <c r="CT2340" s="22"/>
      <c r="CU2340" s="22"/>
      <c r="CV2340" s="22"/>
      <c r="CW2340" s="22"/>
      <c r="CX2340" s="22"/>
      <c r="CY2340" s="22"/>
      <c r="CZ2340" s="22"/>
      <c r="DA2340" s="22"/>
      <c r="DB2340" s="22"/>
      <c r="DC2340" s="22"/>
      <c r="DD2340" s="22"/>
      <c r="DE2340" s="22"/>
      <c r="DF2340" s="22"/>
      <c r="DG2340" s="22"/>
      <c r="DH2340" s="22"/>
      <c r="DI2340" s="22"/>
      <c r="DJ2340" s="22"/>
      <c r="DK2340" s="22"/>
      <c r="DL2340" s="22"/>
    </row>
    <row r="2341" spans="22:116" x14ac:dyDescent="0.25">
      <c r="V2341" s="461"/>
      <c r="W2341" s="5"/>
      <c r="X2341" s="5"/>
      <c r="Y2341" s="5"/>
      <c r="Z2341" s="5"/>
      <c r="AA2341" s="22"/>
      <c r="AB2341" s="22"/>
      <c r="AC2341" s="22"/>
      <c r="AD2341" s="22"/>
      <c r="AE2341" s="22"/>
      <c r="AF2341" s="22"/>
      <c r="AG2341" s="22"/>
      <c r="AH2341" s="22"/>
      <c r="AI2341" s="22"/>
      <c r="AJ2341" s="22"/>
      <c r="AK2341" s="22"/>
      <c r="AL2341" s="22"/>
      <c r="AM2341" s="22"/>
      <c r="AN2341" s="22"/>
      <c r="AO2341" s="22"/>
      <c r="AP2341" s="22"/>
      <c r="AQ2341" s="22"/>
      <c r="AR2341" s="22"/>
      <c r="AS2341" s="22"/>
      <c r="AT2341" s="22"/>
      <c r="AU2341" s="22"/>
      <c r="AV2341" s="22"/>
      <c r="AW2341" s="22"/>
      <c r="AX2341" s="22"/>
      <c r="AY2341" s="22"/>
      <c r="AZ2341" s="22"/>
      <c r="BA2341" s="22"/>
      <c r="BB2341" s="22"/>
      <c r="BC2341" s="22"/>
      <c r="BD2341" s="22"/>
      <c r="BE2341" s="22"/>
      <c r="BF2341" s="22"/>
      <c r="BG2341" s="22"/>
      <c r="BH2341" s="22"/>
      <c r="BI2341" s="22"/>
      <c r="BJ2341" s="22"/>
      <c r="BK2341" s="22"/>
      <c r="BL2341" s="22"/>
      <c r="BM2341" s="22"/>
      <c r="BN2341" s="22"/>
      <c r="BO2341" s="22"/>
      <c r="BP2341" s="22"/>
      <c r="BQ2341" s="22"/>
      <c r="BR2341" s="22"/>
      <c r="BS2341" s="22"/>
      <c r="BT2341" s="22"/>
      <c r="BU2341" s="22"/>
      <c r="BV2341" s="22"/>
      <c r="BW2341" s="22"/>
      <c r="BX2341" s="22"/>
      <c r="BY2341" s="22"/>
      <c r="BZ2341" s="22"/>
      <c r="CA2341" s="22"/>
      <c r="CB2341" s="22"/>
      <c r="CC2341" s="22"/>
      <c r="CD2341" s="22"/>
      <c r="CE2341" s="22"/>
      <c r="CF2341" s="22"/>
      <c r="CG2341" s="22"/>
      <c r="CH2341" s="22"/>
      <c r="CI2341" s="22"/>
      <c r="CJ2341" s="22"/>
      <c r="CK2341" s="22"/>
      <c r="CL2341" s="22"/>
      <c r="CM2341" s="22"/>
      <c r="CN2341" s="22"/>
      <c r="CO2341" s="22"/>
      <c r="CP2341" s="22"/>
      <c r="CQ2341" s="22"/>
      <c r="CR2341" s="22"/>
      <c r="CS2341" s="22"/>
      <c r="CT2341" s="22"/>
      <c r="CU2341" s="22"/>
      <c r="CV2341" s="22"/>
      <c r="CW2341" s="22"/>
      <c r="CX2341" s="22"/>
      <c r="CY2341" s="22"/>
      <c r="CZ2341" s="22"/>
      <c r="DA2341" s="22"/>
      <c r="DB2341" s="22"/>
      <c r="DC2341" s="22"/>
      <c r="DD2341" s="22"/>
      <c r="DE2341" s="22"/>
      <c r="DF2341" s="22"/>
      <c r="DG2341" s="22"/>
      <c r="DH2341" s="22"/>
      <c r="DI2341" s="22"/>
      <c r="DJ2341" s="22"/>
      <c r="DK2341" s="22"/>
      <c r="DL2341" s="22"/>
    </row>
    <row r="2342" spans="22:116" x14ac:dyDescent="0.25">
      <c r="V2342" s="461"/>
      <c r="W2342" s="5"/>
      <c r="X2342" s="5"/>
      <c r="Y2342" s="5"/>
      <c r="Z2342" s="5"/>
      <c r="AA2342" s="22"/>
      <c r="AB2342" s="22"/>
      <c r="AC2342" s="22"/>
      <c r="AD2342" s="22"/>
      <c r="AE2342" s="22"/>
      <c r="AF2342" s="22"/>
      <c r="AG2342" s="22"/>
      <c r="AH2342" s="22"/>
      <c r="AI2342" s="22"/>
      <c r="AJ2342" s="22"/>
      <c r="AK2342" s="22"/>
      <c r="AL2342" s="22"/>
      <c r="AM2342" s="22"/>
      <c r="AN2342" s="22"/>
      <c r="AO2342" s="22"/>
      <c r="AP2342" s="22"/>
      <c r="AQ2342" s="22"/>
      <c r="AR2342" s="22"/>
      <c r="AS2342" s="22"/>
      <c r="AT2342" s="22"/>
      <c r="AU2342" s="22"/>
      <c r="AV2342" s="22"/>
      <c r="AW2342" s="22"/>
      <c r="AX2342" s="22"/>
      <c r="AY2342" s="22"/>
      <c r="AZ2342" s="22"/>
      <c r="BA2342" s="22"/>
      <c r="BB2342" s="22"/>
      <c r="BC2342" s="22"/>
      <c r="BD2342" s="22"/>
      <c r="BE2342" s="22"/>
      <c r="BF2342" s="22"/>
      <c r="BG2342" s="22"/>
      <c r="BH2342" s="22"/>
      <c r="BI2342" s="22"/>
      <c r="BJ2342" s="22"/>
      <c r="BK2342" s="22"/>
      <c r="BL2342" s="22"/>
      <c r="BM2342" s="22"/>
      <c r="BN2342" s="22"/>
      <c r="BO2342" s="22"/>
      <c r="BP2342" s="22"/>
      <c r="BQ2342" s="22"/>
      <c r="BR2342" s="22"/>
      <c r="BS2342" s="22"/>
      <c r="BT2342" s="22"/>
      <c r="BU2342" s="22"/>
      <c r="BV2342" s="22"/>
      <c r="BW2342" s="22"/>
      <c r="BX2342" s="22"/>
      <c r="BY2342" s="22"/>
      <c r="BZ2342" s="22"/>
      <c r="CA2342" s="22"/>
      <c r="CB2342" s="22"/>
      <c r="CC2342" s="22"/>
      <c r="CD2342" s="22"/>
      <c r="CE2342" s="22"/>
      <c r="CF2342" s="22"/>
      <c r="CG2342" s="22"/>
      <c r="CH2342" s="22"/>
      <c r="CI2342" s="22"/>
      <c r="CJ2342" s="22"/>
      <c r="CK2342" s="22"/>
      <c r="CL2342" s="22"/>
      <c r="CM2342" s="22"/>
      <c r="CN2342" s="22"/>
      <c r="CO2342" s="22"/>
      <c r="CP2342" s="22"/>
      <c r="CQ2342" s="22"/>
      <c r="CR2342" s="22"/>
      <c r="CS2342" s="22"/>
      <c r="CT2342" s="22"/>
      <c r="CU2342" s="22"/>
      <c r="CV2342" s="22"/>
      <c r="CW2342" s="22"/>
      <c r="CX2342" s="22"/>
      <c r="CY2342" s="22"/>
      <c r="CZ2342" s="22"/>
      <c r="DA2342" s="22"/>
      <c r="DB2342" s="22"/>
      <c r="DC2342" s="22"/>
      <c r="DD2342" s="22"/>
      <c r="DE2342" s="22"/>
      <c r="DF2342" s="22"/>
      <c r="DG2342" s="22"/>
      <c r="DH2342" s="22"/>
      <c r="DI2342" s="22"/>
      <c r="DJ2342" s="22"/>
      <c r="DK2342" s="22"/>
      <c r="DL2342" s="22"/>
    </row>
    <row r="2343" spans="22:116" x14ac:dyDescent="0.25">
      <c r="V2343" s="461"/>
      <c r="W2343" s="5"/>
      <c r="X2343" s="5"/>
      <c r="Y2343" s="5"/>
      <c r="Z2343" s="5"/>
      <c r="AA2343" s="22"/>
      <c r="AB2343" s="22"/>
      <c r="AC2343" s="22"/>
      <c r="AD2343" s="22"/>
      <c r="AE2343" s="22"/>
      <c r="AF2343" s="22"/>
      <c r="AG2343" s="22"/>
      <c r="AH2343" s="22"/>
      <c r="AI2343" s="22"/>
      <c r="AJ2343" s="22"/>
      <c r="AK2343" s="22"/>
      <c r="AL2343" s="22"/>
      <c r="AM2343" s="22"/>
      <c r="AN2343" s="22"/>
      <c r="AO2343" s="22"/>
      <c r="AP2343" s="22"/>
      <c r="AQ2343" s="22"/>
      <c r="AR2343" s="22"/>
      <c r="AS2343" s="22"/>
      <c r="AT2343" s="22"/>
      <c r="AU2343" s="22"/>
      <c r="AV2343" s="22"/>
      <c r="AW2343" s="22"/>
      <c r="AX2343" s="22"/>
      <c r="AY2343" s="22"/>
      <c r="AZ2343" s="22"/>
      <c r="BA2343" s="22"/>
      <c r="BB2343" s="22"/>
      <c r="BC2343" s="22"/>
      <c r="BD2343" s="22"/>
      <c r="BE2343" s="22"/>
      <c r="BF2343" s="22"/>
      <c r="BG2343" s="22"/>
      <c r="BH2343" s="22"/>
      <c r="BI2343" s="22"/>
      <c r="BJ2343" s="22"/>
      <c r="BK2343" s="22"/>
      <c r="BL2343" s="22"/>
      <c r="BM2343" s="22"/>
      <c r="BN2343" s="22"/>
      <c r="BO2343" s="22"/>
      <c r="BP2343" s="22"/>
      <c r="BQ2343" s="22"/>
      <c r="BR2343" s="22"/>
      <c r="BS2343" s="22"/>
      <c r="BT2343" s="22"/>
      <c r="BU2343" s="22"/>
      <c r="BV2343" s="22"/>
      <c r="BW2343" s="22"/>
      <c r="BX2343" s="22"/>
      <c r="BY2343" s="22"/>
      <c r="BZ2343" s="22"/>
      <c r="CA2343" s="22"/>
      <c r="CB2343" s="22"/>
      <c r="CC2343" s="22"/>
      <c r="CD2343" s="22"/>
      <c r="CE2343" s="22"/>
      <c r="CF2343" s="22"/>
      <c r="CG2343" s="22"/>
      <c r="CH2343" s="22"/>
      <c r="CI2343" s="22"/>
      <c r="CJ2343" s="22"/>
      <c r="CK2343" s="22"/>
      <c r="CL2343" s="22"/>
      <c r="CM2343" s="22"/>
      <c r="CN2343" s="22"/>
      <c r="CO2343" s="22"/>
      <c r="CP2343" s="22"/>
      <c r="CQ2343" s="22"/>
      <c r="CR2343" s="22"/>
      <c r="CS2343" s="22"/>
      <c r="CT2343" s="22"/>
      <c r="CU2343" s="22"/>
      <c r="CV2343" s="22"/>
      <c r="CW2343" s="22"/>
      <c r="CX2343" s="22"/>
      <c r="CY2343" s="22"/>
      <c r="CZ2343" s="22"/>
      <c r="DA2343" s="22"/>
      <c r="DB2343" s="22"/>
      <c r="DC2343" s="22"/>
      <c r="DD2343" s="22"/>
      <c r="DE2343" s="22"/>
      <c r="DF2343" s="22"/>
      <c r="DG2343" s="22"/>
      <c r="DH2343" s="22"/>
      <c r="DI2343" s="22"/>
      <c r="DJ2343" s="22"/>
      <c r="DK2343" s="22"/>
      <c r="DL2343" s="22"/>
    </row>
    <row r="2344" spans="22:116" x14ac:dyDescent="0.25">
      <c r="V2344" s="461"/>
      <c r="W2344" s="5"/>
      <c r="X2344" s="5"/>
      <c r="Y2344" s="5"/>
      <c r="Z2344" s="5"/>
      <c r="AA2344" s="22"/>
      <c r="AB2344" s="22"/>
      <c r="AC2344" s="22"/>
      <c r="AD2344" s="22"/>
      <c r="AE2344" s="22"/>
      <c r="AF2344" s="22"/>
      <c r="AG2344" s="22"/>
      <c r="AH2344" s="22"/>
      <c r="AI2344" s="22"/>
      <c r="AJ2344" s="22"/>
      <c r="AK2344" s="22"/>
      <c r="AL2344" s="22"/>
      <c r="AM2344" s="22"/>
      <c r="AN2344" s="22"/>
      <c r="AO2344" s="22"/>
      <c r="AP2344" s="22"/>
      <c r="AQ2344" s="22"/>
      <c r="AR2344" s="22"/>
      <c r="AS2344" s="22"/>
      <c r="AT2344" s="22"/>
      <c r="AU2344" s="22"/>
      <c r="AV2344" s="22"/>
      <c r="AW2344" s="22"/>
      <c r="AX2344" s="22"/>
      <c r="AY2344" s="22"/>
      <c r="AZ2344" s="22"/>
      <c r="BA2344" s="22"/>
      <c r="BB2344" s="22"/>
      <c r="BC2344" s="22"/>
      <c r="BD2344" s="22"/>
      <c r="BE2344" s="22"/>
      <c r="BF2344" s="22"/>
      <c r="BG2344" s="22"/>
      <c r="BH2344" s="22"/>
      <c r="BI2344" s="22"/>
      <c r="BJ2344" s="22"/>
      <c r="BK2344" s="22"/>
      <c r="BL2344" s="22"/>
      <c r="BM2344" s="22"/>
      <c r="BN2344" s="22"/>
      <c r="BO2344" s="22"/>
      <c r="BP2344" s="22"/>
      <c r="BQ2344" s="22"/>
      <c r="BR2344" s="22"/>
      <c r="BS2344" s="22"/>
      <c r="BT2344" s="22"/>
      <c r="BU2344" s="22"/>
      <c r="BV2344" s="22"/>
      <c r="BW2344" s="22"/>
      <c r="BX2344" s="22"/>
      <c r="BY2344" s="22"/>
      <c r="BZ2344" s="22"/>
      <c r="CA2344" s="22"/>
      <c r="CB2344" s="22"/>
      <c r="CC2344" s="22"/>
      <c r="CD2344" s="22"/>
      <c r="CE2344" s="22"/>
      <c r="CF2344" s="22"/>
      <c r="CG2344" s="22"/>
      <c r="CH2344" s="22"/>
      <c r="CI2344" s="22"/>
      <c r="CJ2344" s="22"/>
      <c r="CK2344" s="22"/>
      <c r="CL2344" s="22"/>
      <c r="CM2344" s="22"/>
      <c r="CN2344" s="22"/>
      <c r="CO2344" s="22"/>
      <c r="CP2344" s="22"/>
      <c r="CQ2344" s="22"/>
      <c r="CR2344" s="22"/>
      <c r="CS2344" s="22"/>
      <c r="CT2344" s="22"/>
      <c r="CU2344" s="22"/>
      <c r="CV2344" s="22"/>
      <c r="CW2344" s="22"/>
      <c r="CX2344" s="22"/>
      <c r="CY2344" s="22"/>
      <c r="CZ2344" s="22"/>
      <c r="DA2344" s="22"/>
      <c r="DB2344" s="22"/>
      <c r="DC2344" s="22"/>
      <c r="DD2344" s="22"/>
      <c r="DE2344" s="22"/>
      <c r="DF2344" s="22"/>
      <c r="DG2344" s="22"/>
      <c r="DH2344" s="22"/>
      <c r="DI2344" s="22"/>
      <c r="DJ2344" s="22"/>
      <c r="DK2344" s="22"/>
      <c r="DL2344" s="22"/>
    </row>
    <row r="2345" spans="22:116" x14ac:dyDescent="0.25">
      <c r="V2345" s="461"/>
      <c r="W2345" s="5"/>
      <c r="X2345" s="5"/>
      <c r="Y2345" s="5"/>
      <c r="Z2345" s="5"/>
      <c r="AA2345" s="22"/>
      <c r="AB2345" s="22"/>
      <c r="AC2345" s="22"/>
      <c r="AD2345" s="22"/>
      <c r="AE2345" s="22"/>
      <c r="AF2345" s="22"/>
      <c r="AG2345" s="22"/>
      <c r="AH2345" s="22"/>
      <c r="AI2345" s="22"/>
      <c r="AJ2345" s="22"/>
      <c r="AK2345" s="22"/>
      <c r="AL2345" s="22"/>
      <c r="AM2345" s="22"/>
      <c r="AN2345" s="22"/>
      <c r="AO2345" s="22"/>
      <c r="AP2345" s="22"/>
      <c r="AQ2345" s="22"/>
      <c r="AR2345" s="22"/>
      <c r="AS2345" s="22"/>
      <c r="AT2345" s="22"/>
      <c r="AU2345" s="22"/>
      <c r="AV2345" s="22"/>
      <c r="AW2345" s="22"/>
      <c r="AX2345" s="22"/>
      <c r="AY2345" s="22"/>
      <c r="AZ2345" s="22"/>
      <c r="BA2345" s="22"/>
      <c r="BB2345" s="22"/>
      <c r="BC2345" s="22"/>
      <c r="BD2345" s="22"/>
      <c r="BE2345" s="22"/>
      <c r="BF2345" s="22"/>
      <c r="BG2345" s="22"/>
      <c r="BH2345" s="22"/>
      <c r="BI2345" s="22"/>
      <c r="BJ2345" s="22"/>
      <c r="BK2345" s="22"/>
      <c r="BL2345" s="22"/>
      <c r="BM2345" s="22"/>
      <c r="BN2345" s="22"/>
      <c r="BO2345" s="22"/>
      <c r="BP2345" s="22"/>
      <c r="BQ2345" s="22"/>
      <c r="BR2345" s="22"/>
      <c r="BS2345" s="22"/>
      <c r="BT2345" s="22"/>
      <c r="BU2345" s="22"/>
      <c r="BV2345" s="22"/>
      <c r="BW2345" s="22"/>
      <c r="BX2345" s="22"/>
      <c r="BY2345" s="22"/>
      <c r="BZ2345" s="22"/>
      <c r="CA2345" s="22"/>
      <c r="CB2345" s="22"/>
      <c r="CC2345" s="22"/>
      <c r="CD2345" s="22"/>
      <c r="CE2345" s="22"/>
      <c r="CF2345" s="22"/>
      <c r="CG2345" s="22"/>
      <c r="CH2345" s="22"/>
      <c r="CI2345" s="22"/>
      <c r="CJ2345" s="22"/>
      <c r="CK2345" s="22"/>
      <c r="CL2345" s="22"/>
      <c r="CM2345" s="22"/>
      <c r="CN2345" s="22"/>
      <c r="CO2345" s="22"/>
      <c r="CP2345" s="22"/>
      <c r="CQ2345" s="22"/>
      <c r="CR2345" s="22"/>
      <c r="CS2345" s="22"/>
      <c r="CT2345" s="22"/>
      <c r="CU2345" s="22"/>
      <c r="CV2345" s="22"/>
      <c r="CW2345" s="22"/>
      <c r="CX2345" s="22"/>
      <c r="CY2345" s="22"/>
      <c r="CZ2345" s="22"/>
      <c r="DA2345" s="22"/>
      <c r="DB2345" s="22"/>
      <c r="DC2345" s="22"/>
      <c r="DD2345" s="22"/>
      <c r="DE2345" s="22"/>
      <c r="DF2345" s="22"/>
      <c r="DG2345" s="22"/>
      <c r="DH2345" s="22"/>
      <c r="DI2345" s="22"/>
      <c r="DJ2345" s="22"/>
      <c r="DK2345" s="22"/>
      <c r="DL2345" s="22"/>
    </row>
    <row r="2346" spans="22:116" x14ac:dyDescent="0.25">
      <c r="V2346" s="461"/>
      <c r="W2346" s="5"/>
      <c r="X2346" s="5"/>
      <c r="Y2346" s="5"/>
      <c r="Z2346" s="5"/>
      <c r="AA2346" s="22"/>
      <c r="AB2346" s="22"/>
      <c r="AC2346" s="22"/>
      <c r="AD2346" s="22"/>
      <c r="AE2346" s="22"/>
      <c r="AF2346" s="22"/>
      <c r="AG2346" s="22"/>
      <c r="AH2346" s="22"/>
      <c r="AI2346" s="22"/>
      <c r="AJ2346" s="22"/>
      <c r="AK2346" s="22"/>
      <c r="AL2346" s="22"/>
      <c r="AM2346" s="22"/>
      <c r="AN2346" s="22"/>
      <c r="AO2346" s="22"/>
      <c r="AP2346" s="22"/>
      <c r="AQ2346" s="22"/>
      <c r="AR2346" s="22"/>
      <c r="AS2346" s="22"/>
      <c r="AT2346" s="22"/>
      <c r="AU2346" s="22"/>
      <c r="AV2346" s="22"/>
      <c r="AW2346" s="22"/>
      <c r="AX2346" s="22"/>
      <c r="AY2346" s="22"/>
      <c r="AZ2346" s="22"/>
      <c r="BA2346" s="22"/>
      <c r="BB2346" s="22"/>
      <c r="BC2346" s="22"/>
      <c r="BD2346" s="22"/>
      <c r="BE2346" s="22"/>
      <c r="BF2346" s="22"/>
      <c r="BG2346" s="22"/>
      <c r="BH2346" s="22"/>
      <c r="BI2346" s="22"/>
      <c r="BJ2346" s="22"/>
      <c r="BK2346" s="22"/>
      <c r="BL2346" s="22"/>
      <c r="BM2346" s="22"/>
      <c r="BN2346" s="22"/>
      <c r="BO2346" s="22"/>
      <c r="BP2346" s="22"/>
      <c r="BQ2346" s="22"/>
      <c r="BR2346" s="22"/>
      <c r="BS2346" s="22"/>
      <c r="BT2346" s="22"/>
      <c r="BU2346" s="22"/>
      <c r="BV2346" s="22"/>
      <c r="BW2346" s="22"/>
      <c r="BX2346" s="22"/>
      <c r="BY2346" s="22"/>
      <c r="BZ2346" s="22"/>
      <c r="CA2346" s="22"/>
      <c r="CB2346" s="22"/>
      <c r="CC2346" s="22"/>
      <c r="CD2346" s="22"/>
      <c r="CE2346" s="22"/>
      <c r="CF2346" s="22"/>
      <c r="CG2346" s="22"/>
      <c r="CH2346" s="22"/>
      <c r="CI2346" s="22"/>
      <c r="CJ2346" s="22"/>
      <c r="CK2346" s="22"/>
      <c r="CL2346" s="22"/>
      <c r="CM2346" s="22"/>
      <c r="CN2346" s="22"/>
      <c r="CO2346" s="22"/>
      <c r="CP2346" s="22"/>
      <c r="CQ2346" s="22"/>
      <c r="CR2346" s="22"/>
      <c r="CS2346" s="22"/>
      <c r="CT2346" s="22"/>
      <c r="CU2346" s="22"/>
      <c r="CV2346" s="22"/>
      <c r="CW2346" s="22"/>
      <c r="CX2346" s="22"/>
      <c r="CY2346" s="22"/>
      <c r="CZ2346" s="22"/>
      <c r="DA2346" s="22"/>
      <c r="DB2346" s="22"/>
      <c r="DC2346" s="22"/>
      <c r="DD2346" s="22"/>
      <c r="DE2346" s="22"/>
      <c r="DF2346" s="22"/>
      <c r="DG2346" s="22"/>
      <c r="DH2346" s="22"/>
      <c r="DI2346" s="22"/>
      <c r="DJ2346" s="22"/>
      <c r="DK2346" s="22"/>
      <c r="DL2346" s="22"/>
    </row>
    <row r="2347" spans="22:116" x14ac:dyDescent="0.25">
      <c r="V2347" s="461"/>
      <c r="W2347" s="5"/>
      <c r="X2347" s="5"/>
      <c r="Y2347" s="5"/>
      <c r="Z2347" s="5"/>
      <c r="AA2347" s="22"/>
      <c r="AB2347" s="22"/>
      <c r="AC2347" s="22"/>
      <c r="AD2347" s="22"/>
      <c r="AE2347" s="22"/>
      <c r="AF2347" s="22"/>
      <c r="AG2347" s="22"/>
      <c r="AH2347" s="22"/>
      <c r="AI2347" s="22"/>
      <c r="AJ2347" s="22"/>
      <c r="AK2347" s="22"/>
      <c r="AL2347" s="22"/>
      <c r="AM2347" s="22"/>
      <c r="AN2347" s="22"/>
      <c r="AO2347" s="22"/>
      <c r="AP2347" s="22"/>
      <c r="AQ2347" s="22"/>
      <c r="AR2347" s="22"/>
      <c r="AS2347" s="22"/>
      <c r="AT2347" s="22"/>
      <c r="AU2347" s="22"/>
      <c r="AV2347" s="22"/>
      <c r="AW2347" s="22"/>
      <c r="AX2347" s="22"/>
      <c r="AY2347" s="22"/>
      <c r="AZ2347" s="22"/>
      <c r="BA2347" s="22"/>
      <c r="BB2347" s="22"/>
      <c r="BC2347" s="22"/>
      <c r="BD2347" s="22"/>
      <c r="BE2347" s="22"/>
      <c r="BF2347" s="22"/>
      <c r="BG2347" s="22"/>
      <c r="BH2347" s="22"/>
      <c r="BI2347" s="22"/>
      <c r="BJ2347" s="22"/>
      <c r="BK2347" s="22"/>
      <c r="BL2347" s="22"/>
      <c r="BM2347" s="22"/>
      <c r="BN2347" s="22"/>
      <c r="BO2347" s="22"/>
      <c r="BP2347" s="22"/>
      <c r="BQ2347" s="22"/>
      <c r="BR2347" s="22"/>
      <c r="BS2347" s="22"/>
      <c r="BT2347" s="22"/>
      <c r="BU2347" s="22"/>
      <c r="BV2347" s="22"/>
      <c r="BW2347" s="22"/>
      <c r="BX2347" s="22"/>
      <c r="BY2347" s="22"/>
      <c r="BZ2347" s="22"/>
      <c r="CA2347" s="22"/>
      <c r="CB2347" s="22"/>
      <c r="CC2347" s="22"/>
      <c r="CD2347" s="22"/>
      <c r="CE2347" s="22"/>
      <c r="CF2347" s="22"/>
      <c r="CG2347" s="22"/>
      <c r="CH2347" s="22"/>
      <c r="CI2347" s="22"/>
      <c r="CJ2347" s="22"/>
      <c r="CK2347" s="22"/>
      <c r="CL2347" s="22"/>
      <c r="CM2347" s="22"/>
      <c r="CN2347" s="22"/>
      <c r="CO2347" s="22"/>
      <c r="CP2347" s="22"/>
      <c r="CQ2347" s="22"/>
      <c r="CR2347" s="22"/>
      <c r="CS2347" s="22"/>
      <c r="CT2347" s="22"/>
      <c r="CU2347" s="22"/>
      <c r="CV2347" s="22"/>
      <c r="CW2347" s="22"/>
      <c r="CX2347" s="22"/>
      <c r="CY2347" s="22"/>
      <c r="CZ2347" s="22"/>
      <c r="DA2347" s="22"/>
      <c r="DB2347" s="22"/>
      <c r="DC2347" s="22"/>
      <c r="DD2347" s="22"/>
      <c r="DE2347" s="22"/>
      <c r="DF2347" s="22"/>
      <c r="DG2347" s="22"/>
      <c r="DH2347" s="22"/>
      <c r="DI2347" s="22"/>
      <c r="DJ2347" s="22"/>
      <c r="DK2347" s="22"/>
      <c r="DL2347" s="22"/>
    </row>
    <row r="2348" spans="22:116" x14ac:dyDescent="0.25">
      <c r="V2348" s="461"/>
      <c r="W2348" s="5"/>
      <c r="X2348" s="5"/>
      <c r="Y2348" s="5"/>
      <c r="Z2348" s="5"/>
      <c r="AA2348" s="22"/>
      <c r="AB2348" s="22"/>
      <c r="AC2348" s="22"/>
      <c r="AD2348" s="22"/>
      <c r="AE2348" s="22"/>
      <c r="AF2348" s="22"/>
      <c r="AG2348" s="22"/>
      <c r="AH2348" s="22"/>
      <c r="AI2348" s="22"/>
      <c r="AJ2348" s="22"/>
      <c r="AK2348" s="22"/>
      <c r="AL2348" s="22"/>
      <c r="AM2348" s="22"/>
      <c r="AN2348" s="22"/>
      <c r="AO2348" s="22"/>
      <c r="AP2348" s="22"/>
      <c r="AQ2348" s="22"/>
      <c r="AR2348" s="22"/>
      <c r="AS2348" s="22"/>
      <c r="AT2348" s="22"/>
      <c r="AU2348" s="22"/>
      <c r="AV2348" s="22"/>
      <c r="AW2348" s="22"/>
      <c r="AX2348" s="22"/>
      <c r="AY2348" s="22"/>
      <c r="AZ2348" s="22"/>
      <c r="BA2348" s="22"/>
      <c r="BB2348" s="22"/>
      <c r="BC2348" s="22"/>
      <c r="BD2348" s="22"/>
      <c r="BE2348" s="22"/>
      <c r="BF2348" s="22"/>
      <c r="BG2348" s="22"/>
      <c r="BH2348" s="22"/>
      <c r="BI2348" s="22"/>
      <c r="BJ2348" s="22"/>
      <c r="BK2348" s="22"/>
      <c r="BL2348" s="22"/>
      <c r="BM2348" s="22"/>
      <c r="BN2348" s="22"/>
      <c r="BO2348" s="22"/>
      <c r="BP2348" s="22"/>
      <c r="BQ2348" s="22"/>
      <c r="BR2348" s="22"/>
      <c r="BS2348" s="22"/>
      <c r="BT2348" s="22"/>
      <c r="BU2348" s="22"/>
      <c r="BV2348" s="22"/>
      <c r="BW2348" s="22"/>
      <c r="BX2348" s="22"/>
      <c r="BY2348" s="22"/>
      <c r="BZ2348" s="22"/>
      <c r="CA2348" s="22"/>
      <c r="CB2348" s="22"/>
      <c r="CC2348" s="22"/>
      <c r="CD2348" s="22"/>
      <c r="CE2348" s="22"/>
      <c r="CF2348" s="22"/>
      <c r="CG2348" s="22"/>
      <c r="CH2348" s="22"/>
      <c r="CI2348" s="22"/>
      <c r="CJ2348" s="22"/>
      <c r="CK2348" s="22"/>
      <c r="CL2348" s="22"/>
      <c r="CM2348" s="22"/>
      <c r="CN2348" s="22"/>
      <c r="CO2348" s="22"/>
      <c r="CP2348" s="22"/>
      <c r="CQ2348" s="22"/>
      <c r="CR2348" s="22"/>
      <c r="CS2348" s="22"/>
      <c r="CT2348" s="22"/>
      <c r="CU2348" s="22"/>
      <c r="CV2348" s="22"/>
      <c r="CW2348" s="22"/>
      <c r="CX2348" s="22"/>
      <c r="CY2348" s="22"/>
      <c r="CZ2348" s="22"/>
      <c r="DA2348" s="22"/>
      <c r="DB2348" s="22"/>
      <c r="DC2348" s="22"/>
      <c r="DD2348" s="22"/>
      <c r="DE2348" s="22"/>
      <c r="DF2348" s="22"/>
      <c r="DG2348" s="22"/>
      <c r="DH2348" s="22"/>
      <c r="DI2348" s="22"/>
      <c r="DJ2348" s="22"/>
      <c r="DK2348" s="22"/>
      <c r="DL2348" s="22"/>
    </row>
    <row r="2349" spans="22:116" x14ac:dyDescent="0.25">
      <c r="V2349" s="461"/>
      <c r="W2349" s="5"/>
      <c r="X2349" s="5"/>
      <c r="Y2349" s="5"/>
      <c r="Z2349" s="5"/>
      <c r="AA2349" s="22"/>
      <c r="AB2349" s="22"/>
      <c r="AC2349" s="22"/>
      <c r="AD2349" s="22"/>
      <c r="AE2349" s="22"/>
      <c r="AF2349" s="22"/>
      <c r="AG2349" s="22"/>
      <c r="AH2349" s="22"/>
      <c r="AI2349" s="22"/>
      <c r="AJ2349" s="22"/>
      <c r="AK2349" s="22"/>
      <c r="AL2349" s="22"/>
      <c r="AM2349" s="22"/>
      <c r="AN2349" s="22"/>
      <c r="AO2349" s="22"/>
      <c r="AP2349" s="22"/>
      <c r="AQ2349" s="22"/>
      <c r="AR2349" s="22"/>
      <c r="AS2349" s="22"/>
      <c r="AT2349" s="22"/>
      <c r="AU2349" s="22"/>
      <c r="AV2349" s="22"/>
      <c r="AW2349" s="22"/>
      <c r="AX2349" s="22"/>
      <c r="AY2349" s="22"/>
      <c r="AZ2349" s="22"/>
      <c r="BA2349" s="22"/>
      <c r="BB2349" s="22"/>
      <c r="BC2349" s="22"/>
      <c r="BD2349" s="22"/>
      <c r="BE2349" s="22"/>
      <c r="BF2349" s="22"/>
      <c r="BG2349" s="22"/>
      <c r="BH2349" s="22"/>
      <c r="BI2349" s="22"/>
      <c r="BJ2349" s="22"/>
      <c r="BK2349" s="22"/>
      <c r="BL2349" s="22"/>
      <c r="BM2349" s="22"/>
      <c r="BN2349" s="22"/>
      <c r="BO2349" s="22"/>
      <c r="BP2349" s="22"/>
      <c r="BQ2349" s="22"/>
      <c r="BR2349" s="22"/>
      <c r="BS2349" s="22"/>
      <c r="BT2349" s="22"/>
      <c r="BU2349" s="22"/>
      <c r="BV2349" s="22"/>
      <c r="BW2349" s="22"/>
      <c r="BX2349" s="22"/>
      <c r="BY2349" s="22"/>
      <c r="BZ2349" s="22"/>
      <c r="CA2349" s="22"/>
      <c r="CB2349" s="22"/>
      <c r="CC2349" s="22"/>
      <c r="CD2349" s="22"/>
      <c r="CE2349" s="22"/>
      <c r="CF2349" s="22"/>
      <c r="CG2349" s="22"/>
      <c r="CH2349" s="22"/>
      <c r="CI2349" s="22"/>
      <c r="CJ2349" s="22"/>
      <c r="CK2349" s="22"/>
      <c r="CL2349" s="22"/>
      <c r="CM2349" s="22"/>
      <c r="CN2349" s="22"/>
      <c r="CO2349" s="22"/>
      <c r="CP2349" s="22"/>
      <c r="CQ2349" s="22"/>
      <c r="CR2349" s="22"/>
      <c r="CS2349" s="22"/>
      <c r="CT2349" s="22"/>
      <c r="CU2349" s="22"/>
      <c r="CV2349" s="22"/>
      <c r="CW2349" s="22"/>
      <c r="CX2349" s="22"/>
      <c r="CY2349" s="22"/>
      <c r="CZ2349" s="22"/>
      <c r="DA2349" s="22"/>
      <c r="DB2349" s="22"/>
      <c r="DC2349" s="22"/>
      <c r="DD2349" s="22"/>
      <c r="DE2349" s="22"/>
      <c r="DF2349" s="22"/>
      <c r="DG2349" s="22"/>
      <c r="DH2349" s="22"/>
      <c r="DI2349" s="22"/>
      <c r="DJ2349" s="22"/>
      <c r="DK2349" s="22"/>
      <c r="DL2349" s="22"/>
    </row>
    <row r="2350" spans="22:116" x14ac:dyDescent="0.25">
      <c r="V2350" s="461"/>
      <c r="W2350" s="5"/>
      <c r="X2350" s="5"/>
      <c r="Y2350" s="5"/>
      <c r="Z2350" s="5"/>
      <c r="AA2350" s="22"/>
      <c r="AB2350" s="22"/>
      <c r="AC2350" s="22"/>
      <c r="AD2350" s="22"/>
      <c r="AE2350" s="22"/>
      <c r="AF2350" s="22"/>
      <c r="AG2350" s="22"/>
      <c r="AH2350" s="22"/>
      <c r="AI2350" s="22"/>
      <c r="AJ2350" s="22"/>
      <c r="AK2350" s="22"/>
      <c r="AL2350" s="22"/>
      <c r="AM2350" s="22"/>
      <c r="AN2350" s="22"/>
      <c r="AO2350" s="22"/>
      <c r="AP2350" s="22"/>
      <c r="AQ2350" s="22"/>
      <c r="AR2350" s="22"/>
      <c r="AS2350" s="22"/>
      <c r="AT2350" s="22"/>
      <c r="AU2350" s="22"/>
      <c r="AV2350" s="22"/>
      <c r="AW2350" s="22"/>
      <c r="AX2350" s="22"/>
      <c r="AY2350" s="22"/>
      <c r="AZ2350" s="22"/>
      <c r="BA2350" s="22"/>
      <c r="BB2350" s="22"/>
      <c r="BC2350" s="22"/>
      <c r="BD2350" s="22"/>
      <c r="BE2350" s="22"/>
      <c r="BF2350" s="22"/>
      <c r="BG2350" s="22"/>
      <c r="BH2350" s="22"/>
      <c r="BI2350" s="22"/>
      <c r="BJ2350" s="22"/>
      <c r="BK2350" s="22"/>
      <c r="BL2350" s="22"/>
      <c r="BM2350" s="22"/>
      <c r="BN2350" s="22"/>
      <c r="BO2350" s="22"/>
      <c r="BP2350" s="22"/>
      <c r="BQ2350" s="22"/>
      <c r="BR2350" s="22"/>
      <c r="BS2350" s="22"/>
      <c r="BT2350" s="22"/>
      <c r="BU2350" s="22"/>
      <c r="BV2350" s="22"/>
      <c r="BW2350" s="22"/>
      <c r="BX2350" s="22"/>
      <c r="BY2350" s="22"/>
      <c r="BZ2350" s="22"/>
      <c r="CA2350" s="22"/>
      <c r="CB2350" s="22"/>
      <c r="CC2350" s="22"/>
      <c r="CD2350" s="22"/>
      <c r="CE2350" s="22"/>
      <c r="CF2350" s="22"/>
      <c r="CG2350" s="22"/>
      <c r="CH2350" s="22"/>
      <c r="CI2350" s="22"/>
      <c r="CJ2350" s="22"/>
      <c r="CK2350" s="22"/>
      <c r="CL2350" s="22"/>
      <c r="CM2350" s="22"/>
      <c r="CN2350" s="22"/>
      <c r="CO2350" s="22"/>
      <c r="CP2350" s="22"/>
      <c r="CQ2350" s="22"/>
      <c r="CR2350" s="22"/>
      <c r="CS2350" s="22"/>
      <c r="CT2350" s="22"/>
      <c r="CU2350" s="22"/>
      <c r="CV2350" s="22"/>
      <c r="CW2350" s="22"/>
      <c r="CX2350" s="22"/>
      <c r="CY2350" s="22"/>
      <c r="CZ2350" s="22"/>
      <c r="DA2350" s="22"/>
      <c r="DB2350" s="22"/>
      <c r="DC2350" s="22"/>
      <c r="DD2350" s="22"/>
      <c r="DE2350" s="22"/>
      <c r="DF2350" s="22"/>
      <c r="DG2350" s="22"/>
      <c r="DH2350" s="22"/>
      <c r="DI2350" s="22"/>
      <c r="DJ2350" s="22"/>
      <c r="DK2350" s="22"/>
      <c r="DL2350" s="22"/>
    </row>
    <row r="2351" spans="22:116" x14ac:dyDescent="0.25">
      <c r="V2351" s="461"/>
      <c r="W2351" s="5"/>
      <c r="X2351" s="5"/>
      <c r="Y2351" s="5"/>
      <c r="Z2351" s="5"/>
      <c r="AA2351" s="22"/>
      <c r="AB2351" s="22"/>
      <c r="AC2351" s="22"/>
      <c r="AD2351" s="22"/>
      <c r="AE2351" s="22"/>
      <c r="AF2351" s="22"/>
      <c r="AG2351" s="22"/>
      <c r="AH2351" s="22"/>
      <c r="AI2351" s="22"/>
      <c r="AJ2351" s="22"/>
      <c r="AK2351" s="22"/>
      <c r="AL2351" s="22"/>
      <c r="AM2351" s="22"/>
      <c r="AN2351" s="22"/>
      <c r="AO2351" s="22"/>
      <c r="AP2351" s="22"/>
      <c r="AQ2351" s="22"/>
      <c r="AR2351" s="22"/>
      <c r="AS2351" s="22"/>
      <c r="AT2351" s="22"/>
      <c r="AU2351" s="22"/>
      <c r="AV2351" s="22"/>
      <c r="AW2351" s="22"/>
      <c r="AX2351" s="22"/>
      <c r="AY2351" s="22"/>
      <c r="AZ2351" s="22"/>
      <c r="BA2351" s="22"/>
      <c r="BB2351" s="22"/>
      <c r="BC2351" s="22"/>
      <c r="BD2351" s="22"/>
      <c r="BE2351" s="22"/>
      <c r="BF2351" s="22"/>
      <c r="BG2351" s="22"/>
      <c r="BH2351" s="22"/>
      <c r="BI2351" s="22"/>
      <c r="BJ2351" s="22"/>
      <c r="BK2351" s="22"/>
      <c r="BL2351" s="22"/>
      <c r="BM2351" s="22"/>
      <c r="BN2351" s="22"/>
      <c r="BO2351" s="22"/>
      <c r="BP2351" s="22"/>
      <c r="BQ2351" s="22"/>
      <c r="BR2351" s="22"/>
      <c r="BS2351" s="22"/>
      <c r="BT2351" s="22"/>
      <c r="BU2351" s="22"/>
      <c r="BV2351" s="22"/>
      <c r="BW2351" s="22"/>
      <c r="BX2351" s="22"/>
      <c r="BY2351" s="22"/>
      <c r="BZ2351" s="22"/>
      <c r="CA2351" s="22"/>
      <c r="CB2351" s="22"/>
      <c r="CC2351" s="22"/>
      <c r="CD2351" s="22"/>
      <c r="CE2351" s="22"/>
      <c r="CF2351" s="22"/>
      <c r="CG2351" s="22"/>
      <c r="CH2351" s="22"/>
      <c r="CI2351" s="22"/>
      <c r="CJ2351" s="22"/>
      <c r="CK2351" s="22"/>
      <c r="CL2351" s="22"/>
      <c r="CM2351" s="22"/>
      <c r="CN2351" s="22"/>
      <c r="CO2351" s="22"/>
      <c r="CP2351" s="22"/>
      <c r="CQ2351" s="22"/>
      <c r="CR2351" s="22"/>
      <c r="CS2351" s="22"/>
      <c r="CT2351" s="22"/>
      <c r="CU2351" s="22"/>
      <c r="CV2351" s="22"/>
      <c r="CW2351" s="22"/>
      <c r="CX2351" s="22"/>
      <c r="CY2351" s="22"/>
      <c r="CZ2351" s="22"/>
      <c r="DA2351" s="22"/>
      <c r="DB2351" s="22"/>
      <c r="DC2351" s="22"/>
      <c r="DD2351" s="22"/>
      <c r="DE2351" s="22"/>
      <c r="DF2351" s="22"/>
      <c r="DG2351" s="22"/>
      <c r="DH2351" s="22"/>
      <c r="DI2351" s="22"/>
      <c r="DJ2351" s="22"/>
      <c r="DK2351" s="22"/>
      <c r="DL2351" s="22"/>
    </row>
    <row r="2352" spans="22:116" x14ac:dyDescent="0.25">
      <c r="V2352" s="461"/>
      <c r="W2352" s="5"/>
      <c r="X2352" s="5"/>
      <c r="Y2352" s="5"/>
      <c r="Z2352" s="5"/>
      <c r="AA2352" s="22"/>
      <c r="AB2352" s="22"/>
      <c r="AC2352" s="22"/>
      <c r="AD2352" s="22"/>
      <c r="AE2352" s="22"/>
      <c r="AF2352" s="22"/>
      <c r="AG2352" s="22"/>
      <c r="AH2352" s="22"/>
      <c r="AI2352" s="22"/>
      <c r="AJ2352" s="22"/>
      <c r="AK2352" s="22"/>
      <c r="AL2352" s="22"/>
      <c r="AM2352" s="22"/>
      <c r="AN2352" s="22"/>
      <c r="AO2352" s="22"/>
      <c r="AP2352" s="22"/>
      <c r="AQ2352" s="22"/>
      <c r="AR2352" s="22"/>
      <c r="AS2352" s="22"/>
      <c r="AT2352" s="22"/>
      <c r="AU2352" s="22"/>
      <c r="AV2352" s="22"/>
      <c r="AW2352" s="22"/>
      <c r="AX2352" s="22"/>
      <c r="AY2352" s="22"/>
      <c r="AZ2352" s="22"/>
      <c r="BA2352" s="22"/>
      <c r="BB2352" s="22"/>
      <c r="BC2352" s="22"/>
      <c r="BD2352" s="22"/>
      <c r="BE2352" s="22"/>
      <c r="BF2352" s="22"/>
      <c r="BG2352" s="22"/>
      <c r="BH2352" s="22"/>
      <c r="BI2352" s="22"/>
      <c r="BJ2352" s="22"/>
      <c r="BK2352" s="22"/>
      <c r="BL2352" s="22"/>
      <c r="BM2352" s="22"/>
      <c r="BN2352" s="22"/>
      <c r="BO2352" s="22"/>
      <c r="BP2352" s="22"/>
      <c r="BQ2352" s="22"/>
      <c r="BR2352" s="22"/>
      <c r="BS2352" s="22"/>
      <c r="BT2352" s="22"/>
      <c r="BU2352" s="22"/>
      <c r="BV2352" s="22"/>
      <c r="BW2352" s="22"/>
      <c r="BX2352" s="22"/>
      <c r="BY2352" s="22"/>
      <c r="BZ2352" s="22"/>
      <c r="CA2352" s="22"/>
      <c r="CB2352" s="22"/>
      <c r="CC2352" s="22"/>
      <c r="CD2352" s="22"/>
      <c r="CE2352" s="22"/>
      <c r="CF2352" s="22"/>
      <c r="CG2352" s="22"/>
      <c r="CH2352" s="22"/>
      <c r="CI2352" s="22"/>
      <c r="CJ2352" s="22"/>
      <c r="CK2352" s="22"/>
      <c r="CL2352" s="22"/>
      <c r="CM2352" s="22"/>
      <c r="CN2352" s="22"/>
      <c r="CO2352" s="22"/>
      <c r="CP2352" s="22"/>
      <c r="CQ2352" s="22"/>
      <c r="CR2352" s="22"/>
      <c r="CS2352" s="22"/>
      <c r="CT2352" s="22"/>
      <c r="CU2352" s="22"/>
      <c r="CV2352" s="22"/>
      <c r="CW2352" s="22"/>
      <c r="CX2352" s="22"/>
      <c r="CY2352" s="22"/>
      <c r="CZ2352" s="22"/>
      <c r="DA2352" s="22"/>
      <c r="DB2352" s="22"/>
      <c r="DC2352" s="22"/>
      <c r="DD2352" s="22"/>
      <c r="DE2352" s="22"/>
      <c r="DF2352" s="22"/>
      <c r="DG2352" s="22"/>
      <c r="DH2352" s="22"/>
      <c r="DI2352" s="22"/>
      <c r="DJ2352" s="22"/>
      <c r="DK2352" s="22"/>
      <c r="DL2352" s="22"/>
    </row>
    <row r="2353" spans="22:116" x14ac:dyDescent="0.25">
      <c r="V2353" s="461"/>
      <c r="W2353" s="5"/>
      <c r="X2353" s="5"/>
      <c r="Y2353" s="5"/>
      <c r="Z2353" s="5"/>
      <c r="AA2353" s="22"/>
      <c r="AB2353" s="22"/>
      <c r="AC2353" s="22"/>
      <c r="AD2353" s="22"/>
      <c r="AE2353" s="22"/>
      <c r="AF2353" s="22"/>
      <c r="AG2353" s="22"/>
      <c r="AH2353" s="22"/>
      <c r="AI2353" s="22"/>
      <c r="AJ2353" s="22"/>
      <c r="AK2353" s="22"/>
      <c r="AL2353" s="22"/>
      <c r="AM2353" s="22"/>
      <c r="AN2353" s="22"/>
      <c r="AO2353" s="22"/>
      <c r="AP2353" s="22"/>
      <c r="AQ2353" s="22"/>
      <c r="AR2353" s="22"/>
      <c r="AS2353" s="22"/>
      <c r="AT2353" s="22"/>
      <c r="AU2353" s="22"/>
      <c r="AV2353" s="22"/>
      <c r="AW2353" s="22"/>
      <c r="AX2353" s="22"/>
      <c r="AY2353" s="22"/>
      <c r="AZ2353" s="22"/>
      <c r="BA2353" s="22"/>
      <c r="BB2353" s="22"/>
      <c r="BC2353" s="22"/>
      <c r="BD2353" s="22"/>
      <c r="BE2353" s="22"/>
      <c r="BF2353" s="22"/>
      <c r="BG2353" s="22"/>
      <c r="BH2353" s="22"/>
      <c r="BI2353" s="22"/>
      <c r="BJ2353" s="22"/>
      <c r="BK2353" s="22"/>
      <c r="BL2353" s="22"/>
      <c r="BM2353" s="22"/>
      <c r="BN2353" s="22"/>
      <c r="BO2353" s="22"/>
      <c r="BP2353" s="22"/>
      <c r="BQ2353" s="22"/>
      <c r="BR2353" s="22"/>
      <c r="BS2353" s="22"/>
      <c r="BT2353" s="22"/>
      <c r="BU2353" s="22"/>
      <c r="BV2353" s="22"/>
      <c r="BW2353" s="22"/>
      <c r="BX2353" s="22"/>
      <c r="BY2353" s="22"/>
      <c r="BZ2353" s="22"/>
      <c r="CA2353" s="22"/>
      <c r="CB2353" s="22"/>
      <c r="CC2353" s="22"/>
      <c r="CD2353" s="22"/>
      <c r="CE2353" s="22"/>
      <c r="CF2353" s="22"/>
      <c r="CG2353" s="22"/>
      <c r="CH2353" s="22"/>
      <c r="CI2353" s="22"/>
      <c r="CJ2353" s="22"/>
      <c r="CK2353" s="22"/>
      <c r="CL2353" s="22"/>
      <c r="CM2353" s="22"/>
      <c r="CN2353" s="22"/>
      <c r="CO2353" s="22"/>
      <c r="CP2353" s="22"/>
      <c r="CQ2353" s="22"/>
      <c r="CR2353" s="22"/>
      <c r="CS2353" s="22"/>
      <c r="CT2353" s="22"/>
      <c r="CU2353" s="22"/>
      <c r="CV2353" s="22"/>
      <c r="CW2353" s="22"/>
      <c r="CX2353" s="22"/>
      <c r="CY2353" s="22"/>
      <c r="CZ2353" s="22"/>
      <c r="DA2353" s="22"/>
      <c r="DB2353" s="22"/>
      <c r="DC2353" s="22"/>
      <c r="DD2353" s="22"/>
      <c r="DE2353" s="22"/>
      <c r="DF2353" s="22"/>
      <c r="DG2353" s="22"/>
      <c r="DH2353" s="22"/>
      <c r="DI2353" s="22"/>
      <c r="DJ2353" s="22"/>
      <c r="DK2353" s="22"/>
      <c r="DL2353" s="22"/>
    </row>
    <row r="2354" spans="22:116" x14ac:dyDescent="0.25">
      <c r="V2354" s="461"/>
      <c r="W2354" s="5"/>
      <c r="X2354" s="5"/>
      <c r="Y2354" s="5"/>
      <c r="Z2354" s="5"/>
      <c r="AA2354" s="22"/>
      <c r="AB2354" s="22"/>
      <c r="AC2354" s="22"/>
      <c r="AD2354" s="22"/>
      <c r="AE2354" s="22"/>
      <c r="AF2354" s="22"/>
      <c r="AG2354" s="22"/>
      <c r="AH2354" s="22"/>
      <c r="AI2354" s="22"/>
      <c r="AJ2354" s="22"/>
      <c r="AK2354" s="22"/>
      <c r="AL2354" s="22"/>
      <c r="AM2354" s="22"/>
      <c r="AN2354" s="22"/>
      <c r="AO2354" s="22"/>
      <c r="AP2354" s="22"/>
      <c r="AQ2354" s="22"/>
      <c r="AR2354" s="22"/>
      <c r="AS2354" s="22"/>
      <c r="AT2354" s="22"/>
      <c r="AU2354" s="22"/>
      <c r="AV2354" s="22"/>
      <c r="AW2354" s="22"/>
      <c r="AX2354" s="22"/>
      <c r="AY2354" s="22"/>
      <c r="AZ2354" s="22"/>
      <c r="BA2354" s="22"/>
      <c r="BB2354" s="22"/>
      <c r="BC2354" s="22"/>
      <c r="BD2354" s="22"/>
      <c r="BE2354" s="22"/>
      <c r="BF2354" s="22"/>
      <c r="BG2354" s="22"/>
      <c r="BH2354" s="22"/>
      <c r="BI2354" s="22"/>
      <c r="BJ2354" s="22"/>
      <c r="BK2354" s="22"/>
      <c r="BL2354" s="22"/>
      <c r="BM2354" s="22"/>
      <c r="BN2354" s="22"/>
      <c r="BO2354" s="22"/>
      <c r="BP2354" s="22"/>
      <c r="BQ2354" s="22"/>
      <c r="BR2354" s="22"/>
      <c r="BS2354" s="22"/>
      <c r="BT2354" s="22"/>
      <c r="BU2354" s="22"/>
      <c r="BV2354" s="22"/>
      <c r="BW2354" s="22"/>
      <c r="BX2354" s="22"/>
      <c r="BY2354" s="22"/>
      <c r="BZ2354" s="22"/>
      <c r="CA2354" s="22"/>
      <c r="CB2354" s="22"/>
      <c r="CC2354" s="22"/>
      <c r="CD2354" s="22"/>
      <c r="CE2354" s="22"/>
      <c r="CF2354" s="22"/>
      <c r="CG2354" s="22"/>
      <c r="CH2354" s="22"/>
      <c r="CI2354" s="22"/>
      <c r="CJ2354" s="22"/>
      <c r="CK2354" s="22"/>
      <c r="CL2354" s="22"/>
      <c r="CM2354" s="22"/>
      <c r="CN2354" s="22"/>
      <c r="CO2354" s="22"/>
      <c r="CP2354" s="22"/>
      <c r="CQ2354" s="22"/>
      <c r="CR2354" s="22"/>
      <c r="CS2354" s="22"/>
      <c r="CT2354" s="22"/>
      <c r="CU2354" s="22"/>
      <c r="CV2354" s="22"/>
      <c r="CW2354" s="22"/>
      <c r="CX2354" s="22"/>
      <c r="CY2354" s="22"/>
      <c r="CZ2354" s="22"/>
      <c r="DA2354" s="22"/>
      <c r="DB2354" s="22"/>
      <c r="DC2354" s="22"/>
      <c r="DD2354" s="22"/>
      <c r="DE2354" s="22"/>
      <c r="DF2354" s="22"/>
      <c r="DG2354" s="22"/>
      <c r="DH2354" s="22"/>
      <c r="DI2354" s="22"/>
      <c r="DJ2354" s="22"/>
      <c r="DK2354" s="22"/>
      <c r="DL2354" s="22"/>
    </row>
    <row r="2355" spans="22:116" x14ac:dyDescent="0.25">
      <c r="V2355" s="461"/>
      <c r="W2355" s="5"/>
      <c r="X2355" s="5"/>
      <c r="Y2355" s="5"/>
      <c r="Z2355" s="5"/>
      <c r="AA2355" s="22"/>
      <c r="AB2355" s="22"/>
      <c r="AC2355" s="22"/>
      <c r="AD2355" s="22"/>
      <c r="AE2355" s="22"/>
      <c r="AF2355" s="22"/>
      <c r="AG2355" s="22"/>
      <c r="AH2355" s="22"/>
      <c r="AI2355" s="22"/>
      <c r="AJ2355" s="22"/>
      <c r="AK2355" s="22"/>
      <c r="AL2355" s="22"/>
      <c r="AM2355" s="22"/>
      <c r="AN2355" s="22"/>
      <c r="AO2355" s="22"/>
      <c r="AP2355" s="22"/>
      <c r="AQ2355" s="22"/>
      <c r="AR2355" s="22"/>
      <c r="AS2355" s="22"/>
      <c r="AT2355" s="22"/>
      <c r="AU2355" s="22"/>
      <c r="AV2355" s="22"/>
      <c r="AW2355" s="22"/>
      <c r="AX2355" s="22"/>
      <c r="AY2355" s="22"/>
      <c r="AZ2355" s="22"/>
      <c r="BA2355" s="22"/>
      <c r="BB2355" s="22"/>
      <c r="BC2355" s="22"/>
      <c r="BD2355" s="22"/>
      <c r="BE2355" s="22"/>
      <c r="BF2355" s="22"/>
      <c r="BG2355" s="22"/>
      <c r="BH2355" s="22"/>
      <c r="BI2355" s="22"/>
      <c r="BJ2355" s="22"/>
      <c r="BK2355" s="22"/>
      <c r="BL2355" s="22"/>
      <c r="BM2355" s="22"/>
      <c r="BN2355" s="22"/>
      <c r="BO2355" s="22"/>
      <c r="BP2355" s="22"/>
      <c r="BQ2355" s="22"/>
      <c r="BR2355" s="22"/>
      <c r="BS2355" s="22"/>
      <c r="BT2355" s="22"/>
      <c r="BU2355" s="22"/>
      <c r="BV2355" s="22"/>
      <c r="BW2355" s="22"/>
      <c r="BX2355" s="22"/>
      <c r="BY2355" s="22"/>
      <c r="BZ2355" s="22"/>
      <c r="CA2355" s="22"/>
      <c r="CB2355" s="22"/>
      <c r="CC2355" s="22"/>
      <c r="CD2355" s="22"/>
      <c r="CE2355" s="22"/>
      <c r="CF2355" s="22"/>
      <c r="CG2355" s="22"/>
      <c r="CH2355" s="22"/>
      <c r="CI2355" s="22"/>
      <c r="CJ2355" s="22"/>
      <c r="CK2355" s="22"/>
      <c r="CL2355" s="22"/>
      <c r="CM2355" s="22"/>
      <c r="CN2355" s="22"/>
      <c r="CO2355" s="22"/>
      <c r="CP2355" s="22"/>
      <c r="CQ2355" s="22"/>
      <c r="CR2355" s="22"/>
      <c r="CS2355" s="22"/>
      <c r="CT2355" s="22"/>
      <c r="CU2355" s="22"/>
      <c r="CV2355" s="22"/>
      <c r="CW2355" s="22"/>
      <c r="CX2355" s="22"/>
      <c r="CY2355" s="22"/>
      <c r="CZ2355" s="22"/>
      <c r="DA2355" s="22"/>
      <c r="DB2355" s="22"/>
      <c r="DC2355" s="22"/>
      <c r="DD2355" s="22"/>
      <c r="DE2355" s="22"/>
      <c r="DF2355" s="22"/>
      <c r="DG2355" s="22"/>
      <c r="DH2355" s="22"/>
      <c r="DI2355" s="22"/>
      <c r="DJ2355" s="22"/>
      <c r="DK2355" s="22"/>
      <c r="DL2355" s="22"/>
    </row>
    <row r="2356" spans="22:116" x14ac:dyDescent="0.25">
      <c r="V2356" s="461"/>
      <c r="W2356" s="5"/>
      <c r="X2356" s="5"/>
      <c r="Y2356" s="5"/>
      <c r="Z2356" s="5"/>
      <c r="AA2356" s="22"/>
      <c r="AB2356" s="22"/>
      <c r="AC2356" s="22"/>
      <c r="AD2356" s="22"/>
      <c r="AE2356" s="22"/>
      <c r="AF2356" s="22"/>
      <c r="AG2356" s="22"/>
      <c r="AH2356" s="22"/>
      <c r="AI2356" s="22"/>
      <c r="AJ2356" s="22"/>
      <c r="AK2356" s="22"/>
      <c r="AL2356" s="22"/>
      <c r="AM2356" s="22"/>
      <c r="AN2356" s="22"/>
      <c r="AO2356" s="22"/>
      <c r="AP2356" s="22"/>
      <c r="AQ2356" s="22"/>
      <c r="AR2356" s="22"/>
      <c r="AS2356" s="22"/>
      <c r="AT2356" s="22"/>
      <c r="AU2356" s="22"/>
      <c r="AV2356" s="22"/>
      <c r="AW2356" s="22"/>
      <c r="AX2356" s="22"/>
      <c r="AY2356" s="22"/>
      <c r="AZ2356" s="22"/>
      <c r="BA2356" s="22"/>
      <c r="BB2356" s="22"/>
      <c r="BC2356" s="22"/>
      <c r="BD2356" s="22"/>
      <c r="BE2356" s="22"/>
      <c r="BF2356" s="22"/>
      <c r="BG2356" s="22"/>
      <c r="BH2356" s="22"/>
      <c r="BI2356" s="22"/>
      <c r="BJ2356" s="22"/>
      <c r="BK2356" s="22"/>
      <c r="BL2356" s="22"/>
      <c r="BM2356" s="22"/>
      <c r="BN2356" s="22"/>
      <c r="BO2356" s="22"/>
      <c r="BP2356" s="22"/>
      <c r="BQ2356" s="22"/>
      <c r="BR2356" s="22"/>
      <c r="BS2356" s="22"/>
      <c r="BT2356" s="22"/>
      <c r="BU2356" s="22"/>
      <c r="BV2356" s="22"/>
      <c r="BW2356" s="22"/>
      <c r="BX2356" s="22"/>
      <c r="BY2356" s="22"/>
      <c r="BZ2356" s="22"/>
      <c r="CA2356" s="22"/>
      <c r="CB2356" s="22"/>
      <c r="CC2356" s="22"/>
      <c r="CD2356" s="22"/>
      <c r="CE2356" s="22"/>
      <c r="CF2356" s="22"/>
      <c r="CG2356" s="22"/>
      <c r="CH2356" s="22"/>
      <c r="CI2356" s="22"/>
      <c r="CJ2356" s="22"/>
      <c r="CK2356" s="22"/>
      <c r="CL2356" s="22"/>
      <c r="CM2356" s="22"/>
      <c r="CN2356" s="22"/>
      <c r="CO2356" s="22"/>
      <c r="CP2356" s="22"/>
      <c r="CQ2356" s="22"/>
      <c r="CR2356" s="22"/>
      <c r="CS2356" s="22"/>
      <c r="CT2356" s="22"/>
      <c r="CU2356" s="22"/>
      <c r="CV2356" s="22"/>
      <c r="CW2356" s="22"/>
      <c r="CX2356" s="22"/>
      <c r="CY2356" s="22"/>
      <c r="CZ2356" s="22"/>
      <c r="DA2356" s="22"/>
      <c r="DB2356" s="22"/>
      <c r="DC2356" s="22"/>
      <c r="DD2356" s="22"/>
      <c r="DE2356" s="22"/>
      <c r="DF2356" s="22"/>
      <c r="DG2356" s="22"/>
      <c r="DH2356" s="22"/>
      <c r="DI2356" s="22"/>
      <c r="DJ2356" s="22"/>
      <c r="DK2356" s="22"/>
      <c r="DL2356" s="22"/>
    </row>
    <row r="2357" spans="22:116" x14ac:dyDescent="0.25">
      <c r="V2357" s="461"/>
      <c r="W2357" s="5"/>
      <c r="X2357" s="5"/>
      <c r="Y2357" s="5"/>
      <c r="Z2357" s="5"/>
      <c r="AA2357" s="22"/>
      <c r="AB2357" s="22"/>
      <c r="AC2357" s="22"/>
      <c r="AD2357" s="22"/>
      <c r="AE2357" s="22"/>
      <c r="AF2357" s="22"/>
      <c r="AG2357" s="22"/>
      <c r="AH2357" s="22"/>
      <c r="AI2357" s="22"/>
      <c r="AJ2357" s="22"/>
      <c r="AK2357" s="22"/>
      <c r="AL2357" s="22"/>
      <c r="AM2357" s="22"/>
      <c r="AN2357" s="22"/>
      <c r="AO2357" s="22"/>
      <c r="AP2357" s="22"/>
      <c r="AQ2357" s="22"/>
      <c r="AR2357" s="22"/>
      <c r="AS2357" s="22"/>
      <c r="AT2357" s="22"/>
      <c r="AU2357" s="22"/>
      <c r="AV2357" s="22"/>
      <c r="AW2357" s="22"/>
      <c r="AX2357" s="22"/>
      <c r="AY2357" s="22"/>
      <c r="AZ2357" s="22"/>
      <c r="BA2357" s="22"/>
      <c r="BB2357" s="22"/>
      <c r="BC2357" s="22"/>
      <c r="BD2357" s="22"/>
      <c r="BE2357" s="22"/>
      <c r="BF2357" s="22"/>
      <c r="BG2357" s="22"/>
      <c r="BH2357" s="22"/>
      <c r="BI2357" s="22"/>
      <c r="BJ2357" s="22"/>
      <c r="BK2357" s="22"/>
      <c r="BL2357" s="22"/>
      <c r="BM2357" s="22"/>
      <c r="BN2357" s="22"/>
      <c r="BO2357" s="22"/>
      <c r="BP2357" s="22"/>
      <c r="BQ2357" s="22"/>
      <c r="BR2357" s="22"/>
      <c r="BS2357" s="22"/>
      <c r="BT2357" s="22"/>
      <c r="BU2357" s="22"/>
      <c r="BV2357" s="22"/>
      <c r="BW2357" s="22"/>
      <c r="BX2357" s="22"/>
      <c r="BY2357" s="22"/>
      <c r="BZ2357" s="22"/>
      <c r="CA2357" s="22"/>
      <c r="CB2357" s="22"/>
      <c r="CC2357" s="22"/>
      <c r="CD2357" s="22"/>
      <c r="CE2357" s="22"/>
      <c r="CF2357" s="22"/>
      <c r="CG2357" s="22"/>
      <c r="CH2357" s="22"/>
      <c r="CI2357" s="22"/>
      <c r="CJ2357" s="22"/>
      <c r="CK2357" s="22"/>
      <c r="CL2357" s="22"/>
      <c r="CM2357" s="22"/>
      <c r="CN2357" s="22"/>
      <c r="CO2357" s="22"/>
      <c r="CP2357" s="22"/>
      <c r="CQ2357" s="22"/>
      <c r="CR2357" s="22"/>
      <c r="CS2357" s="22"/>
      <c r="CT2357" s="22"/>
      <c r="CU2357" s="22"/>
      <c r="CV2357" s="22"/>
      <c r="CW2357" s="22"/>
      <c r="CX2357" s="22"/>
      <c r="CY2357" s="22"/>
      <c r="CZ2357" s="22"/>
      <c r="DA2357" s="22"/>
      <c r="DB2357" s="22"/>
      <c r="DC2357" s="22"/>
      <c r="DD2357" s="22"/>
      <c r="DE2357" s="22"/>
      <c r="DF2357" s="22"/>
      <c r="DG2357" s="22"/>
      <c r="DH2357" s="22"/>
      <c r="DI2357" s="22"/>
      <c r="DJ2357" s="22"/>
      <c r="DK2357" s="22"/>
      <c r="DL2357" s="22"/>
    </row>
    <row r="2358" spans="22:116" x14ac:dyDescent="0.25">
      <c r="V2358" s="461"/>
      <c r="W2358" s="5"/>
      <c r="X2358" s="5"/>
      <c r="Y2358" s="5"/>
      <c r="Z2358" s="5"/>
      <c r="AA2358" s="22"/>
      <c r="AB2358" s="22"/>
      <c r="AC2358" s="22"/>
      <c r="AD2358" s="22"/>
      <c r="AE2358" s="22"/>
      <c r="AF2358" s="22"/>
      <c r="AG2358" s="22"/>
      <c r="AH2358" s="22"/>
      <c r="AI2358" s="22"/>
      <c r="AJ2358" s="22"/>
      <c r="AK2358" s="22"/>
      <c r="AL2358" s="22"/>
      <c r="AM2358" s="22"/>
      <c r="AN2358" s="22"/>
      <c r="AO2358" s="22"/>
      <c r="AP2358" s="22"/>
      <c r="AQ2358" s="22"/>
      <c r="AR2358" s="22"/>
      <c r="AS2358" s="22"/>
      <c r="AT2358" s="22"/>
      <c r="AU2358" s="22"/>
      <c r="AV2358" s="22"/>
      <c r="AW2358" s="22"/>
      <c r="AX2358" s="22"/>
      <c r="AY2358" s="22"/>
      <c r="AZ2358" s="22"/>
      <c r="BA2358" s="22"/>
      <c r="BB2358" s="22"/>
      <c r="BC2358" s="22"/>
      <c r="BD2358" s="22"/>
      <c r="BE2358" s="22"/>
      <c r="BF2358" s="22"/>
      <c r="BG2358" s="22"/>
      <c r="BH2358" s="22"/>
      <c r="BI2358" s="22"/>
      <c r="BJ2358" s="22"/>
      <c r="BK2358" s="22"/>
      <c r="BL2358" s="22"/>
      <c r="BM2358" s="22"/>
      <c r="BN2358" s="22"/>
      <c r="BO2358" s="22"/>
      <c r="BP2358" s="22"/>
      <c r="BQ2358" s="22"/>
      <c r="BR2358" s="22"/>
      <c r="BS2358" s="22"/>
      <c r="BT2358" s="22"/>
      <c r="BU2358" s="22"/>
      <c r="BV2358" s="22"/>
      <c r="BW2358" s="22"/>
      <c r="BX2358" s="22"/>
      <c r="BY2358" s="22"/>
      <c r="BZ2358" s="22"/>
      <c r="CA2358" s="22"/>
      <c r="CB2358" s="22"/>
      <c r="CC2358" s="22"/>
      <c r="CD2358" s="22"/>
      <c r="CE2358" s="22"/>
      <c r="CF2358" s="22"/>
      <c r="CG2358" s="22"/>
      <c r="CH2358" s="22"/>
      <c r="CI2358" s="22"/>
      <c r="CJ2358" s="22"/>
      <c r="CK2358" s="22"/>
      <c r="CL2358" s="22"/>
      <c r="CM2358" s="22"/>
      <c r="CN2358" s="22"/>
      <c r="CO2358" s="22"/>
      <c r="CP2358" s="22"/>
      <c r="CQ2358" s="22"/>
      <c r="CR2358" s="22"/>
      <c r="CS2358" s="22"/>
      <c r="CT2358" s="22"/>
      <c r="CU2358" s="22"/>
      <c r="CV2358" s="22"/>
      <c r="CW2358" s="22"/>
      <c r="CX2358" s="22"/>
      <c r="CY2358" s="22"/>
      <c r="CZ2358" s="22"/>
      <c r="DA2358" s="22"/>
      <c r="DB2358" s="22"/>
      <c r="DC2358" s="22"/>
      <c r="DD2358" s="22"/>
      <c r="DE2358" s="22"/>
      <c r="DF2358" s="22"/>
      <c r="DG2358" s="22"/>
      <c r="DH2358" s="22"/>
      <c r="DI2358" s="22"/>
      <c r="DJ2358" s="22"/>
      <c r="DK2358" s="22"/>
      <c r="DL2358" s="22"/>
    </row>
    <row r="2359" spans="22:116" x14ac:dyDescent="0.25">
      <c r="V2359" s="461"/>
      <c r="W2359" s="5"/>
      <c r="X2359" s="5"/>
      <c r="Y2359" s="5"/>
      <c r="Z2359" s="5"/>
      <c r="AA2359" s="22"/>
      <c r="AB2359" s="22"/>
      <c r="AC2359" s="22"/>
      <c r="AD2359" s="22"/>
      <c r="AE2359" s="22"/>
      <c r="AF2359" s="22"/>
      <c r="AG2359" s="22"/>
      <c r="AH2359" s="22"/>
      <c r="AI2359" s="22"/>
      <c r="AJ2359" s="22"/>
      <c r="AK2359" s="22"/>
      <c r="AL2359" s="22"/>
      <c r="AM2359" s="22"/>
      <c r="AN2359" s="22"/>
      <c r="AO2359" s="22"/>
      <c r="AP2359" s="22"/>
      <c r="AQ2359" s="22"/>
      <c r="AR2359" s="22"/>
      <c r="AS2359" s="22"/>
      <c r="AT2359" s="22"/>
      <c r="AU2359" s="22"/>
      <c r="AV2359" s="22"/>
      <c r="AW2359" s="22"/>
      <c r="AX2359" s="22"/>
      <c r="AY2359" s="22"/>
      <c r="AZ2359" s="22"/>
      <c r="BA2359" s="22"/>
      <c r="BB2359" s="22"/>
      <c r="BC2359" s="22"/>
      <c r="BD2359" s="22"/>
      <c r="BE2359" s="22"/>
      <c r="BF2359" s="22"/>
      <c r="BG2359" s="22"/>
      <c r="BH2359" s="22"/>
      <c r="BI2359" s="22"/>
      <c r="BJ2359" s="22"/>
      <c r="BK2359" s="22"/>
      <c r="BL2359" s="22"/>
      <c r="BM2359" s="22"/>
      <c r="BN2359" s="22"/>
      <c r="BO2359" s="22"/>
      <c r="BP2359" s="22"/>
      <c r="BQ2359" s="22"/>
      <c r="BR2359" s="22"/>
      <c r="BS2359" s="22"/>
      <c r="BT2359" s="22"/>
      <c r="BU2359" s="22"/>
      <c r="BV2359" s="22"/>
      <c r="BW2359" s="22"/>
      <c r="BX2359" s="22"/>
      <c r="BY2359" s="22"/>
      <c r="BZ2359" s="22"/>
      <c r="CA2359" s="22"/>
      <c r="CB2359" s="22"/>
      <c r="CC2359" s="22"/>
      <c r="CD2359" s="22"/>
      <c r="CE2359" s="22"/>
      <c r="CF2359" s="22"/>
      <c r="CG2359" s="22"/>
      <c r="CH2359" s="22"/>
      <c r="CI2359" s="22"/>
      <c r="CJ2359" s="22"/>
      <c r="CK2359" s="22"/>
      <c r="CL2359" s="22"/>
      <c r="CM2359" s="22"/>
      <c r="CN2359" s="22"/>
      <c r="CO2359" s="22"/>
      <c r="CP2359" s="22"/>
      <c r="CQ2359" s="22"/>
      <c r="CR2359" s="22"/>
      <c r="CS2359" s="22"/>
      <c r="CT2359" s="22"/>
      <c r="CU2359" s="22"/>
      <c r="CV2359" s="22"/>
      <c r="CW2359" s="22"/>
      <c r="CX2359" s="22"/>
      <c r="CY2359" s="22"/>
      <c r="CZ2359" s="22"/>
      <c r="DA2359" s="22"/>
      <c r="DB2359" s="22"/>
      <c r="DC2359" s="22"/>
      <c r="DD2359" s="22"/>
      <c r="DE2359" s="22"/>
      <c r="DF2359" s="22"/>
      <c r="DG2359" s="22"/>
      <c r="DH2359" s="22"/>
      <c r="DI2359" s="22"/>
      <c r="DJ2359" s="22"/>
      <c r="DK2359" s="22"/>
      <c r="DL2359" s="22"/>
    </row>
    <row r="2360" spans="22:116" x14ac:dyDescent="0.25">
      <c r="V2360" s="461"/>
      <c r="W2360" s="5"/>
      <c r="X2360" s="5"/>
      <c r="Y2360" s="5"/>
      <c r="Z2360" s="5"/>
      <c r="AA2360" s="22"/>
      <c r="AB2360" s="22"/>
      <c r="AC2360" s="22"/>
      <c r="AD2360" s="22"/>
      <c r="AE2360" s="22"/>
      <c r="AF2360" s="22"/>
      <c r="AG2360" s="22"/>
      <c r="AH2360" s="22"/>
      <c r="AI2360" s="22"/>
      <c r="AJ2360" s="22"/>
      <c r="AK2360" s="22"/>
      <c r="AL2360" s="22"/>
      <c r="AM2360" s="22"/>
      <c r="AN2360" s="22"/>
      <c r="AO2360" s="22"/>
      <c r="AP2360" s="22"/>
      <c r="AQ2360" s="22"/>
      <c r="AR2360" s="22"/>
      <c r="AS2360" s="22"/>
      <c r="AT2360" s="22"/>
      <c r="AU2360" s="22"/>
      <c r="AV2360" s="22"/>
      <c r="AW2360" s="22"/>
      <c r="AX2360" s="22"/>
      <c r="AY2360" s="22"/>
      <c r="AZ2360" s="22"/>
      <c r="BA2360" s="22"/>
      <c r="BB2360" s="22"/>
      <c r="BC2360" s="22"/>
      <c r="BD2360" s="22"/>
      <c r="BE2360" s="22"/>
      <c r="BF2360" s="22"/>
      <c r="BG2360" s="22"/>
      <c r="BH2360" s="22"/>
      <c r="BI2360" s="22"/>
      <c r="BJ2360" s="22"/>
      <c r="BK2360" s="22"/>
      <c r="BL2360" s="22"/>
      <c r="BM2360" s="22"/>
      <c r="BN2360" s="22"/>
      <c r="BO2360" s="22"/>
      <c r="BP2360" s="22"/>
      <c r="BQ2360" s="22"/>
      <c r="BR2360" s="22"/>
      <c r="BS2360" s="22"/>
      <c r="BT2360" s="22"/>
      <c r="BU2360" s="22"/>
      <c r="BV2360" s="22"/>
      <c r="BW2360" s="22"/>
      <c r="BX2360" s="22"/>
      <c r="BY2360" s="22"/>
      <c r="BZ2360" s="22"/>
      <c r="CA2360" s="22"/>
      <c r="CB2360" s="22"/>
      <c r="CC2360" s="22"/>
      <c r="CD2360" s="22"/>
      <c r="CE2360" s="22"/>
      <c r="CF2360" s="22"/>
      <c r="CG2360" s="22"/>
      <c r="CH2360" s="22"/>
      <c r="CI2360" s="22"/>
      <c r="CJ2360" s="22"/>
      <c r="CK2360" s="22"/>
      <c r="CL2360" s="22"/>
      <c r="CM2360" s="22"/>
      <c r="CN2360" s="22"/>
      <c r="CO2360" s="22"/>
      <c r="CP2360" s="22"/>
      <c r="CQ2360" s="22"/>
      <c r="CR2360" s="22"/>
      <c r="CS2360" s="22"/>
      <c r="CT2360" s="22"/>
      <c r="CU2360" s="22"/>
      <c r="CV2360" s="22"/>
      <c r="CW2360" s="22"/>
      <c r="CX2360" s="22"/>
      <c r="CY2360" s="22"/>
      <c r="CZ2360" s="22"/>
      <c r="DA2360" s="22"/>
      <c r="DB2360" s="22"/>
      <c r="DC2360" s="22"/>
      <c r="DD2360" s="22"/>
      <c r="DE2360" s="22"/>
      <c r="DF2360" s="22"/>
      <c r="DG2360" s="22"/>
      <c r="DH2360" s="22"/>
      <c r="DI2360" s="22"/>
      <c r="DJ2360" s="22"/>
      <c r="DK2360" s="22"/>
      <c r="DL2360" s="22"/>
    </row>
    <row r="2361" spans="22:116" x14ac:dyDescent="0.25">
      <c r="V2361" s="461"/>
      <c r="W2361" s="5"/>
      <c r="X2361" s="5"/>
      <c r="Y2361" s="5"/>
      <c r="Z2361" s="5"/>
      <c r="AA2361" s="22"/>
      <c r="AB2361" s="22"/>
      <c r="AC2361" s="22"/>
      <c r="AD2361" s="22"/>
      <c r="AE2361" s="22"/>
      <c r="AF2361" s="22"/>
      <c r="AG2361" s="22"/>
      <c r="AH2361" s="22"/>
      <c r="AI2361" s="22"/>
      <c r="AJ2361" s="22"/>
      <c r="AK2361" s="22"/>
      <c r="AL2361" s="22"/>
      <c r="AM2361" s="22"/>
      <c r="AN2361" s="22"/>
      <c r="AO2361" s="22"/>
      <c r="AP2361" s="22"/>
      <c r="AQ2361" s="22"/>
      <c r="AR2361" s="22"/>
      <c r="AS2361" s="22"/>
      <c r="AT2361" s="22"/>
      <c r="AU2361" s="22"/>
      <c r="AV2361" s="22"/>
      <c r="AW2361" s="22"/>
      <c r="AX2361" s="22"/>
      <c r="AY2361" s="22"/>
      <c r="AZ2361" s="22"/>
      <c r="BA2361" s="22"/>
      <c r="BB2361" s="22"/>
      <c r="BC2361" s="22"/>
      <c r="BD2361" s="22"/>
      <c r="BE2361" s="22"/>
      <c r="BF2361" s="22"/>
      <c r="BG2361" s="22"/>
      <c r="BH2361" s="22"/>
      <c r="BI2361" s="22"/>
      <c r="BJ2361" s="22"/>
      <c r="BK2361" s="22"/>
      <c r="BL2361" s="22"/>
      <c r="BM2361" s="22"/>
      <c r="BN2361" s="22"/>
      <c r="BO2361" s="22"/>
      <c r="BP2361" s="22"/>
      <c r="BQ2361" s="22"/>
      <c r="BR2361" s="22"/>
      <c r="BS2361" s="22"/>
      <c r="BT2361" s="22"/>
      <c r="BU2361" s="22"/>
      <c r="BV2361" s="22"/>
      <c r="BW2361" s="22"/>
      <c r="BX2361" s="22"/>
      <c r="BY2361" s="22"/>
      <c r="BZ2361" s="22"/>
      <c r="CA2361" s="22"/>
      <c r="CB2361" s="22"/>
      <c r="CC2361" s="22"/>
      <c r="CD2361" s="22"/>
      <c r="CE2361" s="22"/>
      <c r="CF2361" s="22"/>
      <c r="CG2361" s="22"/>
      <c r="CH2361" s="22"/>
      <c r="CI2361" s="22"/>
      <c r="CJ2361" s="22"/>
      <c r="CK2361" s="22"/>
      <c r="CL2361" s="22"/>
      <c r="CM2361" s="22"/>
      <c r="CN2361" s="22"/>
      <c r="CO2361" s="22"/>
      <c r="CP2361" s="22"/>
      <c r="CQ2361" s="22"/>
      <c r="CR2361" s="22"/>
      <c r="CS2361" s="22"/>
      <c r="CT2361" s="22"/>
      <c r="CU2361" s="22"/>
      <c r="CV2361" s="22"/>
      <c r="CW2361" s="22"/>
      <c r="CX2361" s="22"/>
      <c r="CY2361" s="22"/>
      <c r="CZ2361" s="22"/>
      <c r="DA2361" s="22"/>
      <c r="DB2361" s="22"/>
      <c r="DC2361" s="22"/>
      <c r="DD2361" s="22"/>
      <c r="DE2361" s="22"/>
      <c r="DF2361" s="22"/>
      <c r="DG2361" s="22"/>
      <c r="DH2361" s="22"/>
      <c r="DI2361" s="22"/>
      <c r="DJ2361" s="22"/>
      <c r="DK2361" s="22"/>
      <c r="DL2361" s="22"/>
    </row>
    <row r="2362" spans="22:116" x14ac:dyDescent="0.25">
      <c r="V2362" s="461"/>
      <c r="W2362" s="5"/>
      <c r="X2362" s="5"/>
      <c r="Y2362" s="5"/>
      <c r="Z2362" s="5"/>
      <c r="AA2362" s="22"/>
      <c r="AB2362" s="22"/>
      <c r="AC2362" s="22"/>
      <c r="AD2362" s="22"/>
      <c r="AE2362" s="22"/>
      <c r="AF2362" s="22"/>
      <c r="AG2362" s="22"/>
      <c r="AH2362" s="22"/>
      <c r="AI2362" s="22"/>
      <c r="AJ2362" s="22"/>
      <c r="AK2362" s="22"/>
      <c r="AL2362" s="22"/>
      <c r="AM2362" s="22"/>
      <c r="AN2362" s="22"/>
      <c r="AO2362" s="22"/>
      <c r="AP2362" s="22"/>
      <c r="AQ2362" s="22"/>
      <c r="AR2362" s="22"/>
      <c r="AS2362" s="22"/>
      <c r="AT2362" s="22"/>
      <c r="AU2362" s="22"/>
      <c r="AV2362" s="22"/>
      <c r="AW2362" s="22"/>
      <c r="AX2362" s="22"/>
      <c r="AY2362" s="22"/>
      <c r="AZ2362" s="22"/>
      <c r="BA2362" s="22"/>
      <c r="BB2362" s="22"/>
      <c r="BC2362" s="22"/>
      <c r="BD2362" s="22"/>
      <c r="BE2362" s="22"/>
      <c r="BF2362" s="22"/>
      <c r="BG2362" s="22"/>
      <c r="BH2362" s="22"/>
      <c r="BI2362" s="22"/>
      <c r="BJ2362" s="22"/>
      <c r="BK2362" s="22"/>
      <c r="BL2362" s="22"/>
      <c r="BM2362" s="22"/>
      <c r="BN2362" s="22"/>
      <c r="BO2362" s="22"/>
      <c r="BP2362" s="22"/>
      <c r="BQ2362" s="22"/>
      <c r="BR2362" s="22"/>
      <c r="BS2362" s="22"/>
      <c r="BT2362" s="22"/>
      <c r="BU2362" s="22"/>
      <c r="BV2362" s="22"/>
      <c r="BW2362" s="22"/>
      <c r="BX2362" s="22"/>
      <c r="BY2362" s="22"/>
      <c r="BZ2362" s="22"/>
      <c r="CA2362" s="22"/>
      <c r="CB2362" s="22"/>
      <c r="CC2362" s="22"/>
      <c r="CD2362" s="22"/>
      <c r="CE2362" s="22"/>
      <c r="CF2362" s="22"/>
      <c r="CG2362" s="22"/>
      <c r="CH2362" s="22"/>
      <c r="CI2362" s="22"/>
      <c r="CJ2362" s="22"/>
      <c r="CK2362" s="22"/>
      <c r="CL2362" s="22"/>
      <c r="CM2362" s="22"/>
      <c r="CN2362" s="22"/>
      <c r="CO2362" s="22"/>
      <c r="CP2362" s="22"/>
      <c r="CQ2362" s="22"/>
      <c r="CR2362" s="22"/>
      <c r="CS2362" s="22"/>
      <c r="CT2362" s="22"/>
      <c r="CU2362" s="22"/>
      <c r="CV2362" s="22"/>
      <c r="CW2362" s="22"/>
      <c r="CX2362" s="22"/>
      <c r="CY2362" s="22"/>
      <c r="CZ2362" s="22"/>
      <c r="DA2362" s="22"/>
      <c r="DB2362" s="22"/>
      <c r="DC2362" s="22"/>
      <c r="DD2362" s="22"/>
      <c r="DE2362" s="22"/>
      <c r="DF2362" s="22"/>
      <c r="DG2362" s="22"/>
      <c r="DH2362" s="22"/>
      <c r="DI2362" s="22"/>
      <c r="DJ2362" s="22"/>
      <c r="DK2362" s="22"/>
      <c r="DL2362" s="22"/>
    </row>
    <row r="2363" spans="22:116" x14ac:dyDescent="0.25">
      <c r="V2363" s="461"/>
      <c r="W2363" s="5"/>
      <c r="X2363" s="5"/>
      <c r="Y2363" s="5"/>
      <c r="Z2363" s="5"/>
      <c r="AA2363" s="22"/>
      <c r="AB2363" s="22"/>
      <c r="AC2363" s="22"/>
      <c r="AD2363" s="22"/>
      <c r="AE2363" s="22"/>
      <c r="AF2363" s="22"/>
      <c r="AG2363" s="22"/>
      <c r="AH2363" s="22"/>
      <c r="AI2363" s="22"/>
      <c r="AJ2363" s="22"/>
      <c r="AK2363" s="22"/>
      <c r="AL2363" s="22"/>
      <c r="AM2363" s="22"/>
      <c r="AN2363" s="22"/>
      <c r="AO2363" s="22"/>
      <c r="AP2363" s="22"/>
      <c r="AQ2363" s="22"/>
      <c r="AR2363" s="22"/>
      <c r="AS2363" s="22"/>
      <c r="AT2363" s="22"/>
      <c r="AU2363" s="22"/>
      <c r="AV2363" s="22"/>
      <c r="AW2363" s="22"/>
      <c r="AX2363" s="22"/>
      <c r="AY2363" s="22"/>
      <c r="AZ2363" s="22"/>
      <c r="BA2363" s="22"/>
      <c r="BB2363" s="22"/>
      <c r="BC2363" s="22"/>
      <c r="BD2363" s="22"/>
      <c r="BE2363" s="22"/>
      <c r="BF2363" s="22"/>
      <c r="BG2363" s="22"/>
      <c r="BH2363" s="22"/>
      <c r="BI2363" s="22"/>
      <c r="BJ2363" s="22"/>
      <c r="BK2363" s="22"/>
      <c r="BL2363" s="22"/>
      <c r="BM2363" s="22"/>
      <c r="BN2363" s="22"/>
      <c r="BO2363" s="22"/>
      <c r="BP2363" s="22"/>
      <c r="BQ2363" s="22"/>
      <c r="BR2363" s="22"/>
      <c r="BS2363" s="22"/>
      <c r="BT2363" s="22"/>
      <c r="BU2363" s="22"/>
      <c r="BV2363" s="22"/>
      <c r="BW2363" s="22"/>
      <c r="BX2363" s="22"/>
      <c r="BY2363" s="22"/>
      <c r="BZ2363" s="22"/>
      <c r="CA2363" s="22"/>
      <c r="CB2363" s="22"/>
      <c r="CC2363" s="22"/>
      <c r="CD2363" s="22"/>
      <c r="CE2363" s="22"/>
      <c r="CF2363" s="22"/>
      <c r="CG2363" s="22"/>
      <c r="CH2363" s="22"/>
      <c r="CI2363" s="22"/>
      <c r="CJ2363" s="22"/>
      <c r="CK2363" s="22"/>
      <c r="CL2363" s="22"/>
      <c r="CM2363" s="22"/>
      <c r="CN2363" s="22"/>
      <c r="CO2363" s="22"/>
      <c r="CP2363" s="22"/>
      <c r="CQ2363" s="22"/>
      <c r="CR2363" s="22"/>
      <c r="CS2363" s="22"/>
      <c r="CT2363" s="22"/>
      <c r="CU2363" s="22"/>
      <c r="CV2363" s="22"/>
      <c r="CW2363" s="22"/>
      <c r="CX2363" s="22"/>
      <c r="CY2363" s="22"/>
      <c r="CZ2363" s="22"/>
      <c r="DA2363" s="22"/>
      <c r="DB2363" s="22"/>
      <c r="DC2363" s="22"/>
      <c r="DD2363" s="22"/>
      <c r="DE2363" s="22"/>
      <c r="DF2363" s="22"/>
      <c r="DG2363" s="22"/>
      <c r="DH2363" s="22"/>
      <c r="DI2363" s="22"/>
      <c r="DJ2363" s="22"/>
      <c r="DK2363" s="22"/>
      <c r="DL2363" s="22"/>
    </row>
    <row r="2364" spans="22:116" x14ac:dyDescent="0.25">
      <c r="V2364" s="461"/>
      <c r="W2364" s="5"/>
      <c r="X2364" s="5"/>
      <c r="Y2364" s="5"/>
      <c r="Z2364" s="5"/>
      <c r="AA2364" s="22"/>
      <c r="AB2364" s="22"/>
      <c r="AC2364" s="22"/>
      <c r="AD2364" s="22"/>
      <c r="AE2364" s="22"/>
      <c r="AF2364" s="22"/>
      <c r="AG2364" s="22"/>
      <c r="AH2364" s="22"/>
      <c r="AI2364" s="22"/>
      <c r="AJ2364" s="22"/>
      <c r="AK2364" s="22"/>
      <c r="AL2364" s="22"/>
      <c r="AM2364" s="22"/>
      <c r="AN2364" s="22"/>
      <c r="AO2364" s="22"/>
      <c r="AP2364" s="22"/>
      <c r="AQ2364" s="22"/>
      <c r="AR2364" s="22"/>
      <c r="AS2364" s="22"/>
      <c r="AT2364" s="22"/>
      <c r="AU2364" s="22"/>
      <c r="AV2364" s="22"/>
      <c r="AW2364" s="22"/>
      <c r="AX2364" s="22"/>
      <c r="AY2364" s="22"/>
      <c r="AZ2364" s="22"/>
      <c r="BA2364" s="22"/>
      <c r="BB2364" s="22"/>
      <c r="BC2364" s="22"/>
      <c r="BD2364" s="22"/>
      <c r="BE2364" s="22"/>
      <c r="BF2364" s="22"/>
      <c r="BG2364" s="22"/>
      <c r="BH2364" s="22"/>
      <c r="BI2364" s="22"/>
      <c r="BJ2364" s="22"/>
      <c r="BK2364" s="22"/>
      <c r="BL2364" s="22"/>
      <c r="BM2364" s="22"/>
      <c r="BN2364" s="22"/>
      <c r="BO2364" s="22"/>
      <c r="BP2364" s="22"/>
      <c r="BQ2364" s="22"/>
      <c r="BR2364" s="22"/>
      <c r="BS2364" s="22"/>
      <c r="BT2364" s="22"/>
      <c r="BU2364" s="22"/>
      <c r="BV2364" s="22"/>
      <c r="BW2364" s="22"/>
      <c r="BX2364" s="22"/>
      <c r="BY2364" s="22"/>
      <c r="BZ2364" s="22"/>
      <c r="CA2364" s="22"/>
      <c r="CB2364" s="22"/>
      <c r="CC2364" s="22"/>
      <c r="CD2364" s="22"/>
      <c r="CE2364" s="22"/>
      <c r="CF2364" s="22"/>
      <c r="CG2364" s="22"/>
      <c r="CH2364" s="22"/>
      <c r="CI2364" s="22"/>
      <c r="CJ2364" s="22"/>
      <c r="CK2364" s="22"/>
      <c r="CL2364" s="22"/>
      <c r="CM2364" s="22"/>
      <c r="CN2364" s="22"/>
      <c r="CO2364" s="22"/>
      <c r="CP2364" s="22"/>
      <c r="CQ2364" s="22"/>
      <c r="CR2364" s="22"/>
      <c r="CS2364" s="22"/>
      <c r="CT2364" s="22"/>
      <c r="CU2364" s="22"/>
      <c r="CV2364" s="22"/>
      <c r="CW2364" s="22"/>
      <c r="CX2364" s="22"/>
      <c r="CY2364" s="22"/>
      <c r="CZ2364" s="22"/>
      <c r="DA2364" s="22"/>
      <c r="DB2364" s="22"/>
      <c r="DC2364" s="22"/>
      <c r="DD2364" s="22"/>
      <c r="DE2364" s="22"/>
      <c r="DF2364" s="22"/>
      <c r="DG2364" s="22"/>
      <c r="DH2364" s="22"/>
      <c r="DI2364" s="22"/>
      <c r="DJ2364" s="22"/>
      <c r="DK2364" s="22"/>
      <c r="DL2364" s="22"/>
    </row>
    <row r="2365" spans="22:116" x14ac:dyDescent="0.25">
      <c r="V2365" s="461"/>
      <c r="W2365" s="5"/>
      <c r="X2365" s="5"/>
      <c r="Y2365" s="5"/>
      <c r="Z2365" s="5"/>
      <c r="AA2365" s="22"/>
      <c r="AB2365" s="22"/>
      <c r="AC2365" s="22"/>
      <c r="AD2365" s="22"/>
      <c r="AE2365" s="22"/>
      <c r="AF2365" s="22"/>
      <c r="AG2365" s="22"/>
      <c r="AH2365" s="22"/>
      <c r="AI2365" s="22"/>
      <c r="AJ2365" s="22"/>
      <c r="AK2365" s="22"/>
      <c r="AL2365" s="22"/>
      <c r="AM2365" s="22"/>
      <c r="AN2365" s="22"/>
      <c r="AO2365" s="22"/>
      <c r="AP2365" s="22"/>
      <c r="AQ2365" s="22"/>
      <c r="AR2365" s="22"/>
      <c r="AS2365" s="22"/>
      <c r="AT2365" s="22"/>
      <c r="AU2365" s="22"/>
      <c r="AV2365" s="22"/>
      <c r="AW2365" s="22"/>
      <c r="AX2365" s="22"/>
      <c r="AY2365" s="22"/>
      <c r="AZ2365" s="22"/>
      <c r="BA2365" s="22"/>
      <c r="BB2365" s="22"/>
      <c r="BC2365" s="22"/>
      <c r="BD2365" s="22"/>
      <c r="BE2365" s="22"/>
      <c r="BF2365" s="22"/>
      <c r="BG2365" s="22"/>
      <c r="BH2365" s="22"/>
      <c r="BI2365" s="22"/>
      <c r="BJ2365" s="22"/>
      <c r="BK2365" s="22"/>
      <c r="BL2365" s="22"/>
      <c r="BM2365" s="22"/>
      <c r="BN2365" s="22"/>
      <c r="BO2365" s="22"/>
      <c r="BP2365" s="22"/>
      <c r="BQ2365" s="22"/>
      <c r="BR2365" s="22"/>
      <c r="BS2365" s="22"/>
      <c r="BT2365" s="22"/>
      <c r="BU2365" s="22"/>
      <c r="BV2365" s="22"/>
      <c r="BW2365" s="22"/>
      <c r="BX2365" s="22"/>
      <c r="BY2365" s="22"/>
      <c r="BZ2365" s="22"/>
      <c r="CA2365" s="22"/>
      <c r="CB2365" s="22"/>
      <c r="CC2365" s="22"/>
      <c r="CD2365" s="22"/>
      <c r="CE2365" s="22"/>
      <c r="CF2365" s="22"/>
      <c r="CG2365" s="22"/>
      <c r="CH2365" s="22"/>
      <c r="CI2365" s="22"/>
      <c r="CJ2365" s="22"/>
      <c r="CK2365" s="22"/>
      <c r="CL2365" s="22"/>
      <c r="CM2365" s="22"/>
      <c r="CN2365" s="22"/>
      <c r="CO2365" s="22"/>
      <c r="CP2365" s="22"/>
      <c r="CQ2365" s="22"/>
      <c r="CR2365" s="22"/>
      <c r="CS2365" s="22"/>
      <c r="CT2365" s="22"/>
      <c r="CU2365" s="22"/>
      <c r="CV2365" s="22"/>
      <c r="CW2365" s="22"/>
      <c r="CX2365" s="22"/>
      <c r="CY2365" s="22"/>
      <c r="CZ2365" s="22"/>
      <c r="DA2365" s="22"/>
      <c r="DB2365" s="22"/>
      <c r="DC2365" s="22"/>
      <c r="DD2365" s="22"/>
      <c r="DE2365" s="22"/>
      <c r="DF2365" s="22"/>
      <c r="DG2365" s="22"/>
      <c r="DH2365" s="22"/>
      <c r="DI2365" s="22"/>
      <c r="DJ2365" s="22"/>
      <c r="DK2365" s="22"/>
      <c r="DL2365" s="22"/>
    </row>
    <row r="2366" spans="22:116" x14ac:dyDescent="0.25">
      <c r="V2366" s="461"/>
      <c r="W2366" s="5"/>
      <c r="X2366" s="5"/>
      <c r="Y2366" s="5"/>
      <c r="Z2366" s="5"/>
      <c r="AA2366" s="22"/>
      <c r="AB2366" s="22"/>
      <c r="AC2366" s="22"/>
      <c r="AD2366" s="22"/>
      <c r="AE2366" s="22"/>
      <c r="AF2366" s="22"/>
      <c r="AG2366" s="22"/>
      <c r="AH2366" s="22"/>
      <c r="AI2366" s="22"/>
      <c r="AJ2366" s="22"/>
      <c r="AK2366" s="22"/>
      <c r="AL2366" s="22"/>
      <c r="AM2366" s="22"/>
      <c r="AN2366" s="22"/>
      <c r="AO2366" s="22"/>
      <c r="AP2366" s="22"/>
      <c r="AQ2366" s="22"/>
      <c r="AR2366" s="22"/>
      <c r="AS2366" s="22"/>
      <c r="AT2366" s="22"/>
      <c r="AU2366" s="22"/>
      <c r="AV2366" s="22"/>
      <c r="AW2366" s="22"/>
      <c r="AX2366" s="22"/>
      <c r="AY2366" s="22"/>
      <c r="AZ2366" s="22"/>
      <c r="BA2366" s="22"/>
      <c r="BB2366" s="22"/>
      <c r="BC2366" s="22"/>
      <c r="BD2366" s="22"/>
      <c r="BE2366" s="22"/>
      <c r="BF2366" s="22"/>
      <c r="BG2366" s="22"/>
      <c r="BH2366" s="22"/>
      <c r="BI2366" s="22"/>
      <c r="BJ2366" s="22"/>
      <c r="BK2366" s="22"/>
      <c r="BL2366" s="22"/>
      <c r="BM2366" s="22"/>
      <c r="BN2366" s="22"/>
      <c r="BO2366" s="22"/>
      <c r="BP2366" s="22"/>
      <c r="BQ2366" s="22"/>
      <c r="BR2366" s="22"/>
      <c r="BS2366" s="22"/>
      <c r="BT2366" s="22"/>
      <c r="BU2366" s="22"/>
      <c r="BV2366" s="22"/>
      <c r="BW2366" s="22"/>
      <c r="BX2366" s="22"/>
      <c r="BY2366" s="22"/>
      <c r="BZ2366" s="22"/>
      <c r="CA2366" s="22"/>
      <c r="CB2366" s="22"/>
      <c r="CC2366" s="22"/>
      <c r="CD2366" s="22"/>
      <c r="CE2366" s="22"/>
      <c r="CF2366" s="22"/>
      <c r="CG2366" s="22"/>
      <c r="CH2366" s="22"/>
      <c r="CI2366" s="22"/>
      <c r="CJ2366" s="22"/>
      <c r="CK2366" s="22"/>
      <c r="CL2366" s="22"/>
      <c r="CM2366" s="22"/>
      <c r="CN2366" s="22"/>
      <c r="CO2366" s="22"/>
      <c r="CP2366" s="22"/>
      <c r="CQ2366" s="22"/>
      <c r="CR2366" s="22"/>
      <c r="CS2366" s="22"/>
      <c r="CT2366" s="22"/>
      <c r="CU2366" s="22"/>
      <c r="CV2366" s="22"/>
      <c r="CW2366" s="22"/>
      <c r="CX2366" s="22"/>
      <c r="CY2366" s="22"/>
      <c r="CZ2366" s="22"/>
      <c r="DA2366" s="22"/>
      <c r="DB2366" s="22"/>
      <c r="DC2366" s="22"/>
      <c r="DD2366" s="22"/>
      <c r="DE2366" s="22"/>
      <c r="DF2366" s="22"/>
      <c r="DG2366" s="22"/>
      <c r="DH2366" s="22"/>
      <c r="DI2366" s="22"/>
      <c r="DJ2366" s="22"/>
      <c r="DK2366" s="22"/>
      <c r="DL2366" s="22"/>
    </row>
    <row r="2367" spans="22:116" x14ac:dyDescent="0.25">
      <c r="V2367" s="461"/>
      <c r="W2367" s="5"/>
      <c r="X2367" s="5"/>
      <c r="Y2367" s="5"/>
      <c r="Z2367" s="5"/>
      <c r="AA2367" s="22"/>
      <c r="AB2367" s="22"/>
      <c r="AC2367" s="22"/>
      <c r="AD2367" s="22"/>
      <c r="AE2367" s="22"/>
      <c r="AF2367" s="22"/>
      <c r="AG2367" s="22"/>
      <c r="AH2367" s="22"/>
      <c r="AI2367" s="22"/>
      <c r="AJ2367" s="22"/>
      <c r="AK2367" s="22"/>
      <c r="AL2367" s="22"/>
      <c r="AM2367" s="22"/>
      <c r="AN2367" s="22"/>
      <c r="AO2367" s="22"/>
      <c r="AP2367" s="22"/>
      <c r="AQ2367" s="22"/>
      <c r="AR2367" s="22"/>
      <c r="AS2367" s="22"/>
      <c r="AT2367" s="22"/>
      <c r="AU2367" s="22"/>
      <c r="AV2367" s="22"/>
      <c r="AW2367" s="22"/>
      <c r="AX2367" s="22"/>
      <c r="AY2367" s="22"/>
      <c r="AZ2367" s="22"/>
      <c r="BA2367" s="22"/>
      <c r="BB2367" s="22"/>
      <c r="BC2367" s="22"/>
      <c r="BD2367" s="22"/>
      <c r="BE2367" s="22"/>
      <c r="BF2367" s="22"/>
      <c r="BG2367" s="22"/>
      <c r="BH2367" s="22"/>
      <c r="BI2367" s="22"/>
      <c r="BJ2367" s="22"/>
      <c r="BK2367" s="22"/>
      <c r="BL2367" s="22"/>
      <c r="BM2367" s="22"/>
      <c r="BN2367" s="22"/>
      <c r="BO2367" s="22"/>
      <c r="BP2367" s="22"/>
      <c r="BQ2367" s="22"/>
      <c r="BR2367" s="22"/>
      <c r="BS2367" s="22"/>
      <c r="BT2367" s="22"/>
      <c r="BU2367" s="22"/>
      <c r="BV2367" s="22"/>
      <c r="BW2367" s="22"/>
      <c r="BX2367" s="22"/>
      <c r="BY2367" s="22"/>
      <c r="BZ2367" s="22"/>
      <c r="CA2367" s="22"/>
      <c r="CB2367" s="22"/>
      <c r="CC2367" s="22"/>
      <c r="CD2367" s="22"/>
      <c r="CE2367" s="22"/>
      <c r="CF2367" s="22"/>
      <c r="CG2367" s="22"/>
      <c r="CH2367" s="22"/>
      <c r="CI2367" s="22"/>
      <c r="CJ2367" s="22"/>
      <c r="CK2367" s="22"/>
      <c r="CL2367" s="22"/>
      <c r="CM2367" s="22"/>
      <c r="CN2367" s="22"/>
      <c r="CO2367" s="22"/>
      <c r="CP2367" s="22"/>
      <c r="CQ2367" s="22"/>
      <c r="CR2367" s="22"/>
      <c r="CS2367" s="22"/>
      <c r="CT2367" s="22"/>
      <c r="CU2367" s="22"/>
      <c r="CV2367" s="22"/>
      <c r="CW2367" s="22"/>
      <c r="CX2367" s="22"/>
      <c r="CY2367" s="22"/>
      <c r="CZ2367" s="22"/>
      <c r="DA2367" s="22"/>
      <c r="DB2367" s="22"/>
      <c r="DC2367" s="22"/>
      <c r="DD2367" s="22"/>
      <c r="DE2367" s="22"/>
      <c r="DF2367" s="22"/>
      <c r="DG2367" s="22"/>
      <c r="DH2367" s="22"/>
      <c r="DI2367" s="22"/>
      <c r="DJ2367" s="22"/>
      <c r="DK2367" s="22"/>
      <c r="DL2367" s="22"/>
    </row>
    <row r="2368" spans="22:116" x14ac:dyDescent="0.25">
      <c r="V2368" s="461"/>
      <c r="W2368" s="5"/>
      <c r="X2368" s="5"/>
      <c r="Y2368" s="5"/>
      <c r="Z2368" s="5"/>
      <c r="AA2368" s="22"/>
      <c r="AB2368" s="22"/>
      <c r="AC2368" s="22"/>
      <c r="AD2368" s="22"/>
      <c r="AE2368" s="22"/>
      <c r="AF2368" s="22"/>
      <c r="AG2368" s="22"/>
      <c r="AH2368" s="22"/>
      <c r="AI2368" s="22"/>
      <c r="AJ2368" s="22"/>
      <c r="AK2368" s="22"/>
      <c r="AL2368" s="22"/>
      <c r="AM2368" s="22"/>
      <c r="AN2368" s="22"/>
      <c r="AO2368" s="22"/>
      <c r="AP2368" s="22"/>
      <c r="AQ2368" s="22"/>
      <c r="AR2368" s="22"/>
      <c r="AS2368" s="22"/>
      <c r="AT2368" s="22"/>
      <c r="AU2368" s="22"/>
      <c r="AV2368" s="22"/>
      <c r="AW2368" s="22"/>
      <c r="AX2368" s="22"/>
      <c r="AY2368" s="22"/>
      <c r="AZ2368" s="22"/>
      <c r="BA2368" s="22"/>
      <c r="BB2368" s="22"/>
      <c r="BC2368" s="22"/>
      <c r="BD2368" s="22"/>
      <c r="BE2368" s="22"/>
      <c r="BF2368" s="22"/>
      <c r="BG2368" s="22"/>
      <c r="BH2368" s="22"/>
      <c r="BI2368" s="22"/>
      <c r="BJ2368" s="22"/>
      <c r="BK2368" s="22"/>
      <c r="BL2368" s="22"/>
      <c r="BM2368" s="22"/>
      <c r="BN2368" s="22"/>
      <c r="BO2368" s="22"/>
      <c r="BP2368" s="22"/>
      <c r="BQ2368" s="22"/>
      <c r="BR2368" s="22"/>
      <c r="BS2368" s="22"/>
      <c r="BT2368" s="22"/>
      <c r="BU2368" s="22"/>
      <c r="BV2368" s="22"/>
      <c r="BW2368" s="22"/>
      <c r="BX2368" s="22"/>
      <c r="BY2368" s="22"/>
      <c r="BZ2368" s="22"/>
      <c r="CA2368" s="22"/>
      <c r="CB2368" s="22"/>
      <c r="CC2368" s="22"/>
      <c r="CD2368" s="22"/>
      <c r="CE2368" s="22"/>
      <c r="CF2368" s="22"/>
      <c r="CG2368" s="22"/>
      <c r="CH2368" s="22"/>
      <c r="CI2368" s="22"/>
      <c r="CJ2368" s="22"/>
      <c r="CK2368" s="22"/>
      <c r="CL2368" s="22"/>
      <c r="CM2368" s="22"/>
      <c r="CN2368" s="22"/>
      <c r="CO2368" s="22"/>
      <c r="CP2368" s="22"/>
      <c r="CQ2368" s="22"/>
      <c r="CR2368" s="22"/>
      <c r="CS2368" s="22"/>
      <c r="CT2368" s="22"/>
      <c r="CU2368" s="22"/>
      <c r="CV2368" s="22"/>
      <c r="CW2368" s="22"/>
      <c r="CX2368" s="22"/>
      <c r="CY2368" s="22"/>
      <c r="CZ2368" s="22"/>
      <c r="DA2368" s="22"/>
      <c r="DB2368" s="22"/>
      <c r="DC2368" s="22"/>
      <c r="DD2368" s="22"/>
      <c r="DE2368" s="22"/>
      <c r="DF2368" s="22"/>
      <c r="DG2368" s="22"/>
      <c r="DH2368" s="22"/>
      <c r="DI2368" s="22"/>
      <c r="DJ2368" s="22"/>
      <c r="DK2368" s="22"/>
      <c r="DL2368" s="22"/>
    </row>
    <row r="2369" spans="22:116" x14ac:dyDescent="0.25">
      <c r="V2369" s="461"/>
      <c r="W2369" s="5"/>
      <c r="X2369" s="5"/>
      <c r="Y2369" s="5"/>
      <c r="Z2369" s="5"/>
      <c r="AA2369" s="22"/>
      <c r="AB2369" s="22"/>
      <c r="AC2369" s="22"/>
      <c r="AD2369" s="22"/>
      <c r="AE2369" s="22"/>
      <c r="AF2369" s="22"/>
      <c r="AG2369" s="22"/>
      <c r="AH2369" s="22"/>
      <c r="AI2369" s="22"/>
      <c r="AJ2369" s="22"/>
      <c r="AK2369" s="22"/>
      <c r="AL2369" s="22"/>
      <c r="AM2369" s="22"/>
      <c r="AN2369" s="22"/>
      <c r="AO2369" s="22"/>
      <c r="AP2369" s="22"/>
      <c r="AQ2369" s="22"/>
      <c r="AR2369" s="22"/>
      <c r="AS2369" s="22"/>
      <c r="AT2369" s="22"/>
      <c r="AU2369" s="22"/>
      <c r="AV2369" s="22"/>
      <c r="AW2369" s="22"/>
      <c r="AX2369" s="22"/>
      <c r="AY2369" s="22"/>
      <c r="AZ2369" s="22"/>
      <c r="BA2369" s="22"/>
      <c r="BB2369" s="22"/>
      <c r="BC2369" s="22"/>
      <c r="BD2369" s="22"/>
      <c r="BE2369" s="22"/>
      <c r="BF2369" s="22"/>
      <c r="BG2369" s="22"/>
      <c r="BH2369" s="22"/>
      <c r="BI2369" s="22"/>
      <c r="BJ2369" s="22"/>
      <c r="BK2369" s="22"/>
      <c r="BL2369" s="22"/>
      <c r="BM2369" s="22"/>
      <c r="BN2369" s="22"/>
      <c r="BO2369" s="22"/>
      <c r="BP2369" s="22"/>
      <c r="BQ2369" s="22"/>
      <c r="BR2369" s="22"/>
      <c r="BS2369" s="22"/>
      <c r="BT2369" s="22"/>
      <c r="BU2369" s="22"/>
      <c r="BV2369" s="22"/>
      <c r="BW2369" s="22"/>
      <c r="BX2369" s="22"/>
      <c r="BY2369" s="22"/>
      <c r="BZ2369" s="22"/>
      <c r="CA2369" s="22"/>
      <c r="CB2369" s="22"/>
      <c r="CC2369" s="22"/>
      <c r="CD2369" s="22"/>
      <c r="CE2369" s="22"/>
      <c r="CF2369" s="22"/>
      <c r="CG2369" s="22"/>
      <c r="CH2369" s="22"/>
      <c r="CI2369" s="22"/>
      <c r="CJ2369" s="22"/>
      <c r="CK2369" s="22"/>
      <c r="CL2369" s="22"/>
      <c r="CM2369" s="22"/>
      <c r="CN2369" s="22"/>
      <c r="CO2369" s="22"/>
      <c r="CP2369" s="22"/>
      <c r="CQ2369" s="22"/>
      <c r="CR2369" s="22"/>
      <c r="CS2369" s="22"/>
      <c r="CT2369" s="22"/>
      <c r="CU2369" s="22"/>
      <c r="CV2369" s="22"/>
      <c r="CW2369" s="22"/>
      <c r="CX2369" s="22"/>
      <c r="CY2369" s="22"/>
      <c r="CZ2369" s="22"/>
      <c r="DA2369" s="22"/>
      <c r="DB2369" s="22"/>
      <c r="DC2369" s="22"/>
      <c r="DD2369" s="22"/>
      <c r="DE2369" s="22"/>
      <c r="DF2369" s="22"/>
      <c r="DG2369" s="22"/>
      <c r="DH2369" s="22"/>
      <c r="DI2369" s="22"/>
      <c r="DJ2369" s="22"/>
      <c r="DK2369" s="22"/>
      <c r="DL2369" s="22"/>
    </row>
    <row r="2370" spans="22:116" x14ac:dyDescent="0.25">
      <c r="V2370" s="461"/>
      <c r="W2370" s="5"/>
      <c r="X2370" s="5"/>
      <c r="Y2370" s="5"/>
      <c r="Z2370" s="5"/>
      <c r="AA2370" s="22"/>
      <c r="AB2370" s="22"/>
      <c r="AC2370" s="22"/>
      <c r="AD2370" s="22"/>
      <c r="AE2370" s="22"/>
      <c r="AF2370" s="22"/>
      <c r="AG2370" s="22"/>
      <c r="AH2370" s="22"/>
      <c r="AI2370" s="22"/>
      <c r="AJ2370" s="22"/>
      <c r="AK2370" s="22"/>
      <c r="AL2370" s="22"/>
      <c r="AM2370" s="22"/>
      <c r="AN2370" s="22"/>
      <c r="AO2370" s="22"/>
      <c r="AP2370" s="22"/>
      <c r="AQ2370" s="22"/>
      <c r="AR2370" s="22"/>
      <c r="AS2370" s="22"/>
      <c r="AT2370" s="22"/>
      <c r="AU2370" s="22"/>
      <c r="AV2370" s="22"/>
      <c r="AW2370" s="22"/>
      <c r="AX2370" s="22"/>
      <c r="AY2370" s="22"/>
      <c r="AZ2370" s="22"/>
      <c r="BA2370" s="22"/>
      <c r="BB2370" s="22"/>
      <c r="BC2370" s="22"/>
      <c r="BD2370" s="22"/>
      <c r="BE2370" s="22"/>
      <c r="BF2370" s="22"/>
      <c r="BG2370" s="22"/>
      <c r="BH2370" s="22"/>
      <c r="BI2370" s="22"/>
      <c r="BJ2370" s="22"/>
      <c r="BK2370" s="22"/>
      <c r="BL2370" s="22"/>
      <c r="BM2370" s="22"/>
      <c r="BN2370" s="22"/>
      <c r="BO2370" s="22"/>
      <c r="BP2370" s="22"/>
      <c r="BQ2370" s="22"/>
      <c r="BR2370" s="22"/>
      <c r="BS2370" s="22"/>
      <c r="BT2370" s="22"/>
      <c r="BU2370" s="22"/>
      <c r="BV2370" s="22"/>
      <c r="BW2370" s="22"/>
      <c r="BX2370" s="22"/>
      <c r="BY2370" s="22"/>
      <c r="BZ2370" s="22"/>
      <c r="CA2370" s="22"/>
      <c r="CB2370" s="22"/>
      <c r="CC2370" s="22"/>
      <c r="CD2370" s="22"/>
      <c r="CE2370" s="22"/>
      <c r="CF2370" s="22"/>
      <c r="CG2370" s="22"/>
      <c r="CH2370" s="22"/>
      <c r="CI2370" s="22"/>
      <c r="CJ2370" s="22"/>
      <c r="CK2370" s="22"/>
      <c r="CL2370" s="22"/>
      <c r="CM2370" s="22"/>
      <c r="CN2370" s="22"/>
      <c r="CO2370" s="22"/>
      <c r="CP2370" s="22"/>
      <c r="CQ2370" s="22"/>
      <c r="CR2370" s="22"/>
      <c r="CS2370" s="22"/>
      <c r="CT2370" s="22"/>
      <c r="CU2370" s="22"/>
      <c r="CV2370" s="22"/>
      <c r="CW2370" s="22"/>
      <c r="CX2370" s="22"/>
      <c r="CY2370" s="22"/>
      <c r="CZ2370" s="22"/>
      <c r="DA2370" s="22"/>
      <c r="DB2370" s="22"/>
      <c r="DC2370" s="22"/>
      <c r="DD2370" s="22"/>
      <c r="DE2370" s="22"/>
      <c r="DF2370" s="22"/>
      <c r="DG2370" s="22"/>
      <c r="DH2370" s="22"/>
      <c r="DI2370" s="22"/>
      <c r="DJ2370" s="22"/>
      <c r="DK2370" s="22"/>
      <c r="DL2370" s="22"/>
    </row>
    <row r="2371" spans="22:116" x14ac:dyDescent="0.25">
      <c r="V2371" s="461"/>
      <c r="W2371" s="5"/>
      <c r="X2371" s="5"/>
      <c r="Y2371" s="5"/>
      <c r="Z2371" s="5"/>
      <c r="AA2371" s="22"/>
      <c r="AB2371" s="22"/>
      <c r="AC2371" s="22"/>
      <c r="AD2371" s="22"/>
      <c r="AE2371" s="22"/>
      <c r="AF2371" s="22"/>
      <c r="AG2371" s="22"/>
      <c r="AH2371" s="22"/>
      <c r="AI2371" s="22"/>
      <c r="AJ2371" s="22"/>
      <c r="AK2371" s="22"/>
      <c r="AL2371" s="22"/>
      <c r="AM2371" s="22"/>
      <c r="AN2371" s="22"/>
      <c r="AO2371" s="22"/>
      <c r="AP2371" s="22"/>
      <c r="AQ2371" s="22"/>
      <c r="AR2371" s="22"/>
      <c r="AS2371" s="22"/>
      <c r="AT2371" s="22"/>
      <c r="AU2371" s="22"/>
      <c r="AV2371" s="22"/>
      <c r="AW2371" s="22"/>
      <c r="AX2371" s="22"/>
      <c r="AY2371" s="22"/>
      <c r="AZ2371" s="22"/>
      <c r="BA2371" s="22"/>
      <c r="BB2371" s="22"/>
      <c r="BC2371" s="22"/>
      <c r="BD2371" s="22"/>
      <c r="BE2371" s="22"/>
      <c r="BF2371" s="22"/>
      <c r="BG2371" s="22"/>
      <c r="BH2371" s="22"/>
      <c r="BI2371" s="22"/>
      <c r="BJ2371" s="22"/>
      <c r="BK2371" s="22"/>
      <c r="BL2371" s="22"/>
      <c r="BM2371" s="22"/>
      <c r="BN2371" s="22"/>
      <c r="BO2371" s="22"/>
      <c r="BP2371" s="22"/>
      <c r="BQ2371" s="22"/>
      <c r="BR2371" s="22"/>
      <c r="BS2371" s="22"/>
      <c r="BT2371" s="22"/>
      <c r="BU2371" s="22"/>
      <c r="BV2371" s="22"/>
      <c r="BW2371" s="22"/>
      <c r="BX2371" s="22"/>
      <c r="BY2371" s="22"/>
      <c r="BZ2371" s="22"/>
      <c r="CA2371" s="22"/>
      <c r="CB2371" s="22"/>
      <c r="CC2371" s="22"/>
      <c r="CD2371" s="22"/>
      <c r="CE2371" s="22"/>
      <c r="CF2371" s="22"/>
      <c r="CG2371" s="22"/>
      <c r="CH2371" s="22"/>
      <c r="CI2371" s="22"/>
      <c r="CJ2371" s="22"/>
      <c r="CK2371" s="22"/>
      <c r="CL2371" s="22"/>
      <c r="CM2371" s="22"/>
      <c r="CN2371" s="22"/>
      <c r="CO2371" s="22"/>
      <c r="CP2371" s="22"/>
      <c r="CQ2371" s="22"/>
      <c r="CR2371" s="22"/>
      <c r="CS2371" s="22"/>
      <c r="CT2371" s="22"/>
      <c r="CU2371" s="22"/>
      <c r="CV2371" s="22"/>
      <c r="CW2371" s="22"/>
      <c r="CX2371" s="22"/>
      <c r="CY2371" s="22"/>
      <c r="CZ2371" s="22"/>
      <c r="DA2371" s="22"/>
      <c r="DB2371" s="22"/>
      <c r="DC2371" s="22"/>
      <c r="DD2371" s="22"/>
      <c r="DE2371" s="22"/>
      <c r="DF2371" s="22"/>
      <c r="DG2371" s="22"/>
      <c r="DH2371" s="22"/>
      <c r="DI2371" s="22"/>
      <c r="DJ2371" s="22"/>
      <c r="DK2371" s="22"/>
      <c r="DL2371" s="22"/>
    </row>
    <row r="2372" spans="22:116" x14ac:dyDescent="0.25">
      <c r="V2372" s="461"/>
      <c r="W2372" s="5"/>
      <c r="X2372" s="5"/>
      <c r="Y2372" s="5"/>
      <c r="Z2372" s="5"/>
      <c r="AA2372" s="22"/>
      <c r="AB2372" s="22"/>
      <c r="AC2372" s="22"/>
      <c r="AD2372" s="22"/>
      <c r="AE2372" s="22"/>
      <c r="AF2372" s="22"/>
      <c r="AG2372" s="22"/>
      <c r="AH2372" s="22"/>
      <c r="AI2372" s="22"/>
      <c r="AJ2372" s="22"/>
      <c r="AK2372" s="22"/>
      <c r="AL2372" s="22"/>
      <c r="AM2372" s="22"/>
      <c r="AN2372" s="22"/>
      <c r="AO2372" s="22"/>
      <c r="AP2372" s="22"/>
      <c r="AQ2372" s="22"/>
      <c r="AR2372" s="22"/>
      <c r="AS2372" s="22"/>
      <c r="AT2372" s="22"/>
      <c r="AU2372" s="22"/>
      <c r="AV2372" s="22"/>
      <c r="AW2372" s="22"/>
      <c r="AX2372" s="22"/>
      <c r="AY2372" s="22"/>
      <c r="AZ2372" s="22"/>
      <c r="BA2372" s="22"/>
      <c r="BB2372" s="22"/>
      <c r="BC2372" s="22"/>
      <c r="BD2372" s="22"/>
      <c r="BE2372" s="22"/>
      <c r="BF2372" s="22"/>
      <c r="BG2372" s="22"/>
      <c r="BH2372" s="22"/>
      <c r="BI2372" s="22"/>
      <c r="BJ2372" s="22"/>
      <c r="BK2372" s="22"/>
      <c r="BL2372" s="22"/>
      <c r="BM2372" s="22"/>
      <c r="BN2372" s="22"/>
      <c r="BO2372" s="22"/>
      <c r="BP2372" s="22"/>
      <c r="BQ2372" s="22"/>
      <c r="BR2372" s="22"/>
      <c r="BS2372" s="22"/>
      <c r="BT2372" s="22"/>
      <c r="BU2372" s="22"/>
      <c r="BV2372" s="22"/>
      <c r="BW2372" s="22"/>
      <c r="BX2372" s="22"/>
      <c r="BY2372" s="22"/>
      <c r="BZ2372" s="22"/>
      <c r="CA2372" s="22"/>
      <c r="CB2372" s="22"/>
      <c r="CC2372" s="22"/>
      <c r="CD2372" s="22"/>
      <c r="CE2372" s="22"/>
      <c r="CF2372" s="22"/>
      <c r="CG2372" s="22"/>
      <c r="CH2372" s="22"/>
      <c r="CI2372" s="22"/>
      <c r="CJ2372" s="22"/>
      <c r="CK2372" s="22"/>
      <c r="CL2372" s="22"/>
      <c r="CM2372" s="22"/>
      <c r="CN2372" s="22"/>
      <c r="CO2372" s="22"/>
      <c r="CP2372" s="22"/>
      <c r="CQ2372" s="22"/>
      <c r="CR2372" s="22"/>
      <c r="CS2372" s="22"/>
      <c r="CT2372" s="22"/>
      <c r="CU2372" s="22"/>
      <c r="CV2372" s="22"/>
      <c r="CW2372" s="22"/>
      <c r="CX2372" s="22"/>
      <c r="CY2372" s="22"/>
      <c r="CZ2372" s="22"/>
      <c r="DA2372" s="22"/>
      <c r="DB2372" s="22"/>
      <c r="DC2372" s="22"/>
      <c r="DD2372" s="22"/>
      <c r="DE2372" s="22"/>
      <c r="DF2372" s="22"/>
      <c r="DG2372" s="22"/>
      <c r="DH2372" s="22"/>
      <c r="DI2372" s="22"/>
      <c r="DJ2372" s="22"/>
      <c r="DK2372" s="22"/>
      <c r="DL2372" s="22"/>
    </row>
    <row r="2373" spans="22:116" x14ac:dyDescent="0.25">
      <c r="V2373" s="461"/>
      <c r="W2373" s="5"/>
      <c r="X2373" s="5"/>
      <c r="Y2373" s="5"/>
      <c r="Z2373" s="5"/>
      <c r="AA2373" s="22"/>
      <c r="AB2373" s="22"/>
      <c r="AC2373" s="22"/>
      <c r="AD2373" s="22"/>
      <c r="AE2373" s="22"/>
      <c r="AF2373" s="22"/>
      <c r="AG2373" s="22"/>
      <c r="AH2373" s="22"/>
      <c r="AI2373" s="22"/>
      <c r="AJ2373" s="22"/>
      <c r="AK2373" s="22"/>
      <c r="AL2373" s="22"/>
      <c r="AM2373" s="22"/>
      <c r="AN2373" s="22"/>
      <c r="AO2373" s="22"/>
      <c r="AP2373" s="22"/>
      <c r="AQ2373" s="22"/>
      <c r="AR2373" s="22"/>
      <c r="AS2373" s="22"/>
      <c r="AT2373" s="22"/>
      <c r="AU2373" s="22"/>
      <c r="AV2373" s="22"/>
      <c r="AW2373" s="22"/>
      <c r="AX2373" s="22"/>
      <c r="AY2373" s="22"/>
      <c r="AZ2373" s="22"/>
      <c r="BA2373" s="22"/>
      <c r="BB2373" s="22"/>
      <c r="BC2373" s="22"/>
      <c r="BD2373" s="22"/>
      <c r="BE2373" s="22"/>
      <c r="BF2373" s="22"/>
      <c r="BG2373" s="22"/>
      <c r="BH2373" s="22"/>
      <c r="BI2373" s="22"/>
      <c r="BJ2373" s="22"/>
      <c r="BK2373" s="22"/>
      <c r="BL2373" s="22"/>
      <c r="BM2373" s="22"/>
      <c r="BN2373" s="22"/>
      <c r="BO2373" s="22"/>
      <c r="BP2373" s="22"/>
      <c r="BQ2373" s="22"/>
      <c r="BR2373" s="22"/>
      <c r="BS2373" s="22"/>
      <c r="BT2373" s="22"/>
      <c r="BU2373" s="22"/>
      <c r="BV2373" s="22"/>
      <c r="BW2373" s="22"/>
      <c r="BX2373" s="22"/>
      <c r="BY2373" s="22"/>
      <c r="BZ2373" s="22"/>
      <c r="CA2373" s="22"/>
      <c r="CB2373" s="22"/>
      <c r="CC2373" s="22"/>
      <c r="CD2373" s="22"/>
      <c r="CE2373" s="22"/>
      <c r="CF2373" s="22"/>
      <c r="CG2373" s="22"/>
      <c r="CH2373" s="22"/>
      <c r="CI2373" s="22"/>
      <c r="CJ2373" s="22"/>
      <c r="CK2373" s="22"/>
      <c r="CL2373" s="22"/>
      <c r="CM2373" s="22"/>
      <c r="CN2373" s="22"/>
      <c r="CO2373" s="22"/>
      <c r="CP2373" s="22"/>
      <c r="CQ2373" s="22"/>
      <c r="CR2373" s="22"/>
      <c r="CS2373" s="22"/>
      <c r="CT2373" s="22"/>
      <c r="CU2373" s="22"/>
      <c r="CV2373" s="22"/>
      <c r="CW2373" s="22"/>
      <c r="CX2373" s="22"/>
      <c r="CY2373" s="22"/>
      <c r="CZ2373" s="22"/>
      <c r="DA2373" s="22"/>
      <c r="DB2373" s="22"/>
      <c r="DC2373" s="22"/>
      <c r="DD2373" s="22"/>
      <c r="DE2373" s="22"/>
      <c r="DF2373" s="22"/>
      <c r="DG2373" s="22"/>
      <c r="DH2373" s="22"/>
      <c r="DI2373" s="22"/>
      <c r="DJ2373" s="22"/>
      <c r="DK2373" s="22"/>
      <c r="DL2373" s="22"/>
    </row>
    <row r="2374" spans="22:116" x14ac:dyDescent="0.25">
      <c r="V2374" s="461"/>
      <c r="W2374" s="5"/>
      <c r="X2374" s="5"/>
      <c r="Y2374" s="5"/>
      <c r="Z2374" s="5"/>
      <c r="AA2374" s="22"/>
      <c r="AB2374" s="22"/>
      <c r="AC2374" s="22"/>
      <c r="AD2374" s="22"/>
      <c r="AE2374" s="22"/>
      <c r="AF2374" s="22"/>
      <c r="AG2374" s="22"/>
      <c r="AH2374" s="22"/>
      <c r="AI2374" s="22"/>
      <c r="AJ2374" s="22"/>
      <c r="AK2374" s="22"/>
      <c r="AL2374" s="22"/>
      <c r="AM2374" s="22"/>
      <c r="AN2374" s="22"/>
      <c r="AO2374" s="22"/>
      <c r="AP2374" s="22"/>
      <c r="AQ2374" s="22"/>
      <c r="AR2374" s="22"/>
      <c r="AS2374" s="22"/>
      <c r="AT2374" s="22"/>
      <c r="AU2374" s="22"/>
      <c r="AV2374" s="22"/>
      <c r="AW2374" s="22"/>
      <c r="AX2374" s="22"/>
      <c r="AY2374" s="22"/>
      <c r="AZ2374" s="22"/>
      <c r="BA2374" s="22"/>
      <c r="BB2374" s="22"/>
      <c r="BC2374" s="22"/>
      <c r="BD2374" s="22"/>
      <c r="BE2374" s="22"/>
      <c r="BF2374" s="22"/>
      <c r="BG2374" s="22"/>
      <c r="BH2374" s="22"/>
      <c r="BI2374" s="22"/>
      <c r="BJ2374" s="22"/>
      <c r="BK2374" s="22"/>
      <c r="BL2374" s="22"/>
      <c r="BM2374" s="22"/>
      <c r="BN2374" s="22"/>
      <c r="BO2374" s="22"/>
      <c r="BP2374" s="22"/>
      <c r="BQ2374" s="22"/>
      <c r="BR2374" s="22"/>
      <c r="BS2374" s="22"/>
      <c r="BT2374" s="22"/>
      <c r="BU2374" s="22"/>
      <c r="BV2374" s="22"/>
      <c r="BW2374" s="22"/>
      <c r="BX2374" s="22"/>
      <c r="BY2374" s="22"/>
      <c r="BZ2374" s="22"/>
      <c r="CA2374" s="22"/>
      <c r="CB2374" s="22"/>
      <c r="CC2374" s="22"/>
      <c r="CD2374" s="22"/>
      <c r="CE2374" s="22"/>
      <c r="CF2374" s="22"/>
      <c r="CG2374" s="22"/>
      <c r="CH2374" s="22"/>
      <c r="CI2374" s="22"/>
      <c r="CJ2374" s="22"/>
      <c r="CK2374" s="22"/>
      <c r="CL2374" s="22"/>
      <c r="CM2374" s="22"/>
      <c r="CN2374" s="22"/>
      <c r="CO2374" s="22"/>
      <c r="CP2374" s="22"/>
      <c r="CQ2374" s="22"/>
      <c r="CR2374" s="22"/>
      <c r="CS2374" s="22"/>
      <c r="CT2374" s="22"/>
      <c r="CU2374" s="22"/>
      <c r="CV2374" s="22"/>
      <c r="CW2374" s="22"/>
      <c r="CX2374" s="22"/>
      <c r="CY2374" s="22"/>
      <c r="CZ2374" s="22"/>
      <c r="DA2374" s="22"/>
      <c r="DB2374" s="22"/>
      <c r="DC2374" s="22"/>
      <c r="DD2374" s="22"/>
      <c r="DE2374" s="22"/>
      <c r="DF2374" s="22"/>
      <c r="DG2374" s="22"/>
      <c r="DH2374" s="22"/>
      <c r="DI2374" s="22"/>
      <c r="DJ2374" s="22"/>
      <c r="DK2374" s="22"/>
      <c r="DL2374" s="22"/>
    </row>
    <row r="2375" spans="22:116" x14ac:dyDescent="0.25">
      <c r="V2375" s="461"/>
      <c r="W2375" s="5"/>
      <c r="X2375" s="5"/>
      <c r="Y2375" s="5"/>
      <c r="Z2375" s="5"/>
      <c r="AA2375" s="22"/>
      <c r="AB2375" s="22"/>
      <c r="AC2375" s="22"/>
      <c r="AD2375" s="22"/>
      <c r="AE2375" s="22"/>
      <c r="AF2375" s="22"/>
      <c r="AG2375" s="22"/>
      <c r="AH2375" s="22"/>
      <c r="AI2375" s="22"/>
      <c r="AJ2375" s="22"/>
      <c r="AK2375" s="22"/>
      <c r="AL2375" s="22"/>
      <c r="AM2375" s="22"/>
      <c r="AN2375" s="22"/>
      <c r="AO2375" s="22"/>
      <c r="AP2375" s="22"/>
      <c r="AQ2375" s="22"/>
      <c r="AR2375" s="22"/>
      <c r="AS2375" s="22"/>
      <c r="AT2375" s="22"/>
      <c r="AU2375" s="22"/>
      <c r="AV2375" s="22"/>
      <c r="AW2375" s="22"/>
      <c r="AX2375" s="22"/>
      <c r="AY2375" s="22"/>
      <c r="AZ2375" s="22"/>
      <c r="BA2375" s="22"/>
      <c r="BB2375" s="22"/>
      <c r="BC2375" s="22"/>
      <c r="BD2375" s="22"/>
      <c r="BE2375" s="22"/>
      <c r="BF2375" s="22"/>
      <c r="BG2375" s="22"/>
      <c r="BH2375" s="22"/>
      <c r="BI2375" s="22"/>
      <c r="BJ2375" s="22"/>
      <c r="BK2375" s="22"/>
      <c r="BL2375" s="22"/>
      <c r="BM2375" s="22"/>
      <c r="BN2375" s="22"/>
      <c r="BO2375" s="22"/>
      <c r="BP2375" s="22"/>
      <c r="BQ2375" s="22"/>
      <c r="BR2375" s="22"/>
      <c r="BS2375" s="22"/>
      <c r="BT2375" s="22"/>
      <c r="BU2375" s="22"/>
      <c r="BV2375" s="22"/>
      <c r="BW2375" s="22"/>
      <c r="BX2375" s="22"/>
      <c r="BY2375" s="22"/>
      <c r="BZ2375" s="22"/>
      <c r="CA2375" s="22"/>
      <c r="CB2375" s="22"/>
      <c r="CC2375" s="22"/>
      <c r="CD2375" s="22"/>
      <c r="CE2375" s="22"/>
      <c r="CF2375" s="22"/>
      <c r="CG2375" s="22"/>
      <c r="CH2375" s="22"/>
      <c r="CI2375" s="22"/>
      <c r="CJ2375" s="22"/>
      <c r="CK2375" s="22"/>
      <c r="CL2375" s="22"/>
      <c r="CM2375" s="22"/>
      <c r="CN2375" s="22"/>
      <c r="CO2375" s="22"/>
      <c r="CP2375" s="22"/>
      <c r="CQ2375" s="22"/>
      <c r="CR2375" s="22"/>
      <c r="CS2375" s="22"/>
      <c r="CT2375" s="22"/>
      <c r="CU2375" s="22"/>
      <c r="CV2375" s="22"/>
      <c r="CW2375" s="22"/>
      <c r="CX2375" s="22"/>
      <c r="CY2375" s="22"/>
      <c r="CZ2375" s="22"/>
      <c r="DA2375" s="22"/>
      <c r="DB2375" s="22"/>
      <c r="DC2375" s="22"/>
      <c r="DD2375" s="22"/>
      <c r="DE2375" s="22"/>
      <c r="DF2375" s="22"/>
      <c r="DG2375" s="22"/>
      <c r="DH2375" s="22"/>
      <c r="DI2375" s="22"/>
      <c r="DJ2375" s="22"/>
      <c r="DK2375" s="22"/>
      <c r="DL2375" s="22"/>
    </row>
    <row r="2376" spans="22:116" x14ac:dyDescent="0.25">
      <c r="V2376" s="461"/>
      <c r="W2376" s="5"/>
      <c r="X2376" s="5"/>
      <c r="Y2376" s="5"/>
      <c r="Z2376" s="5"/>
      <c r="AA2376" s="22"/>
      <c r="AB2376" s="22"/>
      <c r="AC2376" s="22"/>
      <c r="AD2376" s="22"/>
      <c r="AE2376" s="22"/>
      <c r="AF2376" s="22"/>
      <c r="AG2376" s="22"/>
      <c r="AH2376" s="22"/>
      <c r="AI2376" s="22"/>
      <c r="AJ2376" s="22"/>
      <c r="AK2376" s="22"/>
      <c r="AL2376" s="22"/>
      <c r="AM2376" s="22"/>
      <c r="AN2376" s="22"/>
      <c r="AO2376" s="22"/>
      <c r="AP2376" s="22"/>
      <c r="AQ2376" s="22"/>
      <c r="AR2376" s="22"/>
      <c r="AS2376" s="22"/>
      <c r="AT2376" s="22"/>
      <c r="AU2376" s="22"/>
      <c r="AV2376" s="22"/>
      <c r="AW2376" s="22"/>
      <c r="AX2376" s="22"/>
      <c r="AY2376" s="22"/>
      <c r="AZ2376" s="22"/>
      <c r="BA2376" s="22"/>
      <c r="BB2376" s="22"/>
      <c r="BC2376" s="22"/>
      <c r="BD2376" s="22"/>
      <c r="BE2376" s="22"/>
      <c r="BF2376" s="22"/>
      <c r="BG2376" s="22"/>
      <c r="BH2376" s="22"/>
      <c r="BI2376" s="22"/>
      <c r="BJ2376" s="22"/>
      <c r="BK2376" s="22"/>
      <c r="BL2376" s="22"/>
      <c r="BM2376" s="22"/>
      <c r="BN2376" s="22"/>
      <c r="BO2376" s="22"/>
      <c r="BP2376" s="22"/>
      <c r="BQ2376" s="22"/>
      <c r="BR2376" s="22"/>
      <c r="BS2376" s="22"/>
      <c r="BT2376" s="22"/>
      <c r="BU2376" s="22"/>
      <c r="BV2376" s="22"/>
      <c r="BW2376" s="22"/>
      <c r="BX2376" s="22"/>
      <c r="BY2376" s="22"/>
      <c r="BZ2376" s="22"/>
      <c r="CA2376" s="22"/>
      <c r="CB2376" s="22"/>
      <c r="CC2376" s="22"/>
      <c r="CD2376" s="22"/>
      <c r="CE2376" s="22"/>
      <c r="CF2376" s="22"/>
      <c r="CG2376" s="22"/>
      <c r="CH2376" s="22"/>
      <c r="CI2376" s="22"/>
      <c r="CJ2376" s="22"/>
      <c r="CK2376" s="22"/>
      <c r="CL2376" s="22"/>
      <c r="CM2376" s="22"/>
      <c r="CN2376" s="22"/>
      <c r="CO2376" s="22"/>
      <c r="CP2376" s="22"/>
      <c r="CQ2376" s="22"/>
      <c r="CR2376" s="22"/>
      <c r="CS2376" s="22"/>
      <c r="CT2376" s="22"/>
      <c r="CU2376" s="22"/>
      <c r="CV2376" s="22"/>
      <c r="CW2376" s="22"/>
      <c r="CX2376" s="22"/>
      <c r="CY2376" s="22"/>
      <c r="CZ2376" s="22"/>
      <c r="DA2376" s="22"/>
      <c r="DB2376" s="22"/>
      <c r="DC2376" s="22"/>
      <c r="DD2376" s="22"/>
      <c r="DE2376" s="22"/>
      <c r="DF2376" s="22"/>
      <c r="DG2376" s="22"/>
      <c r="DH2376" s="22"/>
      <c r="DI2376" s="22"/>
      <c r="DJ2376" s="22"/>
      <c r="DK2376" s="22"/>
      <c r="DL2376" s="22"/>
    </row>
    <row r="2377" spans="22:116" x14ac:dyDescent="0.25">
      <c r="V2377" s="461"/>
      <c r="W2377" s="5"/>
      <c r="X2377" s="5"/>
      <c r="Y2377" s="5"/>
      <c r="Z2377" s="5"/>
      <c r="AA2377" s="22"/>
      <c r="AB2377" s="22"/>
      <c r="AC2377" s="22"/>
      <c r="AD2377" s="22"/>
      <c r="AE2377" s="22"/>
      <c r="AF2377" s="22"/>
      <c r="AG2377" s="22"/>
      <c r="AH2377" s="22"/>
      <c r="AI2377" s="22"/>
      <c r="AJ2377" s="22"/>
      <c r="AK2377" s="22"/>
      <c r="AL2377" s="22"/>
      <c r="AM2377" s="22"/>
      <c r="AN2377" s="22"/>
      <c r="AO2377" s="22"/>
      <c r="AP2377" s="22"/>
      <c r="AQ2377" s="22"/>
      <c r="AR2377" s="22"/>
      <c r="AS2377" s="22"/>
      <c r="AT2377" s="22"/>
      <c r="AU2377" s="22"/>
      <c r="AV2377" s="22"/>
      <c r="AW2377" s="22"/>
      <c r="AX2377" s="22"/>
      <c r="AY2377" s="22"/>
      <c r="AZ2377" s="22"/>
      <c r="BA2377" s="22"/>
      <c r="BB2377" s="22"/>
      <c r="BC2377" s="22"/>
      <c r="BD2377" s="22"/>
      <c r="BE2377" s="22"/>
      <c r="BF2377" s="22"/>
      <c r="BG2377" s="22"/>
      <c r="BH2377" s="22"/>
      <c r="BI2377" s="22"/>
      <c r="BJ2377" s="22"/>
      <c r="BK2377" s="22"/>
      <c r="BL2377" s="22"/>
      <c r="BM2377" s="22"/>
      <c r="BN2377" s="22"/>
      <c r="BO2377" s="22"/>
      <c r="BP2377" s="22"/>
      <c r="BQ2377" s="22"/>
      <c r="BR2377" s="22"/>
      <c r="BS2377" s="22"/>
      <c r="BT2377" s="22"/>
      <c r="BU2377" s="22"/>
      <c r="BV2377" s="22"/>
      <c r="BW2377" s="22"/>
      <c r="BX2377" s="22"/>
      <c r="BY2377" s="22"/>
      <c r="BZ2377" s="22"/>
      <c r="CA2377" s="22"/>
      <c r="CB2377" s="22"/>
      <c r="CC2377" s="22"/>
      <c r="CD2377" s="22"/>
      <c r="CE2377" s="22"/>
      <c r="CF2377" s="22"/>
      <c r="CG2377" s="22"/>
      <c r="CH2377" s="22"/>
      <c r="CI2377" s="22"/>
      <c r="CJ2377" s="22"/>
      <c r="CK2377" s="22"/>
      <c r="CL2377" s="22"/>
      <c r="CM2377" s="22"/>
      <c r="CN2377" s="22"/>
      <c r="CO2377" s="22"/>
      <c r="CP2377" s="22"/>
      <c r="CQ2377" s="22"/>
      <c r="CR2377" s="22"/>
      <c r="CS2377" s="22"/>
      <c r="CT2377" s="22"/>
      <c r="CU2377" s="22"/>
      <c r="CV2377" s="22"/>
      <c r="CW2377" s="22"/>
      <c r="CX2377" s="22"/>
      <c r="CY2377" s="22"/>
      <c r="CZ2377" s="22"/>
      <c r="DA2377" s="22"/>
      <c r="DB2377" s="22"/>
      <c r="DC2377" s="22"/>
      <c r="DD2377" s="22"/>
      <c r="DE2377" s="22"/>
      <c r="DF2377" s="22"/>
      <c r="DG2377" s="22"/>
      <c r="DH2377" s="22"/>
      <c r="DI2377" s="22"/>
      <c r="DJ2377" s="22"/>
      <c r="DK2377" s="22"/>
      <c r="DL2377" s="22"/>
    </row>
    <row r="2378" spans="22:116" x14ac:dyDescent="0.25">
      <c r="V2378" s="461"/>
      <c r="W2378" s="5"/>
      <c r="X2378" s="5"/>
      <c r="Y2378" s="5"/>
      <c r="Z2378" s="5"/>
      <c r="AA2378" s="22"/>
      <c r="AB2378" s="22"/>
      <c r="AC2378" s="22"/>
      <c r="AD2378" s="22"/>
      <c r="AE2378" s="22"/>
      <c r="AF2378" s="22"/>
      <c r="AG2378" s="22"/>
      <c r="AH2378" s="22"/>
      <c r="AI2378" s="22"/>
      <c r="AJ2378" s="22"/>
      <c r="AK2378" s="22"/>
      <c r="AL2378" s="22"/>
      <c r="AM2378" s="22"/>
      <c r="AN2378" s="22"/>
      <c r="AO2378" s="22"/>
      <c r="AP2378" s="22"/>
      <c r="AQ2378" s="22"/>
      <c r="AR2378" s="22"/>
      <c r="AS2378" s="22"/>
      <c r="AT2378" s="22"/>
      <c r="AU2378" s="22"/>
      <c r="AV2378" s="22"/>
      <c r="AW2378" s="22"/>
      <c r="AX2378" s="22"/>
      <c r="AY2378" s="22"/>
      <c r="AZ2378" s="22"/>
      <c r="BA2378" s="22"/>
      <c r="BB2378" s="22"/>
      <c r="BC2378" s="22"/>
      <c r="BD2378" s="22"/>
      <c r="BE2378" s="22"/>
      <c r="BF2378" s="22"/>
      <c r="BG2378" s="22"/>
      <c r="BH2378" s="22"/>
      <c r="BI2378" s="22"/>
      <c r="BJ2378" s="22"/>
      <c r="BK2378" s="22"/>
      <c r="BL2378" s="22"/>
      <c r="BM2378" s="22"/>
      <c r="BN2378" s="22"/>
      <c r="BO2378" s="22"/>
      <c r="BP2378" s="22"/>
      <c r="BQ2378" s="22"/>
      <c r="BR2378" s="22"/>
      <c r="BS2378" s="22"/>
      <c r="BT2378" s="22"/>
      <c r="BU2378" s="22"/>
      <c r="BV2378" s="22"/>
      <c r="BW2378" s="22"/>
      <c r="BX2378" s="22"/>
      <c r="BY2378" s="22"/>
      <c r="BZ2378" s="22"/>
      <c r="CA2378" s="22"/>
      <c r="CB2378" s="22"/>
      <c r="CC2378" s="22"/>
      <c r="CD2378" s="22"/>
      <c r="CE2378" s="22"/>
      <c r="CF2378" s="22"/>
      <c r="CG2378" s="22"/>
      <c r="CH2378" s="22"/>
      <c r="CI2378" s="22"/>
      <c r="CJ2378" s="22"/>
      <c r="CK2378" s="22"/>
      <c r="CL2378" s="22"/>
      <c r="CM2378" s="22"/>
      <c r="CN2378" s="22"/>
      <c r="CO2378" s="22"/>
      <c r="CP2378" s="22"/>
      <c r="CQ2378" s="22"/>
      <c r="CR2378" s="22"/>
      <c r="CS2378" s="22"/>
      <c r="CT2378" s="22"/>
      <c r="CU2378" s="22"/>
      <c r="CV2378" s="22"/>
      <c r="CW2378" s="22"/>
      <c r="CX2378" s="22"/>
      <c r="CY2378" s="22"/>
      <c r="CZ2378" s="22"/>
      <c r="DA2378" s="22"/>
      <c r="DB2378" s="22"/>
      <c r="DC2378" s="22"/>
      <c r="DD2378" s="22"/>
      <c r="DE2378" s="22"/>
      <c r="DF2378" s="22"/>
      <c r="DG2378" s="22"/>
      <c r="DH2378" s="22"/>
      <c r="DI2378" s="22"/>
      <c r="DJ2378" s="22"/>
      <c r="DK2378" s="22"/>
      <c r="DL2378" s="22"/>
    </row>
    <row r="2379" spans="22:116" x14ac:dyDescent="0.25">
      <c r="V2379" s="461"/>
      <c r="W2379" s="5"/>
      <c r="X2379" s="5"/>
      <c r="Y2379" s="5"/>
      <c r="Z2379" s="5"/>
      <c r="AA2379" s="22"/>
      <c r="AB2379" s="22"/>
      <c r="AC2379" s="22"/>
      <c r="AD2379" s="22"/>
      <c r="AE2379" s="22"/>
      <c r="AF2379" s="22"/>
      <c r="AG2379" s="22"/>
      <c r="AH2379" s="22"/>
      <c r="AI2379" s="22"/>
      <c r="AJ2379" s="22"/>
      <c r="AK2379" s="22"/>
      <c r="AL2379" s="22"/>
      <c r="AM2379" s="22"/>
      <c r="AN2379" s="22"/>
      <c r="AO2379" s="22"/>
      <c r="AP2379" s="22"/>
      <c r="AQ2379" s="22"/>
      <c r="AR2379" s="22"/>
      <c r="AS2379" s="22"/>
      <c r="AT2379" s="22"/>
      <c r="AU2379" s="22"/>
      <c r="AV2379" s="22"/>
      <c r="AW2379" s="22"/>
      <c r="AX2379" s="22"/>
      <c r="AY2379" s="22"/>
      <c r="AZ2379" s="22"/>
      <c r="BA2379" s="22"/>
      <c r="BB2379" s="22"/>
      <c r="BC2379" s="22"/>
      <c r="BD2379" s="22"/>
      <c r="BE2379" s="22"/>
      <c r="BF2379" s="22"/>
      <c r="BG2379" s="22"/>
      <c r="BH2379" s="22"/>
      <c r="BI2379" s="22"/>
      <c r="BJ2379" s="22"/>
      <c r="BK2379" s="22"/>
      <c r="BL2379" s="22"/>
      <c r="BM2379" s="22"/>
      <c r="BN2379" s="22"/>
      <c r="BO2379" s="22"/>
      <c r="BP2379" s="22"/>
      <c r="BQ2379" s="22"/>
      <c r="BR2379" s="22"/>
      <c r="BS2379" s="22"/>
      <c r="BT2379" s="22"/>
      <c r="BU2379" s="22"/>
      <c r="BV2379" s="22"/>
      <c r="BW2379" s="22"/>
      <c r="BX2379" s="22"/>
      <c r="BY2379" s="22"/>
      <c r="BZ2379" s="22"/>
      <c r="CA2379" s="22"/>
      <c r="CB2379" s="22"/>
      <c r="CC2379" s="22"/>
      <c r="CD2379" s="22"/>
      <c r="CE2379" s="22"/>
      <c r="CF2379" s="22"/>
      <c r="CG2379" s="22"/>
      <c r="CH2379" s="22"/>
      <c r="CI2379" s="22"/>
      <c r="CJ2379" s="22"/>
      <c r="CK2379" s="22"/>
      <c r="CL2379" s="22"/>
      <c r="CM2379" s="22"/>
      <c r="CN2379" s="22"/>
      <c r="CO2379" s="22"/>
      <c r="CP2379" s="22"/>
      <c r="CQ2379" s="22"/>
      <c r="CR2379" s="22"/>
      <c r="CS2379" s="22"/>
      <c r="CT2379" s="22"/>
      <c r="CU2379" s="22"/>
      <c r="CV2379" s="22"/>
      <c r="CW2379" s="22"/>
      <c r="CX2379" s="22"/>
      <c r="CY2379" s="22"/>
      <c r="CZ2379" s="22"/>
      <c r="DA2379" s="22"/>
      <c r="DB2379" s="22"/>
      <c r="DC2379" s="22"/>
      <c r="DD2379" s="22"/>
      <c r="DE2379" s="22"/>
      <c r="DF2379" s="22"/>
      <c r="DG2379" s="22"/>
      <c r="DH2379" s="22"/>
      <c r="DI2379" s="22"/>
      <c r="DJ2379" s="22"/>
      <c r="DK2379" s="22"/>
      <c r="DL2379" s="22"/>
    </row>
    <row r="2380" spans="22:116" x14ac:dyDescent="0.25">
      <c r="V2380" s="461"/>
      <c r="W2380" s="5"/>
      <c r="X2380" s="5"/>
      <c r="Y2380" s="5"/>
      <c r="Z2380" s="5"/>
      <c r="AA2380" s="22"/>
      <c r="AB2380" s="22"/>
      <c r="AC2380" s="22"/>
      <c r="AD2380" s="22"/>
      <c r="AE2380" s="22"/>
      <c r="AF2380" s="22"/>
      <c r="AG2380" s="22"/>
      <c r="AH2380" s="22"/>
      <c r="AI2380" s="22"/>
      <c r="AJ2380" s="22"/>
      <c r="AK2380" s="22"/>
      <c r="AL2380" s="22"/>
      <c r="AM2380" s="22"/>
      <c r="AN2380" s="22"/>
      <c r="AO2380" s="22"/>
      <c r="AP2380" s="22"/>
      <c r="AQ2380" s="22"/>
      <c r="AR2380" s="22"/>
      <c r="AS2380" s="22"/>
      <c r="AT2380" s="22"/>
      <c r="AU2380" s="22"/>
      <c r="AV2380" s="22"/>
      <c r="AW2380" s="22"/>
      <c r="AX2380" s="22"/>
      <c r="AY2380" s="22"/>
      <c r="AZ2380" s="22"/>
      <c r="BA2380" s="22"/>
      <c r="BB2380" s="22"/>
      <c r="BC2380" s="22"/>
      <c r="BD2380" s="22"/>
      <c r="BE2380" s="22"/>
      <c r="BF2380" s="22"/>
      <c r="BG2380" s="22"/>
      <c r="BH2380" s="22"/>
      <c r="BI2380" s="22"/>
      <c r="BJ2380" s="22"/>
      <c r="BK2380" s="22"/>
      <c r="BL2380" s="22"/>
      <c r="BM2380" s="22"/>
      <c r="BN2380" s="22"/>
      <c r="BO2380" s="22"/>
      <c r="BP2380" s="22"/>
      <c r="BQ2380" s="22"/>
      <c r="BR2380" s="22"/>
      <c r="BS2380" s="22"/>
      <c r="BT2380" s="22"/>
      <c r="BU2380" s="22"/>
      <c r="BV2380" s="22"/>
      <c r="BW2380" s="22"/>
      <c r="BX2380" s="22"/>
      <c r="BY2380" s="22"/>
      <c r="BZ2380" s="22"/>
      <c r="CA2380" s="22"/>
      <c r="CB2380" s="22"/>
      <c r="CC2380" s="22"/>
      <c r="CD2380" s="22"/>
      <c r="CE2380" s="22"/>
      <c r="CF2380" s="22"/>
      <c r="CG2380" s="22"/>
      <c r="CH2380" s="22"/>
      <c r="CI2380" s="22"/>
      <c r="CJ2380" s="22"/>
      <c r="CK2380" s="22"/>
      <c r="CL2380" s="22"/>
      <c r="CM2380" s="22"/>
      <c r="CN2380" s="22"/>
      <c r="CO2380" s="22"/>
      <c r="CP2380" s="22"/>
      <c r="CQ2380" s="22"/>
      <c r="CR2380" s="22"/>
      <c r="CS2380" s="22"/>
      <c r="CT2380" s="22"/>
      <c r="CU2380" s="22"/>
      <c r="CV2380" s="22"/>
      <c r="CW2380" s="22"/>
      <c r="CX2380" s="22"/>
      <c r="CY2380" s="22"/>
      <c r="CZ2380" s="22"/>
      <c r="DA2380" s="22"/>
      <c r="DB2380" s="22"/>
      <c r="DC2380" s="22"/>
      <c r="DD2380" s="22"/>
      <c r="DE2380" s="22"/>
      <c r="DF2380" s="22"/>
      <c r="DG2380" s="22"/>
      <c r="DH2380" s="22"/>
      <c r="DI2380" s="22"/>
      <c r="DJ2380" s="22"/>
      <c r="DK2380" s="22"/>
      <c r="DL2380" s="22"/>
    </row>
    <row r="2381" spans="22:116" x14ac:dyDescent="0.25">
      <c r="V2381" s="461"/>
      <c r="W2381" s="5"/>
      <c r="X2381" s="5"/>
      <c r="Y2381" s="5"/>
      <c r="Z2381" s="5"/>
      <c r="AA2381" s="22"/>
      <c r="AB2381" s="22"/>
      <c r="AC2381" s="22"/>
      <c r="AD2381" s="22"/>
      <c r="AE2381" s="22"/>
      <c r="AF2381" s="22"/>
      <c r="AG2381" s="22"/>
      <c r="AH2381" s="22"/>
      <c r="AI2381" s="22"/>
      <c r="AJ2381" s="22"/>
      <c r="AK2381" s="22"/>
      <c r="AL2381" s="22"/>
      <c r="AM2381" s="22"/>
      <c r="AN2381" s="22"/>
      <c r="AO2381" s="22"/>
      <c r="AP2381" s="22"/>
      <c r="AQ2381" s="22"/>
      <c r="AR2381" s="22"/>
      <c r="AS2381" s="22"/>
      <c r="AT2381" s="22"/>
      <c r="AU2381" s="22"/>
      <c r="AV2381" s="22"/>
      <c r="AW2381" s="22"/>
      <c r="AX2381" s="22"/>
      <c r="AY2381" s="22"/>
      <c r="AZ2381" s="22"/>
      <c r="BA2381" s="22"/>
      <c r="BB2381" s="22"/>
      <c r="BC2381" s="22"/>
      <c r="BD2381" s="22"/>
      <c r="BE2381" s="22"/>
      <c r="BF2381" s="22"/>
      <c r="BG2381" s="22"/>
      <c r="BH2381" s="22"/>
      <c r="BI2381" s="22"/>
      <c r="BJ2381" s="22"/>
      <c r="BK2381" s="22"/>
      <c r="BL2381" s="22"/>
      <c r="BM2381" s="22"/>
      <c r="BN2381" s="22"/>
      <c r="BO2381" s="22"/>
      <c r="BP2381" s="22"/>
      <c r="BQ2381" s="22"/>
      <c r="BR2381" s="22"/>
      <c r="BS2381" s="22"/>
      <c r="BT2381" s="22"/>
      <c r="BU2381" s="22"/>
      <c r="BV2381" s="22"/>
      <c r="BW2381" s="22"/>
      <c r="BX2381" s="22"/>
      <c r="BY2381" s="22"/>
      <c r="BZ2381" s="22"/>
      <c r="CA2381" s="22"/>
      <c r="CB2381" s="22"/>
      <c r="CC2381" s="22"/>
      <c r="CD2381" s="22"/>
      <c r="CE2381" s="22"/>
      <c r="CF2381" s="22"/>
      <c r="CG2381" s="22"/>
      <c r="CH2381" s="22"/>
      <c r="CI2381" s="22"/>
      <c r="CJ2381" s="22"/>
      <c r="CK2381" s="22"/>
      <c r="CL2381" s="22"/>
      <c r="CM2381" s="22"/>
      <c r="CN2381" s="22"/>
      <c r="CO2381" s="22"/>
      <c r="CP2381" s="22"/>
      <c r="CQ2381" s="22"/>
      <c r="CR2381" s="22"/>
      <c r="CS2381" s="22"/>
      <c r="CT2381" s="22"/>
      <c r="CU2381" s="22"/>
      <c r="CV2381" s="22"/>
      <c r="CW2381" s="22"/>
      <c r="CX2381" s="22"/>
      <c r="CY2381" s="22"/>
      <c r="CZ2381" s="22"/>
      <c r="DA2381" s="22"/>
      <c r="DB2381" s="22"/>
      <c r="DC2381" s="22"/>
      <c r="DD2381" s="22"/>
      <c r="DE2381" s="22"/>
      <c r="DF2381" s="22"/>
      <c r="DG2381" s="22"/>
      <c r="DH2381" s="22"/>
      <c r="DI2381" s="22"/>
      <c r="DJ2381" s="22"/>
      <c r="DK2381" s="22"/>
      <c r="DL2381" s="22"/>
    </row>
    <row r="2382" spans="22:116" x14ac:dyDescent="0.25">
      <c r="V2382" s="461"/>
      <c r="W2382" s="5"/>
      <c r="X2382" s="5"/>
      <c r="Y2382" s="5"/>
      <c r="Z2382" s="5"/>
      <c r="AA2382" s="22"/>
      <c r="AB2382" s="22"/>
      <c r="AC2382" s="22"/>
      <c r="AD2382" s="22"/>
      <c r="AE2382" s="22"/>
      <c r="AF2382" s="22"/>
      <c r="AG2382" s="22"/>
      <c r="AH2382" s="22"/>
      <c r="AI2382" s="22"/>
      <c r="AJ2382" s="22"/>
      <c r="AK2382" s="22"/>
      <c r="AL2382" s="22"/>
      <c r="AM2382" s="22"/>
      <c r="AN2382" s="22"/>
      <c r="AO2382" s="22"/>
      <c r="AP2382" s="22"/>
      <c r="AQ2382" s="22"/>
      <c r="AR2382" s="22"/>
      <c r="AS2382" s="22"/>
      <c r="AT2382" s="22"/>
      <c r="AU2382" s="22"/>
      <c r="AV2382" s="22"/>
      <c r="AW2382" s="22"/>
      <c r="AX2382" s="22"/>
      <c r="AY2382" s="22"/>
      <c r="AZ2382" s="22"/>
      <c r="BA2382" s="22"/>
      <c r="BB2382" s="22"/>
      <c r="BC2382" s="22"/>
      <c r="BD2382" s="22"/>
      <c r="BE2382" s="22"/>
      <c r="BF2382" s="22"/>
      <c r="BG2382" s="22"/>
      <c r="BH2382" s="22"/>
      <c r="BI2382" s="22"/>
      <c r="BJ2382" s="22"/>
      <c r="BK2382" s="22"/>
      <c r="BL2382" s="22"/>
      <c r="BM2382" s="22"/>
      <c r="BN2382" s="22"/>
      <c r="BO2382" s="22"/>
      <c r="BP2382" s="22"/>
      <c r="BQ2382" s="22"/>
      <c r="BR2382" s="22"/>
      <c r="BS2382" s="22"/>
      <c r="BT2382" s="22"/>
      <c r="BU2382" s="22"/>
      <c r="BV2382" s="22"/>
      <c r="BW2382" s="22"/>
      <c r="BX2382" s="22"/>
      <c r="BY2382" s="22"/>
      <c r="BZ2382" s="22"/>
      <c r="CA2382" s="22"/>
      <c r="CB2382" s="22"/>
      <c r="CC2382" s="22"/>
      <c r="CD2382" s="22"/>
      <c r="CE2382" s="22"/>
      <c r="CF2382" s="22"/>
      <c r="CG2382" s="22"/>
      <c r="CH2382" s="22"/>
      <c r="CI2382" s="22"/>
      <c r="CJ2382" s="22"/>
      <c r="CK2382" s="22"/>
      <c r="CL2382" s="22"/>
      <c r="CM2382" s="22"/>
      <c r="CN2382" s="22"/>
      <c r="CO2382" s="22"/>
      <c r="CP2382" s="22"/>
      <c r="CQ2382" s="22"/>
      <c r="CR2382" s="22"/>
      <c r="CS2382" s="22"/>
      <c r="CT2382" s="22"/>
      <c r="CU2382" s="22"/>
      <c r="CV2382" s="22"/>
      <c r="CW2382" s="22"/>
      <c r="CX2382" s="22"/>
      <c r="CY2382" s="22"/>
      <c r="CZ2382" s="22"/>
      <c r="DA2382" s="22"/>
      <c r="DB2382" s="22"/>
      <c r="DC2382" s="22"/>
      <c r="DD2382" s="22"/>
      <c r="DE2382" s="22"/>
      <c r="DF2382" s="22"/>
      <c r="DG2382" s="22"/>
      <c r="DH2382" s="22"/>
      <c r="DI2382" s="22"/>
      <c r="DJ2382" s="22"/>
      <c r="DK2382" s="22"/>
      <c r="DL2382" s="22"/>
    </row>
    <row r="2383" spans="22:116" x14ac:dyDescent="0.25">
      <c r="V2383" s="461"/>
      <c r="W2383" s="5"/>
      <c r="X2383" s="5"/>
      <c r="Y2383" s="5"/>
      <c r="Z2383" s="5"/>
      <c r="AA2383" s="22"/>
      <c r="AB2383" s="22"/>
      <c r="AC2383" s="22"/>
      <c r="AD2383" s="22"/>
      <c r="AE2383" s="22"/>
      <c r="AF2383" s="22"/>
      <c r="AG2383" s="22"/>
      <c r="AH2383" s="22"/>
      <c r="AI2383" s="22"/>
      <c r="AJ2383" s="22"/>
      <c r="AK2383" s="22"/>
      <c r="AL2383" s="22"/>
      <c r="AM2383" s="22"/>
      <c r="AN2383" s="22"/>
      <c r="AO2383" s="22"/>
      <c r="AP2383" s="22"/>
      <c r="AQ2383" s="22"/>
      <c r="AR2383" s="22"/>
      <c r="AS2383" s="22"/>
      <c r="AT2383" s="22"/>
      <c r="AU2383" s="22"/>
      <c r="AV2383" s="22"/>
      <c r="AW2383" s="22"/>
      <c r="AX2383" s="22"/>
      <c r="AY2383" s="22"/>
      <c r="AZ2383" s="22"/>
      <c r="BA2383" s="22"/>
      <c r="BB2383" s="22"/>
      <c r="BC2383" s="22"/>
      <c r="BD2383" s="22"/>
      <c r="BE2383" s="22"/>
      <c r="BF2383" s="22"/>
      <c r="BG2383" s="22"/>
      <c r="BH2383" s="22"/>
      <c r="BI2383" s="22"/>
      <c r="BJ2383" s="22"/>
      <c r="BK2383" s="22"/>
      <c r="BL2383" s="22"/>
      <c r="BM2383" s="22"/>
      <c r="BN2383" s="22"/>
      <c r="BO2383" s="22"/>
      <c r="BP2383" s="22"/>
      <c r="BQ2383" s="22"/>
      <c r="BR2383" s="22"/>
      <c r="BS2383" s="22"/>
      <c r="BT2383" s="22"/>
      <c r="BU2383" s="22"/>
      <c r="BV2383" s="22"/>
      <c r="BW2383" s="22"/>
      <c r="BX2383" s="22"/>
      <c r="BY2383" s="22"/>
      <c r="BZ2383" s="22"/>
      <c r="CA2383" s="22"/>
      <c r="CB2383" s="22"/>
      <c r="CC2383" s="22"/>
      <c r="CD2383" s="22"/>
      <c r="CE2383" s="22"/>
      <c r="CF2383" s="22"/>
      <c r="CG2383" s="22"/>
      <c r="CH2383" s="22"/>
      <c r="CI2383" s="22"/>
      <c r="CJ2383" s="22"/>
      <c r="CK2383" s="22"/>
      <c r="CL2383" s="22"/>
      <c r="CM2383" s="22"/>
      <c r="CN2383" s="22"/>
      <c r="CO2383" s="22"/>
      <c r="CP2383" s="22"/>
      <c r="CQ2383" s="22"/>
      <c r="CR2383" s="22"/>
      <c r="CS2383" s="22"/>
      <c r="CT2383" s="22"/>
      <c r="CU2383" s="22"/>
      <c r="CV2383" s="22"/>
      <c r="CW2383" s="22"/>
      <c r="CX2383" s="22"/>
      <c r="CY2383" s="22"/>
      <c r="CZ2383" s="22"/>
      <c r="DA2383" s="22"/>
      <c r="DB2383" s="22"/>
      <c r="DC2383" s="22"/>
      <c r="DD2383" s="22"/>
      <c r="DE2383" s="22"/>
      <c r="DF2383" s="22"/>
      <c r="DG2383" s="22"/>
      <c r="DH2383" s="22"/>
      <c r="DI2383" s="22"/>
      <c r="DJ2383" s="22"/>
      <c r="DK2383" s="22"/>
      <c r="DL2383" s="22"/>
    </row>
    <row r="2384" spans="22:116" x14ac:dyDescent="0.25">
      <c r="V2384" s="461"/>
      <c r="W2384" s="5"/>
      <c r="X2384" s="5"/>
      <c r="Y2384" s="5"/>
      <c r="Z2384" s="5"/>
      <c r="AA2384" s="22"/>
      <c r="AB2384" s="22"/>
      <c r="AC2384" s="22"/>
      <c r="AD2384" s="22"/>
      <c r="AE2384" s="22"/>
      <c r="AF2384" s="22"/>
      <c r="AG2384" s="22"/>
      <c r="AH2384" s="22"/>
      <c r="AI2384" s="22"/>
      <c r="AJ2384" s="22"/>
      <c r="AK2384" s="22"/>
      <c r="AL2384" s="22"/>
      <c r="AM2384" s="22"/>
      <c r="AN2384" s="22"/>
      <c r="AO2384" s="22"/>
      <c r="AP2384" s="22"/>
      <c r="AQ2384" s="22"/>
      <c r="AR2384" s="22"/>
      <c r="AS2384" s="22"/>
      <c r="AT2384" s="22"/>
      <c r="AU2384" s="22"/>
      <c r="AV2384" s="22"/>
      <c r="AW2384" s="22"/>
      <c r="AX2384" s="22"/>
      <c r="AY2384" s="22"/>
      <c r="AZ2384" s="22"/>
      <c r="BA2384" s="22"/>
      <c r="BB2384" s="22"/>
      <c r="BC2384" s="22"/>
      <c r="BD2384" s="22"/>
      <c r="BE2384" s="22"/>
      <c r="BF2384" s="22"/>
      <c r="BG2384" s="22"/>
      <c r="BH2384" s="22"/>
      <c r="BI2384" s="22"/>
      <c r="BJ2384" s="22"/>
      <c r="BK2384" s="22"/>
      <c r="BL2384" s="22"/>
      <c r="BM2384" s="22"/>
      <c r="BN2384" s="22"/>
      <c r="BO2384" s="22"/>
      <c r="BP2384" s="22"/>
      <c r="BQ2384" s="22"/>
      <c r="BR2384" s="22"/>
      <c r="BS2384" s="22"/>
      <c r="BT2384" s="22"/>
      <c r="BU2384" s="22"/>
      <c r="BV2384" s="22"/>
      <c r="BW2384" s="22"/>
      <c r="BX2384" s="22"/>
      <c r="BY2384" s="22"/>
      <c r="BZ2384" s="22"/>
      <c r="CA2384" s="22"/>
      <c r="CB2384" s="22"/>
      <c r="CC2384" s="22"/>
      <c r="CD2384" s="22"/>
      <c r="CE2384" s="22"/>
      <c r="CF2384" s="22"/>
      <c r="CG2384" s="22"/>
      <c r="CH2384" s="22"/>
      <c r="CI2384" s="22"/>
      <c r="CJ2384" s="22"/>
      <c r="CK2384" s="22"/>
      <c r="CL2384" s="22"/>
      <c r="CM2384" s="22"/>
      <c r="CN2384" s="22"/>
      <c r="CO2384" s="22"/>
      <c r="CP2384" s="22"/>
      <c r="CQ2384" s="22"/>
      <c r="CR2384" s="22"/>
      <c r="CS2384" s="22"/>
      <c r="CT2384" s="22"/>
      <c r="CU2384" s="22"/>
      <c r="CV2384" s="22"/>
      <c r="CW2384" s="22"/>
      <c r="CX2384" s="22"/>
      <c r="CY2384" s="22"/>
      <c r="CZ2384" s="22"/>
      <c r="DA2384" s="22"/>
      <c r="DB2384" s="22"/>
      <c r="DC2384" s="22"/>
      <c r="DD2384" s="22"/>
      <c r="DE2384" s="22"/>
      <c r="DF2384" s="22"/>
      <c r="DG2384" s="22"/>
      <c r="DH2384" s="22"/>
      <c r="DI2384" s="22"/>
      <c r="DJ2384" s="22"/>
      <c r="DK2384" s="22"/>
      <c r="DL2384" s="22"/>
    </row>
    <row r="2385" spans="22:116" x14ac:dyDescent="0.25">
      <c r="V2385" s="461"/>
      <c r="W2385" s="5"/>
      <c r="X2385" s="5"/>
      <c r="Y2385" s="5"/>
      <c r="Z2385" s="5"/>
      <c r="AA2385" s="22"/>
      <c r="AB2385" s="22"/>
      <c r="AC2385" s="22"/>
      <c r="AD2385" s="22"/>
      <c r="AE2385" s="22"/>
      <c r="AF2385" s="22"/>
      <c r="AG2385" s="22"/>
      <c r="AH2385" s="22"/>
      <c r="AI2385" s="22"/>
      <c r="AJ2385" s="22"/>
      <c r="AK2385" s="22"/>
      <c r="AL2385" s="22"/>
      <c r="AM2385" s="22"/>
      <c r="AN2385" s="22"/>
      <c r="AO2385" s="22"/>
      <c r="AP2385" s="22"/>
      <c r="AQ2385" s="22"/>
      <c r="AR2385" s="22"/>
      <c r="AS2385" s="22"/>
      <c r="AT2385" s="22"/>
      <c r="AU2385" s="22"/>
      <c r="AV2385" s="22"/>
      <c r="AW2385" s="22"/>
      <c r="AX2385" s="22"/>
      <c r="AY2385" s="22"/>
      <c r="AZ2385" s="22"/>
      <c r="BA2385" s="22"/>
      <c r="BB2385" s="22"/>
      <c r="BC2385" s="22"/>
      <c r="BD2385" s="22"/>
      <c r="BE2385" s="22"/>
      <c r="BF2385" s="22"/>
      <c r="BG2385" s="22"/>
      <c r="BH2385" s="22"/>
      <c r="BI2385" s="22"/>
      <c r="BJ2385" s="22"/>
      <c r="BK2385" s="22"/>
      <c r="BL2385" s="22"/>
      <c r="BM2385" s="22"/>
      <c r="BN2385" s="22"/>
      <c r="BO2385" s="22"/>
      <c r="BP2385" s="22"/>
      <c r="BQ2385" s="22"/>
      <c r="BR2385" s="22"/>
      <c r="BS2385" s="22"/>
      <c r="BT2385" s="22"/>
      <c r="BU2385" s="22"/>
      <c r="BV2385" s="22"/>
      <c r="BW2385" s="22"/>
      <c r="BX2385" s="22"/>
      <c r="BY2385" s="22"/>
      <c r="BZ2385" s="22"/>
      <c r="CA2385" s="22"/>
      <c r="CB2385" s="22"/>
      <c r="CC2385" s="22"/>
      <c r="CD2385" s="22"/>
      <c r="CE2385" s="22"/>
      <c r="CF2385" s="22"/>
      <c r="CG2385" s="22"/>
      <c r="CH2385" s="22"/>
      <c r="CI2385" s="22"/>
      <c r="CJ2385" s="22"/>
      <c r="CK2385" s="22"/>
      <c r="CL2385" s="22"/>
      <c r="CM2385" s="22"/>
      <c r="CN2385" s="22"/>
      <c r="CO2385" s="22"/>
      <c r="CP2385" s="22"/>
      <c r="CQ2385" s="22"/>
      <c r="CR2385" s="22"/>
      <c r="CS2385" s="22"/>
      <c r="CT2385" s="22"/>
      <c r="CU2385" s="22"/>
      <c r="CV2385" s="22"/>
      <c r="CW2385" s="22"/>
      <c r="CX2385" s="22"/>
      <c r="CY2385" s="22"/>
      <c r="CZ2385" s="22"/>
      <c r="DA2385" s="22"/>
      <c r="DB2385" s="22"/>
      <c r="DC2385" s="22"/>
      <c r="DD2385" s="22"/>
      <c r="DE2385" s="22"/>
      <c r="DF2385" s="22"/>
      <c r="DG2385" s="22"/>
      <c r="DH2385" s="22"/>
      <c r="DI2385" s="22"/>
      <c r="DJ2385" s="22"/>
      <c r="DK2385" s="22"/>
      <c r="DL2385" s="22"/>
    </row>
    <row r="2386" spans="22:116" x14ac:dyDescent="0.25">
      <c r="V2386" s="461"/>
      <c r="W2386" s="5"/>
      <c r="X2386" s="5"/>
      <c r="Y2386" s="5"/>
      <c r="Z2386" s="5"/>
      <c r="AA2386" s="22"/>
      <c r="AB2386" s="22"/>
      <c r="AC2386" s="22"/>
      <c r="AD2386" s="22"/>
      <c r="AE2386" s="22"/>
      <c r="AF2386" s="22"/>
      <c r="AG2386" s="22"/>
      <c r="AH2386" s="22"/>
      <c r="AI2386" s="22"/>
      <c r="AJ2386" s="22"/>
      <c r="AK2386" s="22"/>
      <c r="AL2386" s="22"/>
      <c r="AM2386" s="22"/>
      <c r="AN2386" s="22"/>
      <c r="AO2386" s="22"/>
      <c r="AP2386" s="22"/>
      <c r="AQ2386" s="22"/>
      <c r="AR2386" s="22"/>
      <c r="AS2386" s="22"/>
      <c r="AT2386" s="22"/>
      <c r="AU2386" s="22"/>
      <c r="AV2386" s="22"/>
      <c r="AW2386" s="22"/>
      <c r="AX2386" s="22"/>
      <c r="AY2386" s="22"/>
      <c r="AZ2386" s="22"/>
      <c r="BA2386" s="22"/>
      <c r="BB2386" s="22"/>
      <c r="BC2386" s="22"/>
      <c r="BD2386" s="22"/>
      <c r="BE2386" s="22"/>
      <c r="BF2386" s="22"/>
      <c r="BG2386" s="22"/>
      <c r="BH2386" s="22"/>
      <c r="BI2386" s="22"/>
      <c r="BJ2386" s="22"/>
      <c r="BK2386" s="22"/>
      <c r="BL2386" s="22"/>
      <c r="BM2386" s="22"/>
      <c r="BN2386" s="22"/>
      <c r="BO2386" s="22"/>
      <c r="BP2386" s="22"/>
      <c r="BQ2386" s="22"/>
      <c r="BR2386" s="22"/>
      <c r="BS2386" s="22"/>
      <c r="BT2386" s="22"/>
      <c r="BU2386" s="22"/>
      <c r="BV2386" s="22"/>
      <c r="BW2386" s="22"/>
      <c r="BX2386" s="22"/>
      <c r="BY2386" s="22"/>
      <c r="BZ2386" s="22"/>
      <c r="CA2386" s="22"/>
      <c r="CB2386" s="22"/>
      <c r="CC2386" s="22"/>
      <c r="CD2386" s="22"/>
      <c r="CE2386" s="22"/>
      <c r="CF2386" s="22"/>
      <c r="CG2386" s="22"/>
      <c r="CH2386" s="22"/>
      <c r="CI2386" s="22"/>
      <c r="CJ2386" s="22"/>
      <c r="CK2386" s="22"/>
      <c r="CL2386" s="22"/>
      <c r="CM2386" s="22"/>
      <c r="CN2386" s="22"/>
      <c r="CO2386" s="22"/>
      <c r="CP2386" s="22"/>
      <c r="CQ2386" s="22"/>
      <c r="CR2386" s="22"/>
      <c r="CS2386" s="22"/>
      <c r="CT2386" s="22"/>
      <c r="CU2386" s="22"/>
      <c r="CV2386" s="22"/>
      <c r="CW2386" s="22"/>
      <c r="CX2386" s="22"/>
      <c r="CY2386" s="22"/>
      <c r="CZ2386" s="22"/>
      <c r="DA2386" s="22"/>
      <c r="DB2386" s="22"/>
      <c r="DC2386" s="22"/>
      <c r="DD2386" s="22"/>
      <c r="DE2386" s="22"/>
      <c r="DF2386" s="22"/>
      <c r="DG2386" s="22"/>
      <c r="DH2386" s="22"/>
      <c r="DI2386" s="22"/>
      <c r="DJ2386" s="22"/>
      <c r="DK2386" s="22"/>
      <c r="DL2386" s="22"/>
    </row>
    <row r="2387" spans="22:116" x14ac:dyDescent="0.25">
      <c r="V2387" s="461"/>
      <c r="W2387" s="5"/>
      <c r="X2387" s="5"/>
      <c r="Y2387" s="5"/>
      <c r="Z2387" s="5"/>
      <c r="AA2387" s="22"/>
      <c r="AB2387" s="22"/>
      <c r="AC2387" s="22"/>
      <c r="AD2387" s="22"/>
      <c r="AE2387" s="22"/>
      <c r="AF2387" s="22"/>
      <c r="AG2387" s="22"/>
      <c r="AH2387" s="22"/>
      <c r="AI2387" s="22"/>
      <c r="AJ2387" s="22"/>
      <c r="AK2387" s="22"/>
      <c r="AL2387" s="22"/>
      <c r="AM2387" s="22"/>
      <c r="AN2387" s="22"/>
      <c r="AO2387" s="22"/>
      <c r="AP2387" s="22"/>
      <c r="AQ2387" s="22"/>
      <c r="AR2387" s="22"/>
      <c r="AS2387" s="22"/>
      <c r="AT2387" s="22"/>
      <c r="AU2387" s="22"/>
      <c r="AV2387" s="22"/>
      <c r="AW2387" s="22"/>
      <c r="AX2387" s="22"/>
      <c r="AY2387" s="22"/>
      <c r="AZ2387" s="22"/>
      <c r="BA2387" s="22"/>
      <c r="BB2387" s="22"/>
      <c r="BC2387" s="22"/>
      <c r="BD2387" s="22"/>
      <c r="BE2387" s="22"/>
      <c r="BF2387" s="22"/>
      <c r="BG2387" s="22"/>
      <c r="BH2387" s="22"/>
      <c r="BI2387" s="22"/>
      <c r="BJ2387" s="22"/>
      <c r="BK2387" s="22"/>
      <c r="BL2387" s="22"/>
      <c r="BM2387" s="22"/>
      <c r="BN2387" s="22"/>
      <c r="BO2387" s="22"/>
      <c r="BP2387" s="22"/>
      <c r="BQ2387" s="22"/>
      <c r="BR2387" s="22"/>
      <c r="BS2387" s="22"/>
      <c r="BT2387" s="22"/>
      <c r="BU2387" s="22"/>
      <c r="BV2387" s="22"/>
      <c r="BW2387" s="22"/>
      <c r="BX2387" s="22"/>
      <c r="BY2387" s="22"/>
      <c r="BZ2387" s="22"/>
      <c r="CA2387" s="22"/>
      <c r="CB2387" s="22"/>
      <c r="CC2387" s="22"/>
      <c r="CD2387" s="22"/>
      <c r="CE2387" s="22"/>
      <c r="CF2387" s="22"/>
      <c r="CG2387" s="22"/>
      <c r="CH2387" s="22"/>
      <c r="CI2387" s="22"/>
      <c r="CJ2387" s="22"/>
      <c r="CK2387" s="22"/>
      <c r="CL2387" s="22"/>
      <c r="CM2387" s="22"/>
      <c r="CN2387" s="22"/>
      <c r="CO2387" s="22"/>
      <c r="CP2387" s="22"/>
      <c r="CQ2387" s="22"/>
      <c r="CR2387" s="22"/>
      <c r="CS2387" s="22"/>
      <c r="CT2387" s="22"/>
      <c r="CU2387" s="22"/>
      <c r="CV2387" s="22"/>
      <c r="CW2387" s="22"/>
      <c r="CX2387" s="22"/>
      <c r="CY2387" s="22"/>
      <c r="CZ2387" s="22"/>
      <c r="DA2387" s="22"/>
      <c r="DB2387" s="22"/>
      <c r="DC2387" s="22"/>
      <c r="DD2387" s="22"/>
      <c r="DE2387" s="22"/>
      <c r="DF2387" s="22"/>
      <c r="DG2387" s="22"/>
      <c r="DH2387" s="22"/>
      <c r="DI2387" s="22"/>
      <c r="DJ2387" s="22"/>
      <c r="DK2387" s="22"/>
      <c r="DL2387" s="22"/>
    </row>
    <row r="2388" spans="22:116" x14ac:dyDescent="0.25">
      <c r="V2388" s="461"/>
      <c r="W2388" s="5"/>
      <c r="X2388" s="5"/>
      <c r="Y2388" s="5"/>
      <c r="Z2388" s="5"/>
      <c r="AA2388" s="22"/>
      <c r="AB2388" s="22"/>
      <c r="AC2388" s="22"/>
      <c r="AD2388" s="22"/>
      <c r="AE2388" s="22"/>
      <c r="AF2388" s="22"/>
      <c r="AG2388" s="22"/>
      <c r="AH2388" s="22"/>
      <c r="AI2388" s="22"/>
      <c r="AJ2388" s="22"/>
      <c r="AK2388" s="22"/>
      <c r="AL2388" s="22"/>
      <c r="AM2388" s="22"/>
      <c r="AN2388" s="22"/>
      <c r="AO2388" s="22"/>
      <c r="AP2388" s="22"/>
      <c r="AQ2388" s="22"/>
      <c r="AR2388" s="22"/>
      <c r="AS2388" s="22"/>
      <c r="AT2388" s="22"/>
      <c r="AU2388" s="22"/>
      <c r="AV2388" s="22"/>
      <c r="AW2388" s="22"/>
      <c r="AX2388" s="22"/>
      <c r="AY2388" s="22"/>
      <c r="AZ2388" s="22"/>
      <c r="BA2388" s="22"/>
      <c r="BB2388" s="22"/>
      <c r="BC2388" s="22"/>
      <c r="BD2388" s="22"/>
      <c r="BE2388" s="22"/>
      <c r="BF2388" s="22"/>
      <c r="BG2388" s="22"/>
      <c r="BH2388" s="22"/>
      <c r="BI2388" s="22"/>
      <c r="BJ2388" s="22"/>
      <c r="BK2388" s="22"/>
      <c r="BL2388" s="22"/>
      <c r="BM2388" s="22"/>
      <c r="BN2388" s="22"/>
      <c r="BO2388" s="22"/>
      <c r="BP2388" s="22"/>
      <c r="BQ2388" s="22"/>
      <c r="BR2388" s="22"/>
      <c r="BS2388" s="22"/>
      <c r="BT2388" s="22"/>
      <c r="BU2388" s="22"/>
      <c r="BV2388" s="22"/>
      <c r="BW2388" s="22"/>
      <c r="BX2388" s="22"/>
      <c r="BY2388" s="22"/>
      <c r="BZ2388" s="22"/>
      <c r="CA2388" s="22"/>
      <c r="CB2388" s="22"/>
      <c r="CC2388" s="22"/>
      <c r="CD2388" s="22"/>
      <c r="CE2388" s="22"/>
      <c r="CF2388" s="22"/>
      <c r="CG2388" s="22"/>
      <c r="CH2388" s="22"/>
      <c r="CI2388" s="22"/>
      <c r="CJ2388" s="22"/>
      <c r="CK2388" s="22"/>
      <c r="CL2388" s="22"/>
      <c r="CM2388" s="22"/>
      <c r="CN2388" s="22"/>
      <c r="CO2388" s="22"/>
      <c r="CP2388" s="22"/>
      <c r="CQ2388" s="22"/>
      <c r="CR2388" s="22"/>
      <c r="CS2388" s="22"/>
      <c r="CT2388" s="22"/>
      <c r="CU2388" s="22"/>
      <c r="CV2388" s="22"/>
      <c r="CW2388" s="22"/>
      <c r="CX2388" s="22"/>
      <c r="CY2388" s="22"/>
      <c r="CZ2388" s="22"/>
      <c r="DA2388" s="22"/>
      <c r="DB2388" s="22"/>
      <c r="DC2388" s="22"/>
      <c r="DD2388" s="22"/>
      <c r="DE2388" s="22"/>
      <c r="DF2388" s="22"/>
      <c r="DG2388" s="22"/>
      <c r="DH2388" s="22"/>
      <c r="DI2388" s="22"/>
      <c r="DJ2388" s="22"/>
      <c r="DK2388" s="22"/>
      <c r="DL2388" s="22"/>
    </row>
    <row r="2389" spans="22:116" x14ac:dyDescent="0.25">
      <c r="V2389" s="461"/>
      <c r="W2389" s="5"/>
      <c r="X2389" s="5"/>
      <c r="Y2389" s="5"/>
      <c r="Z2389" s="5"/>
      <c r="AA2389" s="22"/>
      <c r="AB2389" s="22"/>
      <c r="AC2389" s="22"/>
      <c r="AD2389" s="22"/>
      <c r="AE2389" s="22"/>
      <c r="AF2389" s="22"/>
      <c r="AG2389" s="22"/>
      <c r="AH2389" s="22"/>
      <c r="AI2389" s="22"/>
      <c r="AJ2389" s="22"/>
      <c r="AK2389" s="22"/>
      <c r="AL2389" s="22"/>
      <c r="AM2389" s="22"/>
      <c r="AN2389" s="22"/>
      <c r="AO2389" s="22"/>
      <c r="AP2389" s="22"/>
      <c r="AQ2389" s="22"/>
      <c r="AR2389" s="22"/>
      <c r="AS2389" s="22"/>
      <c r="AT2389" s="22"/>
      <c r="AU2389" s="22"/>
      <c r="AV2389" s="22"/>
      <c r="AW2389" s="22"/>
      <c r="AX2389" s="22"/>
      <c r="AY2389" s="22"/>
      <c r="AZ2389" s="22"/>
      <c r="BA2389" s="22"/>
      <c r="BB2389" s="22"/>
      <c r="BC2389" s="22"/>
      <c r="BD2389" s="22"/>
      <c r="BE2389" s="22"/>
      <c r="BF2389" s="22"/>
      <c r="BG2389" s="22"/>
      <c r="BH2389" s="22"/>
      <c r="BI2389" s="22"/>
      <c r="BJ2389" s="22"/>
      <c r="BK2389" s="22"/>
      <c r="BL2389" s="22"/>
      <c r="BM2389" s="22"/>
      <c r="BN2389" s="22"/>
      <c r="BO2389" s="22"/>
      <c r="BP2389" s="22"/>
      <c r="BQ2389" s="22"/>
      <c r="BR2389" s="22"/>
      <c r="BS2389" s="22"/>
      <c r="BT2389" s="22"/>
      <c r="BU2389" s="22"/>
      <c r="BV2389" s="22"/>
      <c r="BW2389" s="22"/>
      <c r="BX2389" s="22"/>
      <c r="BY2389" s="22"/>
      <c r="BZ2389" s="22"/>
      <c r="CA2389" s="22"/>
      <c r="CB2389" s="22"/>
      <c r="CC2389" s="22"/>
      <c r="CD2389" s="22"/>
      <c r="CE2389" s="22"/>
      <c r="CF2389" s="22"/>
      <c r="CG2389" s="22"/>
      <c r="CH2389" s="22"/>
      <c r="CI2389" s="22"/>
      <c r="CJ2389" s="22"/>
      <c r="CK2389" s="22"/>
      <c r="CL2389" s="22"/>
      <c r="CM2389" s="22"/>
      <c r="CN2389" s="22"/>
      <c r="CO2389" s="22"/>
      <c r="CP2389" s="22"/>
      <c r="CQ2389" s="22"/>
      <c r="CR2389" s="22"/>
      <c r="CS2389" s="22"/>
      <c r="CT2389" s="22"/>
      <c r="CU2389" s="22"/>
      <c r="CV2389" s="22"/>
      <c r="CW2389" s="22"/>
      <c r="CX2389" s="22"/>
      <c r="CY2389" s="22"/>
      <c r="CZ2389" s="22"/>
      <c r="DA2389" s="22"/>
      <c r="DB2389" s="22"/>
      <c r="DC2389" s="22"/>
      <c r="DD2389" s="22"/>
      <c r="DE2389" s="22"/>
      <c r="DF2389" s="22"/>
      <c r="DG2389" s="22"/>
      <c r="DH2389" s="22"/>
      <c r="DI2389" s="22"/>
      <c r="DJ2389" s="22"/>
      <c r="DK2389" s="22"/>
      <c r="DL2389" s="22"/>
    </row>
    <row r="2390" spans="22:116" x14ac:dyDescent="0.25">
      <c r="V2390" s="461"/>
      <c r="W2390" s="5"/>
      <c r="X2390" s="5"/>
      <c r="Y2390" s="5"/>
      <c r="Z2390" s="5"/>
      <c r="AA2390" s="22"/>
      <c r="AB2390" s="22"/>
      <c r="AC2390" s="22"/>
      <c r="AD2390" s="22"/>
      <c r="AE2390" s="22"/>
      <c r="AF2390" s="22"/>
      <c r="AG2390" s="22"/>
      <c r="AH2390" s="22"/>
      <c r="AI2390" s="22"/>
      <c r="AJ2390" s="22"/>
      <c r="AK2390" s="22"/>
      <c r="AL2390" s="22"/>
      <c r="AM2390" s="22"/>
      <c r="AN2390" s="22"/>
      <c r="AO2390" s="22"/>
      <c r="AP2390" s="22"/>
      <c r="AQ2390" s="22"/>
      <c r="AR2390" s="22"/>
      <c r="AS2390" s="22"/>
      <c r="AT2390" s="22"/>
      <c r="AU2390" s="22"/>
      <c r="AV2390" s="22"/>
      <c r="AW2390" s="22"/>
      <c r="AX2390" s="22"/>
      <c r="AY2390" s="22"/>
      <c r="AZ2390" s="22"/>
      <c r="BA2390" s="22"/>
      <c r="BB2390" s="22"/>
      <c r="BC2390" s="22"/>
      <c r="BD2390" s="22"/>
      <c r="BE2390" s="22"/>
      <c r="BF2390" s="22"/>
      <c r="BG2390" s="22"/>
      <c r="BH2390" s="22"/>
      <c r="BI2390" s="22"/>
      <c r="BJ2390" s="22"/>
      <c r="BK2390" s="22"/>
      <c r="BL2390" s="22"/>
      <c r="BM2390" s="22"/>
      <c r="BN2390" s="22"/>
      <c r="BO2390" s="22"/>
      <c r="BP2390" s="22"/>
      <c r="BQ2390" s="22"/>
      <c r="BR2390" s="22"/>
      <c r="BS2390" s="22"/>
      <c r="BT2390" s="22"/>
      <c r="BU2390" s="22"/>
      <c r="BV2390" s="22"/>
      <c r="BW2390" s="22"/>
      <c r="BX2390" s="22"/>
      <c r="BY2390" s="22"/>
      <c r="BZ2390" s="22"/>
      <c r="CA2390" s="22"/>
      <c r="CB2390" s="22"/>
      <c r="CC2390" s="22"/>
      <c r="CD2390" s="22"/>
      <c r="CE2390" s="22"/>
      <c r="CF2390" s="22"/>
      <c r="CG2390" s="22"/>
      <c r="CH2390" s="22"/>
      <c r="CI2390" s="22"/>
      <c r="CJ2390" s="22"/>
      <c r="CK2390" s="22"/>
      <c r="CL2390" s="22"/>
      <c r="CM2390" s="22"/>
      <c r="CN2390" s="22"/>
      <c r="CO2390" s="22"/>
      <c r="CP2390" s="22"/>
      <c r="CQ2390" s="22"/>
      <c r="CR2390" s="22"/>
      <c r="CS2390" s="22"/>
      <c r="CT2390" s="22"/>
      <c r="CU2390" s="22"/>
      <c r="CV2390" s="22"/>
      <c r="CW2390" s="22"/>
      <c r="CX2390" s="22"/>
      <c r="CY2390" s="22"/>
      <c r="CZ2390" s="22"/>
      <c r="DA2390" s="22"/>
      <c r="DB2390" s="22"/>
      <c r="DC2390" s="22"/>
      <c r="DD2390" s="22"/>
      <c r="DE2390" s="22"/>
      <c r="DF2390" s="22"/>
      <c r="DG2390" s="22"/>
      <c r="DH2390" s="22"/>
      <c r="DI2390" s="22"/>
      <c r="DJ2390" s="22"/>
      <c r="DK2390" s="22"/>
      <c r="DL2390" s="22"/>
    </row>
    <row r="2391" spans="22:116" x14ac:dyDescent="0.25">
      <c r="V2391" s="461"/>
      <c r="W2391" s="5"/>
      <c r="X2391" s="5"/>
      <c r="Y2391" s="5"/>
      <c r="Z2391" s="5"/>
      <c r="AA2391" s="22"/>
      <c r="AB2391" s="22"/>
      <c r="AC2391" s="22"/>
      <c r="AD2391" s="22"/>
      <c r="AE2391" s="22"/>
      <c r="AF2391" s="22"/>
      <c r="AG2391" s="22"/>
      <c r="AH2391" s="22"/>
      <c r="AI2391" s="22"/>
      <c r="AJ2391" s="22"/>
      <c r="AK2391" s="22"/>
      <c r="AL2391" s="22"/>
      <c r="AM2391" s="22"/>
      <c r="AN2391" s="22"/>
      <c r="AO2391" s="22"/>
      <c r="AP2391" s="22"/>
      <c r="AQ2391" s="22"/>
      <c r="AR2391" s="22"/>
      <c r="AS2391" s="22"/>
      <c r="AT2391" s="22"/>
      <c r="AU2391" s="22"/>
      <c r="AV2391" s="22"/>
      <c r="AW2391" s="22"/>
      <c r="AX2391" s="22"/>
      <c r="AY2391" s="22"/>
      <c r="AZ2391" s="22"/>
      <c r="BA2391" s="22"/>
      <c r="BB2391" s="22"/>
      <c r="BC2391" s="22"/>
      <c r="BD2391" s="22"/>
      <c r="BE2391" s="22"/>
      <c r="BF2391" s="22"/>
      <c r="BG2391" s="22"/>
      <c r="BH2391" s="22"/>
      <c r="BI2391" s="22"/>
      <c r="BJ2391" s="22"/>
      <c r="BK2391" s="22"/>
      <c r="BL2391" s="22"/>
      <c r="BM2391" s="22"/>
      <c r="BN2391" s="22"/>
      <c r="BO2391" s="22"/>
      <c r="BP2391" s="22"/>
      <c r="BQ2391" s="22"/>
      <c r="BR2391" s="22"/>
      <c r="BS2391" s="22"/>
      <c r="BT2391" s="22"/>
      <c r="BU2391" s="22"/>
      <c r="BV2391" s="22"/>
      <c r="BW2391" s="22"/>
      <c r="BX2391" s="22"/>
      <c r="BY2391" s="22"/>
      <c r="BZ2391" s="22"/>
      <c r="CA2391" s="22"/>
      <c r="CB2391" s="22"/>
      <c r="CC2391" s="22"/>
      <c r="CD2391" s="22"/>
      <c r="CE2391" s="22"/>
      <c r="CF2391" s="22"/>
      <c r="CG2391" s="22"/>
      <c r="CH2391" s="22"/>
      <c r="CI2391" s="22"/>
      <c r="CJ2391" s="22"/>
      <c r="CK2391" s="22"/>
      <c r="CL2391" s="22"/>
      <c r="CM2391" s="22"/>
      <c r="CN2391" s="22"/>
      <c r="CO2391" s="22"/>
      <c r="CP2391" s="22"/>
      <c r="CQ2391" s="22"/>
      <c r="CR2391" s="22"/>
      <c r="CS2391" s="22"/>
      <c r="CT2391" s="22"/>
      <c r="CU2391" s="22"/>
      <c r="CV2391" s="22"/>
      <c r="CW2391" s="22"/>
      <c r="CX2391" s="22"/>
      <c r="CY2391" s="22"/>
      <c r="CZ2391" s="22"/>
      <c r="DA2391" s="22"/>
      <c r="DB2391" s="22"/>
      <c r="DC2391" s="22"/>
      <c r="DD2391" s="22"/>
      <c r="DE2391" s="22"/>
      <c r="DF2391" s="22"/>
      <c r="DG2391" s="22"/>
      <c r="DH2391" s="22"/>
      <c r="DI2391" s="22"/>
      <c r="DJ2391" s="22"/>
      <c r="DK2391" s="22"/>
      <c r="DL2391" s="22"/>
    </row>
    <row r="2392" spans="22:116" x14ac:dyDescent="0.25">
      <c r="V2392" s="461"/>
      <c r="W2392" s="5"/>
      <c r="X2392" s="5"/>
      <c r="Y2392" s="5"/>
      <c r="Z2392" s="5"/>
      <c r="AA2392" s="22"/>
      <c r="AB2392" s="22"/>
      <c r="AC2392" s="22"/>
      <c r="AD2392" s="22"/>
      <c r="AE2392" s="22"/>
      <c r="AF2392" s="22"/>
      <c r="AG2392" s="22"/>
      <c r="AH2392" s="22"/>
      <c r="AI2392" s="22"/>
      <c r="AJ2392" s="22"/>
      <c r="AK2392" s="22"/>
      <c r="AL2392" s="22"/>
      <c r="AM2392" s="22"/>
      <c r="AN2392" s="22"/>
      <c r="AO2392" s="22"/>
      <c r="AP2392" s="22"/>
      <c r="AQ2392" s="22"/>
      <c r="AR2392" s="22"/>
      <c r="AS2392" s="22"/>
      <c r="AT2392" s="22"/>
      <c r="AU2392" s="22"/>
      <c r="AV2392" s="22"/>
      <c r="AW2392" s="22"/>
      <c r="AX2392" s="22"/>
      <c r="AY2392" s="22"/>
      <c r="AZ2392" s="22"/>
      <c r="BA2392" s="22"/>
      <c r="BB2392" s="22"/>
      <c r="BC2392" s="22"/>
      <c r="BD2392" s="22"/>
      <c r="BE2392" s="22"/>
      <c r="BF2392" s="22"/>
      <c r="BG2392" s="22"/>
      <c r="BH2392" s="22"/>
      <c r="BI2392" s="22"/>
      <c r="BJ2392" s="22"/>
      <c r="BK2392" s="22"/>
      <c r="BL2392" s="22"/>
      <c r="BM2392" s="22"/>
      <c r="BN2392" s="22"/>
      <c r="BO2392" s="22"/>
      <c r="BP2392" s="22"/>
      <c r="BQ2392" s="22"/>
      <c r="BR2392" s="22"/>
      <c r="BS2392" s="22"/>
      <c r="BT2392" s="22"/>
      <c r="BU2392" s="22"/>
      <c r="BV2392" s="22"/>
      <c r="BW2392" s="22"/>
      <c r="BX2392" s="22"/>
      <c r="BY2392" s="22"/>
      <c r="BZ2392" s="22"/>
      <c r="CA2392" s="22"/>
      <c r="CB2392" s="22"/>
      <c r="CC2392" s="22"/>
      <c r="CD2392" s="22"/>
      <c r="CE2392" s="22"/>
      <c r="CF2392" s="22"/>
      <c r="CG2392" s="22"/>
      <c r="CH2392" s="22"/>
      <c r="CI2392" s="22"/>
      <c r="CJ2392" s="22"/>
      <c r="CK2392" s="22"/>
      <c r="CL2392" s="22"/>
      <c r="CM2392" s="22"/>
      <c r="CN2392" s="22"/>
      <c r="CO2392" s="22"/>
      <c r="CP2392" s="22"/>
      <c r="CQ2392" s="22"/>
      <c r="CR2392" s="22"/>
      <c r="CS2392" s="22"/>
      <c r="CT2392" s="22"/>
      <c r="CU2392" s="22"/>
      <c r="CV2392" s="22"/>
      <c r="CW2392" s="22"/>
      <c r="CX2392" s="22"/>
      <c r="CY2392" s="22"/>
      <c r="CZ2392" s="22"/>
      <c r="DA2392" s="22"/>
      <c r="DB2392" s="22"/>
      <c r="DC2392" s="22"/>
      <c r="DD2392" s="22"/>
      <c r="DE2392" s="22"/>
      <c r="DF2392" s="22"/>
      <c r="DG2392" s="22"/>
      <c r="DH2392" s="22"/>
      <c r="DI2392" s="22"/>
      <c r="DJ2392" s="22"/>
      <c r="DK2392" s="22"/>
      <c r="DL2392" s="22"/>
    </row>
    <row r="2393" spans="22:116" x14ac:dyDescent="0.25">
      <c r="V2393" s="461"/>
      <c r="W2393" s="5"/>
      <c r="X2393" s="5"/>
      <c r="Y2393" s="5"/>
      <c r="Z2393" s="5"/>
      <c r="AA2393" s="22"/>
      <c r="AB2393" s="22"/>
      <c r="AC2393" s="22"/>
      <c r="AD2393" s="22"/>
      <c r="AE2393" s="22"/>
      <c r="AF2393" s="22"/>
      <c r="AG2393" s="22"/>
      <c r="AH2393" s="22"/>
      <c r="AI2393" s="22"/>
      <c r="AJ2393" s="22"/>
      <c r="AK2393" s="22"/>
      <c r="AL2393" s="22"/>
      <c r="AM2393" s="22"/>
      <c r="AN2393" s="22"/>
      <c r="AO2393" s="22"/>
      <c r="AP2393" s="22"/>
      <c r="AQ2393" s="22"/>
      <c r="AR2393" s="22"/>
      <c r="AS2393" s="22"/>
      <c r="AT2393" s="22"/>
      <c r="AU2393" s="22"/>
      <c r="AV2393" s="22"/>
      <c r="AW2393" s="22"/>
      <c r="AX2393" s="22"/>
      <c r="AY2393" s="22"/>
      <c r="AZ2393" s="22"/>
      <c r="BA2393" s="22"/>
      <c r="BB2393" s="22"/>
      <c r="BC2393" s="22"/>
      <c r="BD2393" s="22"/>
      <c r="BE2393" s="22"/>
      <c r="BF2393" s="22"/>
      <c r="BG2393" s="22"/>
      <c r="BH2393" s="22"/>
      <c r="BI2393" s="22"/>
      <c r="BJ2393" s="22"/>
      <c r="BK2393" s="22"/>
      <c r="BL2393" s="22"/>
      <c r="BM2393" s="22"/>
      <c r="BN2393" s="22"/>
      <c r="BO2393" s="22"/>
      <c r="BP2393" s="22"/>
      <c r="BQ2393" s="22"/>
      <c r="BR2393" s="22"/>
      <c r="BS2393" s="22"/>
      <c r="BT2393" s="22"/>
      <c r="BU2393" s="22"/>
      <c r="BV2393" s="22"/>
      <c r="BW2393" s="22"/>
      <c r="BX2393" s="22"/>
      <c r="BY2393" s="22"/>
      <c r="BZ2393" s="22"/>
      <c r="CA2393" s="22"/>
      <c r="CB2393" s="22"/>
      <c r="CC2393" s="22"/>
      <c r="CD2393" s="22"/>
      <c r="CE2393" s="22"/>
      <c r="CF2393" s="22"/>
      <c r="CG2393" s="22"/>
      <c r="CH2393" s="22"/>
      <c r="CI2393" s="22"/>
      <c r="CJ2393" s="22"/>
      <c r="CK2393" s="22"/>
      <c r="CL2393" s="22"/>
      <c r="CM2393" s="22"/>
      <c r="CN2393" s="22"/>
      <c r="CO2393" s="22"/>
      <c r="CP2393" s="22"/>
      <c r="CQ2393" s="22"/>
      <c r="CR2393" s="22"/>
      <c r="CS2393" s="22"/>
      <c r="CT2393" s="22"/>
      <c r="CU2393" s="22"/>
      <c r="CV2393" s="22"/>
      <c r="CW2393" s="22"/>
      <c r="CX2393" s="22"/>
      <c r="CY2393" s="22"/>
      <c r="CZ2393" s="22"/>
      <c r="DA2393" s="22"/>
      <c r="DB2393" s="22"/>
      <c r="DC2393" s="22"/>
      <c r="DD2393" s="22"/>
      <c r="DE2393" s="22"/>
      <c r="DF2393" s="22"/>
      <c r="DG2393" s="22"/>
      <c r="DH2393" s="22"/>
      <c r="DI2393" s="22"/>
      <c r="DJ2393" s="22"/>
      <c r="DK2393" s="22"/>
      <c r="DL2393" s="22"/>
    </row>
    <row r="2394" spans="22:116" x14ac:dyDescent="0.25">
      <c r="V2394" s="461"/>
      <c r="W2394" s="5"/>
      <c r="X2394" s="5"/>
      <c r="Y2394" s="5"/>
      <c r="Z2394" s="5"/>
      <c r="AA2394" s="22"/>
      <c r="AB2394" s="22"/>
      <c r="AC2394" s="22"/>
      <c r="AD2394" s="22"/>
      <c r="AE2394" s="22"/>
      <c r="AF2394" s="22"/>
      <c r="AG2394" s="22"/>
      <c r="AH2394" s="22"/>
      <c r="AI2394" s="22"/>
      <c r="AJ2394" s="22"/>
      <c r="AK2394" s="22"/>
      <c r="AL2394" s="22"/>
      <c r="AM2394" s="22"/>
      <c r="AN2394" s="22"/>
      <c r="AO2394" s="22"/>
      <c r="AP2394" s="22"/>
      <c r="AQ2394" s="22"/>
      <c r="AR2394" s="22"/>
      <c r="AS2394" s="22"/>
      <c r="AT2394" s="22"/>
      <c r="AU2394" s="22"/>
      <c r="AV2394" s="22"/>
      <c r="AW2394" s="22"/>
      <c r="AX2394" s="22"/>
      <c r="AY2394" s="22"/>
      <c r="AZ2394" s="22"/>
      <c r="BA2394" s="22"/>
      <c r="BB2394" s="22"/>
      <c r="BC2394" s="22"/>
      <c r="BD2394" s="22"/>
      <c r="BE2394" s="22"/>
      <c r="BF2394" s="22"/>
      <c r="BG2394" s="22"/>
      <c r="BH2394" s="22"/>
      <c r="BI2394" s="22"/>
      <c r="BJ2394" s="22"/>
      <c r="BK2394" s="22"/>
      <c r="BL2394" s="22"/>
      <c r="BM2394" s="22"/>
      <c r="BN2394" s="22"/>
      <c r="BO2394" s="22"/>
      <c r="BP2394" s="22"/>
      <c r="BQ2394" s="22"/>
      <c r="BR2394" s="22"/>
      <c r="BS2394" s="22"/>
      <c r="BT2394" s="22"/>
      <c r="BU2394" s="22"/>
      <c r="BV2394" s="22"/>
      <c r="BW2394" s="22"/>
      <c r="BX2394" s="22"/>
      <c r="BY2394" s="22"/>
      <c r="BZ2394" s="22"/>
      <c r="CA2394" s="22"/>
      <c r="CB2394" s="22"/>
      <c r="CC2394" s="22"/>
      <c r="CD2394" s="22"/>
      <c r="CE2394" s="22"/>
      <c r="CF2394" s="22"/>
      <c r="CG2394" s="22"/>
      <c r="CH2394" s="22"/>
      <c r="CI2394" s="22"/>
      <c r="CJ2394" s="22"/>
      <c r="CK2394" s="22"/>
      <c r="CL2394" s="22"/>
      <c r="CM2394" s="22"/>
      <c r="CN2394" s="22"/>
      <c r="CO2394" s="22"/>
      <c r="CP2394" s="22"/>
      <c r="CQ2394" s="22"/>
      <c r="CR2394" s="22"/>
      <c r="CS2394" s="22"/>
      <c r="CT2394" s="22"/>
      <c r="CU2394" s="22"/>
      <c r="CV2394" s="22"/>
      <c r="CW2394" s="22"/>
      <c r="CX2394" s="22"/>
      <c r="CY2394" s="22"/>
      <c r="CZ2394" s="22"/>
      <c r="DA2394" s="22"/>
      <c r="DB2394" s="22"/>
      <c r="DC2394" s="22"/>
      <c r="DD2394" s="22"/>
      <c r="DE2394" s="22"/>
      <c r="DF2394" s="22"/>
      <c r="DG2394" s="22"/>
      <c r="DH2394" s="22"/>
      <c r="DI2394" s="22"/>
      <c r="DJ2394" s="22"/>
      <c r="DK2394" s="22"/>
      <c r="DL2394" s="22"/>
    </row>
    <row r="2395" spans="22:116" x14ac:dyDescent="0.25">
      <c r="V2395" s="461"/>
      <c r="W2395" s="5"/>
      <c r="X2395" s="5"/>
      <c r="Y2395" s="5"/>
      <c r="Z2395" s="5"/>
      <c r="AA2395" s="22"/>
      <c r="AB2395" s="22"/>
      <c r="AC2395" s="22"/>
      <c r="AD2395" s="22"/>
      <c r="AE2395" s="22"/>
      <c r="AF2395" s="22"/>
      <c r="AG2395" s="22"/>
      <c r="AH2395" s="22"/>
      <c r="AI2395" s="22"/>
      <c r="AJ2395" s="22"/>
      <c r="AK2395" s="22"/>
      <c r="AL2395" s="22"/>
      <c r="AM2395" s="22"/>
      <c r="AN2395" s="22"/>
      <c r="AO2395" s="22"/>
      <c r="AP2395" s="22"/>
      <c r="AQ2395" s="22"/>
      <c r="AR2395" s="22"/>
      <c r="AS2395" s="22"/>
      <c r="AT2395" s="22"/>
      <c r="AU2395" s="22"/>
      <c r="AV2395" s="22"/>
      <c r="AW2395" s="22"/>
      <c r="AX2395" s="22"/>
      <c r="AY2395" s="22"/>
      <c r="AZ2395" s="22"/>
      <c r="BA2395" s="22"/>
      <c r="BB2395" s="22"/>
      <c r="BC2395" s="22"/>
      <c r="BD2395" s="22"/>
      <c r="BE2395" s="22"/>
      <c r="BF2395" s="22"/>
      <c r="BG2395" s="22"/>
      <c r="BH2395" s="22"/>
      <c r="BI2395" s="22"/>
      <c r="BJ2395" s="22"/>
      <c r="BK2395" s="22"/>
      <c r="BL2395" s="22"/>
      <c r="BM2395" s="22"/>
      <c r="BN2395" s="22"/>
      <c r="BO2395" s="22"/>
      <c r="BP2395" s="22"/>
      <c r="BQ2395" s="22"/>
      <c r="BR2395" s="22"/>
      <c r="BS2395" s="22"/>
      <c r="BT2395" s="22"/>
      <c r="BU2395" s="22"/>
      <c r="BV2395" s="22"/>
      <c r="BW2395" s="22"/>
      <c r="BX2395" s="22"/>
      <c r="BY2395" s="22"/>
      <c r="BZ2395" s="22"/>
      <c r="CA2395" s="22"/>
      <c r="CB2395" s="22"/>
      <c r="CC2395" s="22"/>
      <c r="CD2395" s="22"/>
      <c r="CE2395" s="22"/>
      <c r="CF2395" s="22"/>
      <c r="CG2395" s="22"/>
      <c r="CH2395" s="22"/>
      <c r="CI2395" s="22"/>
      <c r="CJ2395" s="22"/>
      <c r="CK2395" s="22"/>
      <c r="CL2395" s="22"/>
      <c r="CM2395" s="22"/>
      <c r="CN2395" s="22"/>
      <c r="CO2395" s="22"/>
      <c r="CP2395" s="22"/>
      <c r="CQ2395" s="22"/>
      <c r="CR2395" s="22"/>
      <c r="CS2395" s="22"/>
      <c r="CT2395" s="22"/>
      <c r="CU2395" s="22"/>
      <c r="CV2395" s="22"/>
      <c r="CW2395" s="22"/>
      <c r="CX2395" s="22"/>
      <c r="CY2395" s="22"/>
      <c r="CZ2395" s="22"/>
      <c r="DA2395" s="22"/>
      <c r="DB2395" s="22"/>
      <c r="DC2395" s="22"/>
      <c r="DD2395" s="22"/>
      <c r="DE2395" s="22"/>
      <c r="DF2395" s="22"/>
      <c r="DG2395" s="22"/>
      <c r="DH2395" s="22"/>
      <c r="DI2395" s="22"/>
      <c r="DJ2395" s="22"/>
      <c r="DK2395" s="22"/>
      <c r="DL2395" s="22"/>
    </row>
    <row r="2396" spans="22:116" x14ac:dyDescent="0.25">
      <c r="V2396" s="461"/>
      <c r="W2396" s="5"/>
      <c r="X2396" s="5"/>
      <c r="Y2396" s="5"/>
      <c r="Z2396" s="5"/>
      <c r="AA2396" s="22"/>
      <c r="AB2396" s="22"/>
      <c r="AC2396" s="22"/>
      <c r="AD2396" s="22"/>
      <c r="AE2396" s="22"/>
      <c r="AF2396" s="22"/>
      <c r="AG2396" s="22"/>
      <c r="AH2396" s="22"/>
      <c r="AI2396" s="22"/>
      <c r="AJ2396" s="22"/>
      <c r="AK2396" s="22"/>
      <c r="AL2396" s="22"/>
      <c r="AM2396" s="22"/>
      <c r="AN2396" s="22"/>
      <c r="AO2396" s="22"/>
      <c r="AP2396" s="22"/>
      <c r="AQ2396" s="22"/>
      <c r="AR2396" s="22"/>
      <c r="AS2396" s="22"/>
      <c r="AT2396" s="22"/>
      <c r="AU2396" s="22"/>
      <c r="AV2396" s="22"/>
      <c r="AW2396" s="22"/>
      <c r="AX2396" s="22"/>
      <c r="AY2396" s="22"/>
      <c r="AZ2396" s="22"/>
      <c r="BA2396" s="22"/>
      <c r="BB2396" s="22"/>
      <c r="BC2396" s="22"/>
      <c r="BD2396" s="22"/>
      <c r="BE2396" s="22"/>
      <c r="BF2396" s="22"/>
      <c r="BG2396" s="22"/>
      <c r="BH2396" s="22"/>
      <c r="BI2396" s="22"/>
      <c r="BJ2396" s="22"/>
      <c r="BK2396" s="22"/>
      <c r="BL2396" s="22"/>
      <c r="BM2396" s="22"/>
      <c r="BN2396" s="22"/>
      <c r="BO2396" s="22"/>
      <c r="BP2396" s="22"/>
      <c r="BQ2396" s="22"/>
      <c r="BR2396" s="22"/>
      <c r="BS2396" s="22"/>
      <c r="BT2396" s="22"/>
      <c r="BU2396" s="22"/>
      <c r="BV2396" s="22"/>
      <c r="BW2396" s="22"/>
      <c r="BX2396" s="22"/>
      <c r="BY2396" s="22"/>
      <c r="BZ2396" s="22"/>
      <c r="CA2396" s="22"/>
      <c r="CB2396" s="22"/>
      <c r="CC2396" s="22"/>
      <c r="CD2396" s="22"/>
      <c r="CE2396" s="22"/>
      <c r="CF2396" s="22"/>
      <c r="CG2396" s="22"/>
      <c r="CH2396" s="22"/>
      <c r="CI2396" s="22"/>
      <c r="CJ2396" s="22"/>
      <c r="CK2396" s="22"/>
      <c r="CL2396" s="22"/>
      <c r="CM2396" s="22"/>
      <c r="CN2396" s="22"/>
      <c r="CO2396" s="22"/>
      <c r="CP2396" s="22"/>
      <c r="CQ2396" s="22"/>
      <c r="CR2396" s="22"/>
      <c r="CS2396" s="22"/>
      <c r="CT2396" s="22"/>
      <c r="CU2396" s="22"/>
      <c r="CV2396" s="22"/>
      <c r="CW2396" s="22"/>
      <c r="CX2396" s="22"/>
      <c r="CY2396" s="22"/>
      <c r="CZ2396" s="22"/>
      <c r="DA2396" s="22"/>
      <c r="DB2396" s="22"/>
      <c r="DC2396" s="22"/>
      <c r="DD2396" s="22"/>
      <c r="DE2396" s="22"/>
      <c r="DF2396" s="22"/>
      <c r="DG2396" s="22"/>
      <c r="DH2396" s="22"/>
      <c r="DI2396" s="22"/>
      <c r="DJ2396" s="22"/>
      <c r="DK2396" s="22"/>
      <c r="DL2396" s="22"/>
    </row>
    <row r="2397" spans="22:116" x14ac:dyDescent="0.25">
      <c r="V2397" s="461"/>
      <c r="W2397" s="5"/>
      <c r="X2397" s="5"/>
      <c r="Y2397" s="5"/>
      <c r="Z2397" s="5"/>
      <c r="AA2397" s="22"/>
      <c r="AB2397" s="22"/>
      <c r="AC2397" s="22"/>
      <c r="AD2397" s="22"/>
      <c r="AE2397" s="22"/>
      <c r="AF2397" s="22"/>
      <c r="AG2397" s="22"/>
      <c r="AH2397" s="22"/>
      <c r="AI2397" s="22"/>
      <c r="AJ2397" s="22"/>
      <c r="AK2397" s="22"/>
      <c r="AL2397" s="22"/>
      <c r="AM2397" s="22"/>
      <c r="AN2397" s="22"/>
      <c r="AO2397" s="22"/>
      <c r="AP2397" s="22"/>
      <c r="AQ2397" s="22"/>
      <c r="AR2397" s="22"/>
      <c r="AS2397" s="22"/>
      <c r="AT2397" s="22"/>
      <c r="AU2397" s="22"/>
      <c r="AV2397" s="22"/>
      <c r="AW2397" s="22"/>
      <c r="AX2397" s="22"/>
      <c r="AY2397" s="22"/>
      <c r="AZ2397" s="22"/>
      <c r="BA2397" s="22"/>
      <c r="BB2397" s="22"/>
      <c r="BC2397" s="22"/>
      <c r="BD2397" s="22"/>
      <c r="BE2397" s="22"/>
      <c r="BF2397" s="22"/>
      <c r="BG2397" s="22"/>
      <c r="BH2397" s="22"/>
      <c r="BI2397" s="22"/>
      <c r="BJ2397" s="22"/>
      <c r="BK2397" s="22"/>
      <c r="BL2397" s="22"/>
      <c r="BM2397" s="22"/>
      <c r="BN2397" s="22"/>
      <c r="BO2397" s="22"/>
      <c r="BP2397" s="22"/>
      <c r="BQ2397" s="22"/>
      <c r="BR2397" s="22"/>
      <c r="BS2397" s="22"/>
      <c r="BT2397" s="22"/>
      <c r="BU2397" s="22"/>
      <c r="BV2397" s="22"/>
      <c r="BW2397" s="22"/>
      <c r="BX2397" s="22"/>
      <c r="BY2397" s="22"/>
      <c r="BZ2397" s="22"/>
      <c r="CA2397" s="22"/>
      <c r="CB2397" s="22"/>
      <c r="CC2397" s="22"/>
      <c r="CD2397" s="22"/>
      <c r="CE2397" s="22"/>
      <c r="CF2397" s="22"/>
      <c r="CG2397" s="22"/>
      <c r="CH2397" s="22"/>
      <c r="CI2397" s="22"/>
      <c r="CJ2397" s="22"/>
      <c r="CK2397" s="22"/>
      <c r="CL2397" s="22"/>
      <c r="CM2397" s="22"/>
      <c r="CN2397" s="22"/>
      <c r="CO2397" s="22"/>
      <c r="CP2397" s="22"/>
      <c r="CQ2397" s="22"/>
      <c r="CR2397" s="22"/>
      <c r="CS2397" s="22"/>
      <c r="CT2397" s="22"/>
      <c r="CU2397" s="22"/>
      <c r="CV2397" s="22"/>
      <c r="CW2397" s="22"/>
      <c r="CX2397" s="22"/>
      <c r="CY2397" s="22"/>
      <c r="CZ2397" s="22"/>
      <c r="DA2397" s="22"/>
      <c r="DB2397" s="22"/>
      <c r="DC2397" s="22"/>
      <c r="DD2397" s="22"/>
      <c r="DE2397" s="22"/>
      <c r="DF2397" s="22"/>
      <c r="DG2397" s="22"/>
      <c r="DH2397" s="22"/>
      <c r="DI2397" s="22"/>
      <c r="DJ2397" s="22"/>
      <c r="DK2397" s="22"/>
      <c r="DL2397" s="22"/>
    </row>
    <row r="2398" spans="22:116" x14ac:dyDescent="0.25">
      <c r="V2398" s="461"/>
      <c r="W2398" s="5"/>
      <c r="X2398" s="5"/>
      <c r="Y2398" s="5"/>
      <c r="Z2398" s="5"/>
      <c r="AA2398" s="22"/>
      <c r="AB2398" s="22"/>
      <c r="AC2398" s="22"/>
      <c r="AD2398" s="22"/>
      <c r="AE2398" s="22"/>
      <c r="AF2398" s="22"/>
      <c r="AG2398" s="22"/>
      <c r="AH2398" s="22"/>
      <c r="AI2398" s="22"/>
      <c r="AJ2398" s="22"/>
      <c r="AK2398" s="22"/>
      <c r="AL2398" s="22"/>
      <c r="AM2398" s="22"/>
      <c r="AN2398" s="22"/>
      <c r="AO2398" s="22"/>
      <c r="AP2398" s="22"/>
      <c r="AQ2398" s="22"/>
      <c r="AR2398" s="22"/>
      <c r="AS2398" s="22"/>
      <c r="AT2398" s="22"/>
      <c r="AU2398" s="22"/>
      <c r="AV2398" s="22"/>
      <c r="AW2398" s="22"/>
      <c r="AX2398" s="22"/>
      <c r="AY2398" s="22"/>
      <c r="AZ2398" s="22"/>
      <c r="BA2398" s="22"/>
      <c r="BB2398" s="22"/>
      <c r="BC2398" s="22"/>
      <c r="BD2398" s="22"/>
      <c r="BE2398" s="22"/>
      <c r="BF2398" s="22"/>
      <c r="BG2398" s="22"/>
      <c r="BH2398" s="22"/>
      <c r="BI2398" s="22"/>
      <c r="BJ2398" s="22"/>
      <c r="BK2398" s="22"/>
      <c r="BL2398" s="22"/>
      <c r="BM2398" s="22"/>
      <c r="BN2398" s="22"/>
      <c r="BO2398" s="22"/>
      <c r="BP2398" s="22"/>
      <c r="BQ2398" s="22"/>
      <c r="BR2398" s="22"/>
      <c r="BS2398" s="22"/>
      <c r="BT2398" s="22"/>
      <c r="BU2398" s="22"/>
      <c r="BV2398" s="22"/>
      <c r="BW2398" s="22"/>
      <c r="BX2398" s="22"/>
      <c r="BY2398" s="22"/>
      <c r="BZ2398" s="22"/>
      <c r="CA2398" s="22"/>
      <c r="CB2398" s="22"/>
      <c r="CC2398" s="22"/>
      <c r="CD2398" s="22"/>
      <c r="CE2398" s="22"/>
      <c r="CF2398" s="22"/>
      <c r="CG2398" s="22"/>
      <c r="CH2398" s="22"/>
      <c r="CI2398" s="22"/>
      <c r="CJ2398" s="22"/>
      <c r="CK2398" s="22"/>
      <c r="CL2398" s="22"/>
      <c r="CM2398" s="22"/>
      <c r="CN2398" s="22"/>
      <c r="CO2398" s="22"/>
      <c r="CP2398" s="22"/>
      <c r="CQ2398" s="22"/>
      <c r="CR2398" s="22"/>
      <c r="CS2398" s="22"/>
      <c r="CT2398" s="22"/>
      <c r="CU2398" s="22"/>
      <c r="CV2398" s="22"/>
      <c r="CW2398" s="22"/>
      <c r="CX2398" s="22"/>
      <c r="CY2398" s="22"/>
      <c r="CZ2398" s="22"/>
      <c r="DA2398" s="22"/>
      <c r="DB2398" s="22"/>
      <c r="DC2398" s="22"/>
      <c r="DD2398" s="22"/>
      <c r="DE2398" s="22"/>
      <c r="DF2398" s="22"/>
      <c r="DG2398" s="22"/>
      <c r="DH2398" s="22"/>
      <c r="DI2398" s="22"/>
      <c r="DJ2398" s="22"/>
      <c r="DK2398" s="22"/>
      <c r="DL2398" s="22"/>
    </row>
    <row r="2399" spans="22:116" x14ac:dyDescent="0.25">
      <c r="V2399" s="461"/>
      <c r="W2399" s="5"/>
      <c r="X2399" s="5"/>
      <c r="Y2399" s="5"/>
      <c r="Z2399" s="5"/>
      <c r="AA2399" s="22"/>
      <c r="AB2399" s="22"/>
      <c r="AC2399" s="22"/>
      <c r="AD2399" s="22"/>
      <c r="AE2399" s="22"/>
      <c r="AF2399" s="22"/>
      <c r="AG2399" s="22"/>
      <c r="AH2399" s="22"/>
      <c r="AI2399" s="22"/>
      <c r="AJ2399" s="22"/>
      <c r="AK2399" s="22"/>
      <c r="AL2399" s="22"/>
      <c r="AM2399" s="22"/>
      <c r="AN2399" s="22"/>
      <c r="AO2399" s="22"/>
      <c r="AP2399" s="22"/>
      <c r="AQ2399" s="22"/>
      <c r="AR2399" s="22"/>
      <c r="AS2399" s="22"/>
      <c r="AT2399" s="22"/>
      <c r="AU2399" s="22"/>
      <c r="AV2399" s="22"/>
      <c r="AW2399" s="22"/>
      <c r="AX2399" s="22"/>
      <c r="AY2399" s="22"/>
      <c r="AZ2399" s="22"/>
      <c r="BA2399" s="22"/>
      <c r="BB2399" s="22"/>
      <c r="BC2399" s="22"/>
      <c r="BD2399" s="22"/>
      <c r="BE2399" s="22"/>
      <c r="BF2399" s="22"/>
      <c r="BG2399" s="22"/>
      <c r="BH2399" s="22"/>
      <c r="BI2399" s="22"/>
      <c r="BJ2399" s="22"/>
      <c r="BK2399" s="22"/>
      <c r="BL2399" s="22"/>
      <c r="BM2399" s="22"/>
      <c r="BN2399" s="22"/>
      <c r="BO2399" s="22"/>
      <c r="BP2399" s="22"/>
      <c r="BQ2399" s="22"/>
      <c r="BR2399" s="22"/>
      <c r="BS2399" s="22"/>
      <c r="BT2399" s="22"/>
      <c r="BU2399" s="22"/>
      <c r="BV2399" s="22"/>
      <c r="BW2399" s="22"/>
      <c r="BX2399" s="22"/>
      <c r="BY2399" s="22"/>
      <c r="BZ2399" s="22"/>
      <c r="CA2399" s="22"/>
      <c r="CB2399" s="22"/>
      <c r="CC2399" s="22"/>
      <c r="CD2399" s="22"/>
      <c r="CE2399" s="22"/>
      <c r="CF2399" s="22"/>
      <c r="CG2399" s="22"/>
      <c r="CH2399" s="22"/>
      <c r="CI2399" s="22"/>
      <c r="CJ2399" s="22"/>
      <c r="CK2399" s="22"/>
      <c r="CL2399" s="22"/>
      <c r="CM2399" s="22"/>
      <c r="CN2399" s="22"/>
      <c r="CO2399" s="22"/>
      <c r="CP2399" s="22"/>
      <c r="CQ2399" s="22"/>
      <c r="CR2399" s="22"/>
      <c r="CS2399" s="22"/>
      <c r="CT2399" s="22"/>
      <c r="CU2399" s="22"/>
      <c r="CV2399" s="22"/>
      <c r="CW2399" s="22"/>
      <c r="CX2399" s="22"/>
      <c r="CY2399" s="22"/>
      <c r="CZ2399" s="22"/>
      <c r="DA2399" s="22"/>
      <c r="DB2399" s="22"/>
      <c r="DC2399" s="22"/>
      <c r="DD2399" s="22"/>
      <c r="DE2399" s="22"/>
      <c r="DF2399" s="22"/>
      <c r="DG2399" s="22"/>
      <c r="DH2399" s="22"/>
      <c r="DI2399" s="22"/>
      <c r="DJ2399" s="22"/>
      <c r="DK2399" s="22"/>
      <c r="DL2399" s="22"/>
    </row>
    <row r="2400" spans="22:116" x14ac:dyDescent="0.25">
      <c r="V2400" s="461"/>
      <c r="W2400" s="5"/>
      <c r="X2400" s="5"/>
      <c r="Y2400" s="5"/>
      <c r="Z2400" s="5"/>
      <c r="AA2400" s="22"/>
      <c r="AB2400" s="22"/>
      <c r="AC2400" s="22"/>
      <c r="AD2400" s="22"/>
      <c r="AE2400" s="22"/>
      <c r="AF2400" s="22"/>
      <c r="AG2400" s="22"/>
      <c r="AH2400" s="22"/>
      <c r="AI2400" s="22"/>
      <c r="AJ2400" s="22"/>
      <c r="AK2400" s="22"/>
      <c r="AL2400" s="22"/>
      <c r="AM2400" s="22"/>
      <c r="AN2400" s="22"/>
      <c r="AO2400" s="22"/>
      <c r="AP2400" s="22"/>
      <c r="AQ2400" s="22"/>
      <c r="AR2400" s="22"/>
      <c r="AS2400" s="22"/>
      <c r="AT2400" s="22"/>
      <c r="AU2400" s="22"/>
      <c r="AV2400" s="22"/>
      <c r="AW2400" s="22"/>
      <c r="AX2400" s="22"/>
      <c r="AY2400" s="22"/>
      <c r="AZ2400" s="22"/>
      <c r="BA2400" s="22"/>
      <c r="BB2400" s="22"/>
      <c r="BC2400" s="22"/>
      <c r="BD2400" s="22"/>
      <c r="BE2400" s="22"/>
      <c r="BF2400" s="22"/>
      <c r="BG2400" s="22"/>
      <c r="BH2400" s="22"/>
      <c r="BI2400" s="22"/>
      <c r="BJ2400" s="22"/>
      <c r="BK2400" s="22"/>
      <c r="BL2400" s="22"/>
      <c r="BM2400" s="22"/>
      <c r="BN2400" s="22"/>
      <c r="BO2400" s="22"/>
      <c r="BP2400" s="22"/>
      <c r="BQ2400" s="22"/>
      <c r="BR2400" s="22"/>
      <c r="BS2400" s="22"/>
      <c r="BT2400" s="22"/>
      <c r="BU2400" s="22"/>
      <c r="BV2400" s="22"/>
      <c r="BW2400" s="22"/>
      <c r="BX2400" s="22"/>
      <c r="BY2400" s="22"/>
      <c r="BZ2400" s="22"/>
      <c r="CA2400" s="22"/>
      <c r="CB2400" s="22"/>
      <c r="CC2400" s="22"/>
      <c r="CD2400" s="22"/>
      <c r="CE2400" s="22"/>
      <c r="CF2400" s="22"/>
      <c r="CG2400" s="22"/>
      <c r="CH2400" s="22"/>
      <c r="CI2400" s="22"/>
      <c r="CJ2400" s="22"/>
      <c r="CK2400" s="22"/>
      <c r="CL2400" s="22"/>
      <c r="CM2400" s="22"/>
      <c r="CN2400" s="22"/>
      <c r="CO2400" s="22"/>
      <c r="CP2400" s="22"/>
      <c r="CQ2400" s="22"/>
      <c r="CR2400" s="22"/>
      <c r="CS2400" s="22"/>
      <c r="CT2400" s="22"/>
      <c r="CU2400" s="22"/>
      <c r="CV2400" s="22"/>
      <c r="CW2400" s="22"/>
      <c r="CX2400" s="22"/>
      <c r="CY2400" s="22"/>
      <c r="CZ2400" s="22"/>
      <c r="DA2400" s="22"/>
      <c r="DB2400" s="22"/>
      <c r="DC2400" s="22"/>
      <c r="DD2400" s="22"/>
      <c r="DE2400" s="22"/>
      <c r="DF2400" s="22"/>
      <c r="DG2400" s="22"/>
      <c r="DH2400" s="22"/>
      <c r="DI2400" s="22"/>
      <c r="DJ2400" s="22"/>
      <c r="DK2400" s="22"/>
      <c r="DL2400" s="22"/>
    </row>
    <row r="2401" spans="22:116" x14ac:dyDescent="0.25">
      <c r="V2401" s="461"/>
      <c r="W2401" s="5"/>
      <c r="X2401" s="5"/>
      <c r="Y2401" s="5"/>
      <c r="Z2401" s="5"/>
      <c r="AA2401" s="22"/>
      <c r="AB2401" s="22"/>
      <c r="AC2401" s="22"/>
      <c r="AD2401" s="22"/>
      <c r="AE2401" s="22"/>
      <c r="AF2401" s="22"/>
      <c r="AG2401" s="22"/>
      <c r="AH2401" s="22"/>
      <c r="AI2401" s="22"/>
      <c r="AJ2401" s="22"/>
      <c r="AK2401" s="22"/>
      <c r="AL2401" s="22"/>
      <c r="AM2401" s="22"/>
      <c r="AN2401" s="22"/>
      <c r="AO2401" s="22"/>
      <c r="AP2401" s="22"/>
      <c r="AQ2401" s="22"/>
      <c r="AR2401" s="22"/>
      <c r="AS2401" s="22"/>
      <c r="AT2401" s="22"/>
      <c r="AU2401" s="22"/>
      <c r="AV2401" s="22"/>
      <c r="AW2401" s="22"/>
      <c r="AX2401" s="22"/>
      <c r="AY2401" s="22"/>
      <c r="AZ2401" s="22"/>
      <c r="BA2401" s="22"/>
      <c r="BB2401" s="22"/>
      <c r="BC2401" s="22"/>
      <c r="BD2401" s="22"/>
      <c r="BE2401" s="22"/>
      <c r="BF2401" s="22"/>
      <c r="BG2401" s="22"/>
      <c r="BH2401" s="22"/>
      <c r="BI2401" s="22"/>
      <c r="BJ2401" s="22"/>
      <c r="BK2401" s="22"/>
      <c r="BL2401" s="22"/>
      <c r="BM2401" s="22"/>
      <c r="BN2401" s="22"/>
      <c r="BO2401" s="22"/>
      <c r="BP2401" s="22"/>
      <c r="BQ2401" s="22"/>
      <c r="BR2401" s="22"/>
      <c r="BS2401" s="22"/>
      <c r="BT2401" s="22"/>
      <c r="BU2401" s="22"/>
      <c r="BV2401" s="22"/>
      <c r="BW2401" s="22"/>
      <c r="BX2401" s="22"/>
      <c r="BY2401" s="22"/>
      <c r="BZ2401" s="22"/>
      <c r="CA2401" s="22"/>
      <c r="CB2401" s="22"/>
      <c r="CC2401" s="22"/>
      <c r="CD2401" s="22"/>
      <c r="CE2401" s="22"/>
      <c r="CF2401" s="22"/>
      <c r="CG2401" s="22"/>
      <c r="CH2401" s="22"/>
      <c r="CI2401" s="22"/>
      <c r="CJ2401" s="22"/>
      <c r="CK2401" s="22"/>
      <c r="CL2401" s="22"/>
      <c r="CM2401" s="22"/>
      <c r="CN2401" s="22"/>
      <c r="CO2401" s="22"/>
      <c r="CP2401" s="22"/>
      <c r="CQ2401" s="22"/>
      <c r="CR2401" s="22"/>
      <c r="CS2401" s="22"/>
      <c r="CT2401" s="22"/>
      <c r="CU2401" s="22"/>
      <c r="CV2401" s="22"/>
      <c r="CW2401" s="22"/>
      <c r="CX2401" s="22"/>
      <c r="CY2401" s="22"/>
      <c r="CZ2401" s="22"/>
      <c r="DA2401" s="22"/>
      <c r="DB2401" s="22"/>
      <c r="DC2401" s="22"/>
      <c r="DD2401" s="22"/>
      <c r="DE2401" s="22"/>
      <c r="DF2401" s="22"/>
      <c r="DG2401" s="22"/>
      <c r="DH2401" s="22"/>
      <c r="DI2401" s="22"/>
      <c r="DJ2401" s="22"/>
      <c r="DK2401" s="22"/>
      <c r="DL2401" s="22"/>
    </row>
    <row r="2402" spans="22:116" x14ac:dyDescent="0.25">
      <c r="V2402" s="461"/>
      <c r="W2402" s="5"/>
      <c r="X2402" s="5"/>
      <c r="Y2402" s="5"/>
      <c r="Z2402" s="5"/>
      <c r="AA2402" s="22"/>
      <c r="AB2402" s="22"/>
      <c r="AC2402" s="22"/>
      <c r="AD2402" s="22"/>
      <c r="AE2402" s="22"/>
      <c r="AF2402" s="22"/>
      <c r="AG2402" s="22"/>
      <c r="AH2402" s="22"/>
      <c r="AI2402" s="22"/>
      <c r="AJ2402" s="22"/>
      <c r="AK2402" s="22"/>
      <c r="AL2402" s="22"/>
      <c r="AM2402" s="22"/>
      <c r="AN2402" s="22"/>
      <c r="AO2402" s="22"/>
      <c r="AP2402" s="22"/>
      <c r="AQ2402" s="22"/>
      <c r="AR2402" s="22"/>
      <c r="AS2402" s="22"/>
      <c r="AT2402" s="22"/>
      <c r="AU2402" s="22"/>
      <c r="AV2402" s="22"/>
      <c r="AW2402" s="22"/>
      <c r="AX2402" s="22"/>
      <c r="AY2402" s="22"/>
      <c r="AZ2402" s="22"/>
      <c r="BA2402" s="22"/>
      <c r="BB2402" s="22"/>
      <c r="BC2402" s="22"/>
      <c r="BD2402" s="22"/>
      <c r="BE2402" s="22"/>
      <c r="BF2402" s="22"/>
      <c r="BG2402" s="22"/>
      <c r="BH2402" s="22"/>
      <c r="BI2402" s="22"/>
      <c r="BJ2402" s="22"/>
      <c r="BK2402" s="22"/>
      <c r="BL2402" s="22"/>
      <c r="BM2402" s="22"/>
      <c r="BN2402" s="22"/>
      <c r="BO2402" s="22"/>
      <c r="BP2402" s="22"/>
      <c r="BQ2402" s="22"/>
      <c r="BR2402" s="22"/>
      <c r="BS2402" s="22"/>
      <c r="BT2402" s="22"/>
      <c r="BU2402" s="22"/>
      <c r="BV2402" s="22"/>
      <c r="BW2402" s="22"/>
      <c r="BX2402" s="22"/>
      <c r="BY2402" s="22"/>
      <c r="BZ2402" s="22"/>
      <c r="CA2402" s="22"/>
      <c r="CB2402" s="22"/>
      <c r="CC2402" s="22"/>
      <c r="CD2402" s="22"/>
      <c r="CE2402" s="22"/>
      <c r="CF2402" s="22"/>
      <c r="CG2402" s="22"/>
      <c r="CH2402" s="22"/>
      <c r="CI2402" s="22"/>
      <c r="CJ2402" s="22"/>
      <c r="CK2402" s="22"/>
      <c r="CL2402" s="22"/>
      <c r="CM2402" s="22"/>
      <c r="CN2402" s="22"/>
      <c r="CO2402" s="22"/>
      <c r="CP2402" s="22"/>
      <c r="CQ2402" s="22"/>
      <c r="CR2402" s="22"/>
      <c r="CS2402" s="22"/>
      <c r="CT2402" s="22"/>
      <c r="CU2402" s="22"/>
      <c r="CV2402" s="22"/>
      <c r="CW2402" s="22"/>
      <c r="CX2402" s="22"/>
      <c r="CY2402" s="22"/>
      <c r="CZ2402" s="22"/>
      <c r="DA2402" s="22"/>
      <c r="DB2402" s="22"/>
      <c r="DC2402" s="22"/>
      <c r="DD2402" s="22"/>
      <c r="DE2402" s="22"/>
      <c r="DF2402" s="22"/>
      <c r="DG2402" s="22"/>
      <c r="DH2402" s="22"/>
      <c r="DI2402" s="22"/>
      <c r="DJ2402" s="22"/>
      <c r="DK2402" s="22"/>
      <c r="DL2402" s="22"/>
    </row>
    <row r="2403" spans="22:116" x14ac:dyDescent="0.25">
      <c r="V2403" s="461"/>
      <c r="W2403" s="5"/>
      <c r="X2403" s="5"/>
      <c r="Y2403" s="5"/>
      <c r="Z2403" s="5"/>
      <c r="AA2403" s="22"/>
      <c r="AB2403" s="22"/>
      <c r="AC2403" s="22"/>
      <c r="AD2403" s="22"/>
      <c r="AE2403" s="22"/>
      <c r="AF2403" s="22"/>
      <c r="AG2403" s="22"/>
      <c r="AH2403" s="22"/>
      <c r="AI2403" s="22"/>
      <c r="AJ2403" s="22"/>
      <c r="AK2403" s="22"/>
      <c r="AL2403" s="22"/>
      <c r="AM2403" s="22"/>
      <c r="AN2403" s="22"/>
      <c r="AO2403" s="22"/>
      <c r="AP2403" s="22"/>
      <c r="AQ2403" s="22"/>
      <c r="AR2403" s="22"/>
      <c r="AS2403" s="22"/>
      <c r="AT2403" s="22"/>
      <c r="AU2403" s="22"/>
      <c r="AV2403" s="22"/>
      <c r="AW2403" s="22"/>
      <c r="AX2403" s="22"/>
      <c r="AY2403" s="22"/>
      <c r="AZ2403" s="22"/>
      <c r="BA2403" s="22"/>
      <c r="BB2403" s="22"/>
      <c r="BC2403" s="22"/>
      <c r="BD2403" s="22"/>
      <c r="BE2403" s="22"/>
      <c r="BF2403" s="22"/>
      <c r="BG2403" s="22"/>
      <c r="BH2403" s="22"/>
      <c r="BI2403" s="22"/>
      <c r="BJ2403" s="22"/>
      <c r="BK2403" s="22"/>
      <c r="BL2403" s="22"/>
      <c r="BM2403" s="22"/>
      <c r="BN2403" s="22"/>
      <c r="BO2403" s="22"/>
      <c r="BP2403" s="22"/>
      <c r="BQ2403" s="22"/>
      <c r="BR2403" s="22"/>
      <c r="BS2403" s="22"/>
      <c r="BT2403" s="22"/>
      <c r="BU2403" s="22"/>
      <c r="BV2403" s="22"/>
      <c r="BW2403" s="22"/>
      <c r="BX2403" s="22"/>
      <c r="BY2403" s="22"/>
      <c r="BZ2403" s="22"/>
      <c r="CA2403" s="22"/>
      <c r="CB2403" s="22"/>
      <c r="CC2403" s="22"/>
      <c r="CD2403" s="22"/>
      <c r="CE2403" s="22"/>
      <c r="CF2403" s="22"/>
      <c r="CG2403" s="22"/>
      <c r="CH2403" s="22"/>
      <c r="CI2403" s="22"/>
      <c r="CJ2403" s="22"/>
      <c r="CK2403" s="22"/>
      <c r="CL2403" s="22"/>
      <c r="CM2403" s="22"/>
      <c r="CN2403" s="22"/>
      <c r="CO2403" s="22"/>
      <c r="CP2403" s="22"/>
      <c r="CQ2403" s="22"/>
      <c r="CR2403" s="22"/>
      <c r="CS2403" s="22"/>
      <c r="CT2403" s="22"/>
      <c r="CU2403" s="22"/>
      <c r="CV2403" s="22"/>
      <c r="CW2403" s="22"/>
      <c r="CX2403" s="22"/>
      <c r="CY2403" s="22"/>
      <c r="CZ2403" s="22"/>
      <c r="DA2403" s="22"/>
      <c r="DB2403" s="22"/>
      <c r="DC2403" s="22"/>
      <c r="DD2403" s="22"/>
      <c r="DE2403" s="22"/>
      <c r="DF2403" s="22"/>
      <c r="DG2403" s="22"/>
      <c r="DH2403" s="22"/>
      <c r="DI2403" s="22"/>
      <c r="DJ2403" s="22"/>
      <c r="DK2403" s="22"/>
      <c r="DL2403" s="22"/>
    </row>
    <row r="2404" spans="22:116" x14ac:dyDescent="0.25">
      <c r="V2404" s="461"/>
      <c r="W2404" s="5"/>
      <c r="X2404" s="5"/>
      <c r="Y2404" s="5"/>
      <c r="Z2404" s="5"/>
      <c r="AA2404" s="22"/>
      <c r="AB2404" s="22"/>
      <c r="AC2404" s="22"/>
      <c r="AD2404" s="22"/>
      <c r="AE2404" s="22"/>
      <c r="AF2404" s="22"/>
      <c r="AG2404" s="22"/>
      <c r="AH2404" s="22"/>
      <c r="AI2404" s="22"/>
      <c r="AJ2404" s="22"/>
      <c r="AK2404" s="22"/>
      <c r="AL2404" s="22"/>
      <c r="AM2404" s="22"/>
      <c r="AN2404" s="22"/>
      <c r="AO2404" s="22"/>
      <c r="AP2404" s="22"/>
      <c r="AQ2404" s="22"/>
      <c r="AR2404" s="22"/>
      <c r="AS2404" s="22"/>
      <c r="AT2404" s="22"/>
      <c r="AU2404" s="22"/>
      <c r="AV2404" s="22"/>
      <c r="AW2404" s="22"/>
      <c r="AX2404" s="22"/>
      <c r="AY2404" s="22"/>
      <c r="AZ2404" s="22"/>
      <c r="BA2404" s="22"/>
      <c r="BB2404" s="22"/>
      <c r="BC2404" s="22"/>
      <c r="BD2404" s="22"/>
      <c r="BE2404" s="22"/>
      <c r="BF2404" s="22"/>
      <c r="BG2404" s="22"/>
      <c r="BH2404" s="22"/>
      <c r="BI2404" s="22"/>
      <c r="BJ2404" s="22"/>
      <c r="BK2404" s="22"/>
      <c r="BL2404" s="22"/>
      <c r="BM2404" s="22"/>
      <c r="BN2404" s="22"/>
      <c r="BO2404" s="22"/>
      <c r="BP2404" s="22"/>
      <c r="BQ2404" s="22"/>
      <c r="BR2404" s="22"/>
      <c r="BS2404" s="22"/>
      <c r="BT2404" s="22"/>
      <c r="BU2404" s="22"/>
      <c r="BV2404" s="22"/>
      <c r="BW2404" s="22"/>
      <c r="BX2404" s="22"/>
      <c r="BY2404" s="22"/>
      <c r="BZ2404" s="22"/>
      <c r="CA2404" s="22"/>
      <c r="CB2404" s="22"/>
      <c r="CC2404" s="22"/>
      <c r="CD2404" s="22"/>
      <c r="CE2404" s="22"/>
      <c r="CF2404" s="22"/>
      <c r="CG2404" s="22"/>
      <c r="CH2404" s="22"/>
      <c r="CI2404" s="22"/>
      <c r="CJ2404" s="22"/>
      <c r="CK2404" s="22"/>
      <c r="CL2404" s="22"/>
      <c r="CM2404" s="22"/>
      <c r="CN2404" s="22"/>
      <c r="CO2404" s="22"/>
      <c r="CP2404" s="22"/>
      <c r="CQ2404" s="22"/>
      <c r="CR2404" s="22"/>
      <c r="CS2404" s="22"/>
      <c r="CT2404" s="22"/>
      <c r="CU2404" s="22"/>
      <c r="CV2404" s="22"/>
      <c r="CW2404" s="22"/>
      <c r="CX2404" s="22"/>
      <c r="CY2404" s="22"/>
      <c r="CZ2404" s="22"/>
      <c r="DA2404" s="22"/>
      <c r="DB2404" s="22"/>
      <c r="DC2404" s="22"/>
      <c r="DD2404" s="22"/>
      <c r="DE2404" s="22"/>
      <c r="DF2404" s="22"/>
      <c r="DG2404" s="22"/>
      <c r="DH2404" s="22"/>
      <c r="DI2404" s="22"/>
      <c r="DJ2404" s="22"/>
      <c r="DK2404" s="22"/>
      <c r="DL2404" s="22"/>
    </row>
    <row r="2405" spans="22:116" x14ac:dyDescent="0.25">
      <c r="V2405" s="461"/>
      <c r="W2405" s="5"/>
      <c r="X2405" s="5"/>
      <c r="Y2405" s="5"/>
      <c r="Z2405" s="5"/>
      <c r="AA2405" s="22"/>
      <c r="AB2405" s="22"/>
      <c r="AC2405" s="22"/>
      <c r="AD2405" s="22"/>
      <c r="AE2405" s="22"/>
      <c r="AF2405" s="22"/>
      <c r="AG2405" s="22"/>
      <c r="AH2405" s="22"/>
      <c r="AI2405" s="22"/>
      <c r="AJ2405" s="22"/>
      <c r="AK2405" s="22"/>
      <c r="AL2405" s="22"/>
      <c r="AM2405" s="22"/>
      <c r="AN2405" s="22"/>
      <c r="AO2405" s="22"/>
      <c r="AP2405" s="22"/>
      <c r="AQ2405" s="22"/>
      <c r="AR2405" s="22"/>
      <c r="AS2405" s="22"/>
      <c r="AT2405" s="22"/>
      <c r="AU2405" s="22"/>
      <c r="AV2405" s="22"/>
      <c r="AW2405" s="22"/>
      <c r="AX2405" s="22"/>
      <c r="AY2405" s="22"/>
      <c r="AZ2405" s="22"/>
      <c r="BA2405" s="22"/>
      <c r="BB2405" s="22"/>
      <c r="BC2405" s="22"/>
      <c r="BD2405" s="22"/>
      <c r="BE2405" s="22"/>
      <c r="BF2405" s="22"/>
      <c r="BG2405" s="22"/>
      <c r="BH2405" s="22"/>
      <c r="BI2405" s="22"/>
      <c r="BJ2405" s="22"/>
      <c r="BK2405" s="22"/>
      <c r="BL2405" s="22"/>
      <c r="BM2405" s="22"/>
      <c r="BN2405" s="22"/>
      <c r="BO2405" s="22"/>
      <c r="BP2405" s="22"/>
      <c r="BQ2405" s="22"/>
      <c r="BR2405" s="22"/>
      <c r="BS2405" s="22"/>
      <c r="BT2405" s="22"/>
      <c r="BU2405" s="22"/>
      <c r="BV2405" s="22"/>
      <c r="BW2405" s="22"/>
      <c r="BX2405" s="22"/>
      <c r="BY2405" s="22"/>
      <c r="BZ2405" s="22"/>
      <c r="CA2405" s="22"/>
      <c r="CB2405" s="22"/>
      <c r="CC2405" s="22"/>
      <c r="CD2405" s="22"/>
      <c r="CE2405" s="22"/>
      <c r="CF2405" s="22"/>
      <c r="CG2405" s="22"/>
      <c r="CH2405" s="22"/>
      <c r="CI2405" s="22"/>
      <c r="CJ2405" s="22"/>
      <c r="CK2405" s="22"/>
      <c r="CL2405" s="22"/>
      <c r="CM2405" s="22"/>
      <c r="CN2405" s="22"/>
      <c r="CO2405" s="22"/>
      <c r="CP2405" s="22"/>
      <c r="CQ2405" s="22"/>
      <c r="CR2405" s="22"/>
      <c r="CS2405" s="22"/>
      <c r="CT2405" s="22"/>
      <c r="CU2405" s="22"/>
      <c r="CV2405" s="22"/>
      <c r="CW2405" s="22"/>
      <c r="CX2405" s="22"/>
      <c r="CY2405" s="22"/>
      <c r="CZ2405" s="22"/>
      <c r="DA2405" s="22"/>
      <c r="DB2405" s="22"/>
      <c r="DC2405" s="22"/>
      <c r="DD2405" s="22"/>
      <c r="DE2405" s="22"/>
      <c r="DF2405" s="22"/>
      <c r="DG2405" s="22"/>
      <c r="DH2405" s="22"/>
      <c r="DI2405" s="22"/>
      <c r="DJ2405" s="22"/>
      <c r="DK2405" s="22"/>
      <c r="DL2405" s="22"/>
    </row>
    <row r="2406" spans="22:116" x14ac:dyDescent="0.25">
      <c r="V2406" s="461"/>
      <c r="W2406" s="5"/>
      <c r="X2406" s="5"/>
      <c r="Y2406" s="5"/>
      <c r="Z2406" s="5"/>
      <c r="AA2406" s="22"/>
      <c r="AB2406" s="22"/>
      <c r="AC2406" s="22"/>
      <c r="AD2406" s="22"/>
      <c r="AE2406" s="22"/>
      <c r="AF2406" s="22"/>
      <c r="AG2406" s="22"/>
      <c r="AH2406" s="22"/>
      <c r="AI2406" s="22"/>
      <c r="AJ2406" s="22"/>
      <c r="AK2406" s="22"/>
      <c r="AL2406" s="22"/>
      <c r="AM2406" s="22"/>
      <c r="AN2406" s="22"/>
      <c r="AO2406" s="22"/>
      <c r="AP2406" s="22"/>
      <c r="AQ2406" s="22"/>
      <c r="AR2406" s="22"/>
      <c r="AS2406" s="22"/>
      <c r="AT2406" s="22"/>
      <c r="AU2406" s="22"/>
      <c r="AV2406" s="22"/>
      <c r="AW2406" s="22"/>
      <c r="AX2406" s="22"/>
      <c r="AY2406" s="22"/>
      <c r="AZ2406" s="22"/>
      <c r="BA2406" s="22"/>
      <c r="BB2406" s="22"/>
      <c r="BC2406" s="22"/>
      <c r="BD2406" s="22"/>
      <c r="BE2406" s="22"/>
      <c r="BF2406" s="22"/>
      <c r="BG2406" s="22"/>
      <c r="BH2406" s="22"/>
      <c r="BI2406" s="22"/>
      <c r="BJ2406" s="22"/>
      <c r="BK2406" s="22"/>
      <c r="BL2406" s="22"/>
      <c r="BM2406" s="22"/>
      <c r="BN2406" s="22"/>
      <c r="BO2406" s="22"/>
      <c r="BP2406" s="22"/>
      <c r="BQ2406" s="22"/>
      <c r="BR2406" s="22"/>
      <c r="BS2406" s="22"/>
      <c r="BT2406" s="22"/>
      <c r="BU2406" s="22"/>
      <c r="BV2406" s="22"/>
      <c r="BW2406" s="22"/>
      <c r="BX2406" s="22"/>
      <c r="BY2406" s="22"/>
      <c r="BZ2406" s="22"/>
      <c r="CA2406" s="22"/>
      <c r="CB2406" s="22"/>
      <c r="CC2406" s="22"/>
      <c r="CD2406" s="22"/>
      <c r="CE2406" s="22"/>
      <c r="CF2406" s="22"/>
      <c r="CG2406" s="22"/>
      <c r="CH2406" s="22"/>
      <c r="CI2406" s="22"/>
      <c r="CJ2406" s="22"/>
      <c r="CK2406" s="22"/>
      <c r="CL2406" s="22"/>
      <c r="CM2406" s="22"/>
      <c r="CN2406" s="22"/>
      <c r="CO2406" s="22"/>
      <c r="CP2406" s="22"/>
      <c r="CQ2406" s="22"/>
      <c r="CR2406" s="22"/>
      <c r="CS2406" s="22"/>
      <c r="CT2406" s="22"/>
      <c r="CU2406" s="22"/>
      <c r="CV2406" s="22"/>
      <c r="CW2406" s="22"/>
      <c r="CX2406" s="22"/>
      <c r="CY2406" s="22"/>
      <c r="CZ2406" s="22"/>
      <c r="DA2406" s="22"/>
      <c r="DB2406" s="22"/>
      <c r="DC2406" s="22"/>
      <c r="DD2406" s="22"/>
      <c r="DE2406" s="22"/>
      <c r="DF2406" s="22"/>
      <c r="DG2406" s="22"/>
      <c r="DH2406" s="22"/>
      <c r="DI2406" s="22"/>
      <c r="DJ2406" s="22"/>
      <c r="DK2406" s="22"/>
      <c r="DL2406" s="22"/>
    </row>
    <row r="2407" spans="22:116" x14ac:dyDescent="0.25">
      <c r="V2407" s="461"/>
      <c r="W2407" s="5"/>
      <c r="X2407" s="5"/>
      <c r="Y2407" s="5"/>
      <c r="Z2407" s="5"/>
      <c r="AA2407" s="22"/>
      <c r="AB2407" s="22"/>
      <c r="AC2407" s="22"/>
      <c r="AD2407" s="22"/>
      <c r="AE2407" s="22"/>
      <c r="AF2407" s="22"/>
      <c r="AG2407" s="22"/>
      <c r="AH2407" s="22"/>
      <c r="AI2407" s="22"/>
      <c r="AJ2407" s="22"/>
      <c r="AK2407" s="22"/>
      <c r="AL2407" s="22"/>
      <c r="AM2407" s="22"/>
      <c r="AN2407" s="22"/>
      <c r="AO2407" s="22"/>
      <c r="AP2407" s="22"/>
      <c r="AQ2407" s="22"/>
      <c r="AR2407" s="22"/>
      <c r="AS2407" s="22"/>
      <c r="AT2407" s="22"/>
      <c r="AU2407" s="22"/>
      <c r="AV2407" s="22"/>
      <c r="AW2407" s="22"/>
      <c r="AX2407" s="22"/>
      <c r="AY2407" s="22"/>
      <c r="AZ2407" s="22"/>
      <c r="BA2407" s="22"/>
      <c r="BB2407" s="22"/>
      <c r="BC2407" s="22"/>
      <c r="BD2407" s="22"/>
      <c r="BE2407" s="22"/>
      <c r="BF2407" s="22"/>
      <c r="BG2407" s="22"/>
      <c r="BH2407" s="22"/>
      <c r="BI2407" s="22"/>
      <c r="BJ2407" s="22"/>
      <c r="BK2407" s="22"/>
      <c r="BL2407" s="22"/>
      <c r="BM2407" s="22"/>
      <c r="BN2407" s="22"/>
      <c r="BO2407" s="22"/>
      <c r="BP2407" s="22"/>
      <c r="BQ2407" s="22"/>
      <c r="BR2407" s="22"/>
      <c r="BS2407" s="22"/>
      <c r="BT2407" s="22"/>
      <c r="BU2407" s="22"/>
      <c r="BV2407" s="22"/>
      <c r="BW2407" s="22"/>
      <c r="BX2407" s="22"/>
      <c r="BY2407" s="22"/>
      <c r="BZ2407" s="22"/>
      <c r="CA2407" s="22"/>
      <c r="CB2407" s="22"/>
      <c r="CC2407" s="22"/>
      <c r="CD2407" s="22"/>
      <c r="CE2407" s="22"/>
      <c r="CF2407" s="22"/>
      <c r="CG2407" s="22"/>
      <c r="CH2407" s="22"/>
      <c r="CI2407" s="22"/>
      <c r="CJ2407" s="22"/>
      <c r="CK2407" s="22"/>
      <c r="CL2407" s="22"/>
      <c r="CM2407" s="22"/>
      <c r="CN2407" s="22"/>
      <c r="CO2407" s="22"/>
      <c r="CP2407" s="22"/>
      <c r="CQ2407" s="22"/>
      <c r="CR2407" s="22"/>
      <c r="CS2407" s="22"/>
      <c r="CT2407" s="22"/>
      <c r="CU2407" s="22"/>
      <c r="CV2407" s="22"/>
      <c r="CW2407" s="22"/>
      <c r="CX2407" s="22"/>
      <c r="CY2407" s="22"/>
      <c r="CZ2407" s="22"/>
      <c r="DA2407" s="22"/>
      <c r="DB2407" s="22"/>
      <c r="DC2407" s="22"/>
      <c r="DD2407" s="22"/>
      <c r="DE2407" s="22"/>
      <c r="DF2407" s="22"/>
      <c r="DG2407" s="22"/>
      <c r="DH2407" s="22"/>
      <c r="DI2407" s="22"/>
      <c r="DJ2407" s="22"/>
      <c r="DK2407" s="22"/>
      <c r="DL2407" s="22"/>
    </row>
    <row r="2408" spans="22:116" x14ac:dyDescent="0.25">
      <c r="V2408" s="461"/>
      <c r="W2408" s="5"/>
      <c r="X2408" s="5"/>
      <c r="Y2408" s="5"/>
      <c r="Z2408" s="5"/>
      <c r="AA2408" s="22"/>
      <c r="AB2408" s="22"/>
      <c r="AC2408" s="22"/>
      <c r="AD2408" s="22"/>
      <c r="AE2408" s="22"/>
      <c r="AF2408" s="22"/>
      <c r="AG2408" s="22"/>
      <c r="AH2408" s="22"/>
      <c r="AI2408" s="22"/>
      <c r="AJ2408" s="22"/>
      <c r="AK2408" s="22"/>
      <c r="AL2408" s="22"/>
      <c r="AM2408" s="22"/>
      <c r="AN2408" s="22"/>
      <c r="AO2408" s="22"/>
      <c r="AP2408" s="22"/>
      <c r="AQ2408" s="22"/>
      <c r="AR2408" s="22"/>
      <c r="AS2408" s="22"/>
      <c r="AT2408" s="22"/>
      <c r="AU2408" s="22"/>
      <c r="AV2408" s="22"/>
      <c r="AW2408" s="22"/>
      <c r="AX2408" s="22"/>
      <c r="AY2408" s="22"/>
      <c r="AZ2408" s="22"/>
      <c r="BA2408" s="22"/>
      <c r="BB2408" s="22"/>
      <c r="BC2408" s="22"/>
      <c r="BD2408" s="22"/>
      <c r="BE2408" s="22"/>
      <c r="BF2408" s="22"/>
      <c r="BG2408" s="22"/>
      <c r="BH2408" s="22"/>
      <c r="BI2408" s="22"/>
      <c r="BJ2408" s="22"/>
      <c r="BK2408" s="22"/>
      <c r="BL2408" s="22"/>
      <c r="BM2408" s="22"/>
      <c r="BN2408" s="22"/>
      <c r="BO2408" s="22"/>
      <c r="BP2408" s="22"/>
      <c r="BQ2408" s="22"/>
      <c r="BR2408" s="22"/>
      <c r="BS2408" s="22"/>
      <c r="BT2408" s="22"/>
      <c r="BU2408" s="22"/>
      <c r="BV2408" s="22"/>
      <c r="BW2408" s="22"/>
      <c r="BX2408" s="22"/>
      <c r="BY2408" s="22"/>
      <c r="BZ2408" s="22"/>
      <c r="CA2408" s="22"/>
      <c r="CB2408" s="22"/>
      <c r="CC2408" s="22"/>
      <c r="CD2408" s="22"/>
      <c r="CE2408" s="22"/>
      <c r="CF2408" s="22"/>
      <c r="CG2408" s="22"/>
      <c r="CH2408" s="22"/>
      <c r="CI2408" s="22"/>
      <c r="CJ2408" s="22"/>
      <c r="CK2408" s="22"/>
      <c r="CL2408" s="22"/>
      <c r="CM2408" s="22"/>
      <c r="CN2408" s="22"/>
      <c r="CO2408" s="22"/>
      <c r="CP2408" s="22"/>
      <c r="CQ2408" s="22"/>
      <c r="CR2408" s="22"/>
      <c r="CS2408" s="22"/>
      <c r="CT2408" s="22"/>
      <c r="CU2408" s="22"/>
      <c r="CV2408" s="22"/>
      <c r="CW2408" s="22"/>
      <c r="CX2408" s="22"/>
      <c r="CY2408" s="22"/>
      <c r="CZ2408" s="22"/>
      <c r="DA2408" s="22"/>
      <c r="DB2408" s="22"/>
      <c r="DC2408" s="22"/>
      <c r="DD2408" s="22"/>
      <c r="DE2408" s="22"/>
      <c r="DF2408" s="22"/>
      <c r="DG2408" s="22"/>
      <c r="DH2408" s="22"/>
      <c r="DI2408" s="22"/>
      <c r="DJ2408" s="22"/>
      <c r="DK2408" s="22"/>
      <c r="DL2408" s="22"/>
    </row>
    <row r="2409" spans="22:116" x14ac:dyDescent="0.25">
      <c r="V2409" s="461"/>
      <c r="W2409" s="5"/>
      <c r="X2409" s="5"/>
      <c r="Y2409" s="5"/>
      <c r="Z2409" s="5"/>
      <c r="AA2409" s="22"/>
      <c r="AB2409" s="22"/>
      <c r="AC2409" s="22"/>
      <c r="AD2409" s="22"/>
      <c r="AE2409" s="22"/>
      <c r="AF2409" s="22"/>
      <c r="AG2409" s="22"/>
      <c r="AH2409" s="22"/>
      <c r="AI2409" s="22"/>
      <c r="AJ2409" s="22"/>
      <c r="AK2409" s="22"/>
      <c r="AL2409" s="22"/>
      <c r="AM2409" s="22"/>
      <c r="AN2409" s="22"/>
      <c r="AO2409" s="22"/>
      <c r="AP2409" s="22"/>
      <c r="AQ2409" s="22"/>
      <c r="AR2409" s="22"/>
      <c r="AS2409" s="22"/>
      <c r="AT2409" s="22"/>
      <c r="AU2409" s="22"/>
      <c r="AV2409" s="22"/>
      <c r="AW2409" s="22"/>
      <c r="AX2409" s="22"/>
      <c r="AY2409" s="22"/>
      <c r="AZ2409" s="22"/>
      <c r="BA2409" s="22"/>
      <c r="BB2409" s="22"/>
      <c r="BC2409" s="22"/>
      <c r="BD2409" s="22"/>
      <c r="BE2409" s="22"/>
      <c r="BF2409" s="22"/>
      <c r="BG2409" s="22"/>
      <c r="BH2409" s="22"/>
      <c r="BI2409" s="22"/>
      <c r="BJ2409" s="22"/>
      <c r="BK2409" s="22"/>
      <c r="BL2409" s="22"/>
      <c r="BM2409" s="22"/>
      <c r="BN2409" s="22"/>
      <c r="BO2409" s="22"/>
      <c r="BP2409" s="22"/>
      <c r="BQ2409" s="22"/>
      <c r="BR2409" s="22"/>
      <c r="BS2409" s="22"/>
      <c r="BT2409" s="22"/>
      <c r="BU2409" s="22"/>
      <c r="BV2409" s="22"/>
      <c r="BW2409" s="22"/>
      <c r="BX2409" s="22"/>
      <c r="BY2409" s="22"/>
      <c r="BZ2409" s="22"/>
      <c r="CA2409" s="22"/>
      <c r="CB2409" s="22"/>
      <c r="CC2409" s="22"/>
      <c r="CD2409" s="22"/>
      <c r="CE2409" s="22"/>
      <c r="CF2409" s="22"/>
      <c r="CG2409" s="22"/>
      <c r="CH2409" s="22"/>
      <c r="CI2409" s="22"/>
      <c r="CJ2409" s="22"/>
      <c r="CK2409" s="22"/>
      <c r="CL2409" s="22"/>
      <c r="CM2409" s="22"/>
      <c r="CN2409" s="22"/>
      <c r="CO2409" s="22"/>
      <c r="CP2409" s="22"/>
      <c r="CQ2409" s="22"/>
      <c r="CR2409" s="22"/>
      <c r="CS2409" s="22"/>
      <c r="CT2409" s="22"/>
      <c r="CU2409" s="22"/>
      <c r="CV2409" s="22"/>
      <c r="CW2409" s="22"/>
      <c r="CX2409" s="22"/>
      <c r="CY2409" s="22"/>
      <c r="CZ2409" s="22"/>
      <c r="DA2409" s="22"/>
      <c r="DB2409" s="22"/>
      <c r="DC2409" s="22"/>
      <c r="DD2409" s="22"/>
      <c r="DE2409" s="22"/>
      <c r="DF2409" s="22"/>
      <c r="DG2409" s="22"/>
      <c r="DH2409" s="22"/>
      <c r="DI2409" s="22"/>
      <c r="DJ2409" s="22"/>
      <c r="DK2409" s="22"/>
      <c r="DL2409" s="22"/>
    </row>
    <row r="2410" spans="22:116" x14ac:dyDescent="0.25">
      <c r="V2410" s="461"/>
      <c r="W2410" s="5"/>
      <c r="X2410" s="5"/>
      <c r="Y2410" s="5"/>
      <c r="Z2410" s="5"/>
      <c r="AA2410" s="22"/>
      <c r="AB2410" s="22"/>
      <c r="AC2410" s="22"/>
      <c r="AD2410" s="22"/>
      <c r="AE2410" s="22"/>
      <c r="AF2410" s="22"/>
      <c r="AG2410" s="22"/>
      <c r="AH2410" s="22"/>
      <c r="AI2410" s="22"/>
      <c r="AJ2410" s="22"/>
      <c r="AK2410" s="22"/>
      <c r="AL2410" s="22"/>
      <c r="AM2410" s="22"/>
      <c r="AN2410" s="22"/>
      <c r="AO2410" s="22"/>
      <c r="AP2410" s="22"/>
      <c r="AQ2410" s="22"/>
      <c r="AR2410" s="22"/>
      <c r="AS2410" s="22"/>
      <c r="AT2410" s="22"/>
      <c r="AU2410" s="22"/>
      <c r="AV2410" s="22"/>
      <c r="AW2410" s="22"/>
      <c r="AX2410" s="22"/>
      <c r="AY2410" s="22"/>
      <c r="AZ2410" s="22"/>
      <c r="BA2410" s="22"/>
      <c r="BB2410" s="22"/>
      <c r="BC2410" s="22"/>
      <c r="BD2410" s="22"/>
      <c r="BE2410" s="22"/>
      <c r="BF2410" s="22"/>
      <c r="BG2410" s="22"/>
      <c r="BH2410" s="22"/>
      <c r="BI2410" s="22"/>
      <c r="BJ2410" s="22"/>
      <c r="BK2410" s="22"/>
      <c r="BL2410" s="22"/>
      <c r="BM2410" s="22"/>
      <c r="BN2410" s="22"/>
      <c r="BO2410" s="22"/>
      <c r="BP2410" s="22"/>
      <c r="BQ2410" s="22"/>
      <c r="BR2410" s="22"/>
      <c r="BS2410" s="22"/>
      <c r="BT2410" s="22"/>
      <c r="BU2410" s="22"/>
      <c r="BV2410" s="22"/>
      <c r="BW2410" s="22"/>
      <c r="BX2410" s="22"/>
      <c r="BY2410" s="22"/>
      <c r="BZ2410" s="22"/>
      <c r="CA2410" s="22"/>
      <c r="CB2410" s="22"/>
      <c r="CC2410" s="22"/>
      <c r="CD2410" s="22"/>
      <c r="CE2410" s="22"/>
      <c r="CF2410" s="22"/>
      <c r="CG2410" s="22"/>
      <c r="CH2410" s="22"/>
      <c r="CI2410" s="22"/>
      <c r="CJ2410" s="22"/>
      <c r="CK2410" s="22"/>
      <c r="CL2410" s="22"/>
      <c r="CM2410" s="22"/>
      <c r="CN2410" s="22"/>
      <c r="CO2410" s="22"/>
      <c r="CP2410" s="22"/>
      <c r="CQ2410" s="22"/>
      <c r="CR2410" s="22"/>
      <c r="CS2410" s="22"/>
      <c r="CT2410" s="22"/>
      <c r="CU2410" s="22"/>
      <c r="CV2410" s="22"/>
      <c r="CW2410" s="22"/>
      <c r="CX2410" s="22"/>
      <c r="CY2410" s="22"/>
      <c r="CZ2410" s="22"/>
      <c r="DA2410" s="22"/>
      <c r="DB2410" s="22"/>
      <c r="DC2410" s="22"/>
      <c r="DD2410" s="22"/>
      <c r="DE2410" s="22"/>
      <c r="DF2410" s="22"/>
      <c r="DG2410" s="22"/>
      <c r="DH2410" s="22"/>
      <c r="DI2410" s="22"/>
      <c r="DJ2410" s="22"/>
      <c r="DK2410" s="22"/>
      <c r="DL2410" s="22"/>
    </row>
    <row r="2411" spans="22:116" x14ac:dyDescent="0.25">
      <c r="V2411" s="461"/>
      <c r="W2411" s="5"/>
      <c r="X2411" s="5"/>
      <c r="Y2411" s="5"/>
      <c r="Z2411" s="5"/>
      <c r="AA2411" s="22"/>
      <c r="AB2411" s="22"/>
      <c r="AC2411" s="22"/>
      <c r="AD2411" s="22"/>
      <c r="AE2411" s="22"/>
      <c r="AF2411" s="22"/>
      <c r="AG2411" s="22"/>
      <c r="AH2411" s="22"/>
      <c r="AI2411" s="22"/>
      <c r="AJ2411" s="22"/>
      <c r="AK2411" s="22"/>
      <c r="AL2411" s="22"/>
      <c r="AM2411" s="22"/>
      <c r="AN2411" s="22"/>
      <c r="AO2411" s="22"/>
      <c r="AP2411" s="22"/>
      <c r="AQ2411" s="22"/>
      <c r="AR2411" s="22"/>
      <c r="AS2411" s="22"/>
      <c r="AT2411" s="22"/>
      <c r="AU2411" s="22"/>
      <c r="AV2411" s="22"/>
      <c r="AW2411" s="22"/>
      <c r="AX2411" s="22"/>
      <c r="AY2411" s="22"/>
      <c r="AZ2411" s="22"/>
      <c r="BA2411" s="22"/>
      <c r="BB2411" s="22"/>
      <c r="BC2411" s="22"/>
      <c r="BD2411" s="22"/>
      <c r="BE2411" s="22"/>
      <c r="BF2411" s="22"/>
      <c r="BG2411" s="22"/>
      <c r="BH2411" s="22"/>
      <c r="BI2411" s="22"/>
      <c r="BJ2411" s="22"/>
      <c r="BK2411" s="22"/>
      <c r="BL2411" s="22"/>
      <c r="BM2411" s="22"/>
      <c r="BN2411" s="22"/>
      <c r="BO2411" s="22"/>
      <c r="BP2411" s="22"/>
      <c r="BQ2411" s="22"/>
      <c r="BR2411" s="22"/>
      <c r="BS2411" s="22"/>
      <c r="BT2411" s="22"/>
      <c r="BU2411" s="22"/>
      <c r="BV2411" s="22"/>
      <c r="BW2411" s="22"/>
      <c r="BX2411" s="22"/>
      <c r="BY2411" s="22"/>
      <c r="BZ2411" s="22"/>
      <c r="CA2411" s="22"/>
      <c r="CB2411" s="22"/>
      <c r="CC2411" s="22"/>
      <c r="CD2411" s="22"/>
      <c r="CE2411" s="22"/>
      <c r="CF2411" s="22"/>
      <c r="CG2411" s="22"/>
      <c r="CH2411" s="22"/>
      <c r="CI2411" s="22"/>
      <c r="CJ2411" s="22"/>
      <c r="CK2411" s="22"/>
      <c r="CL2411" s="22"/>
      <c r="CM2411" s="22"/>
      <c r="CN2411" s="22"/>
      <c r="CO2411" s="22"/>
      <c r="CP2411" s="22"/>
      <c r="CQ2411" s="22"/>
      <c r="CR2411" s="22"/>
      <c r="CS2411" s="22"/>
      <c r="CT2411" s="22"/>
      <c r="CU2411" s="22"/>
      <c r="CV2411" s="22"/>
      <c r="CW2411" s="22"/>
      <c r="CX2411" s="22"/>
      <c r="CY2411" s="22"/>
      <c r="CZ2411" s="22"/>
      <c r="DA2411" s="22"/>
      <c r="DB2411" s="22"/>
      <c r="DC2411" s="22"/>
      <c r="DD2411" s="22"/>
      <c r="DE2411" s="22"/>
      <c r="DF2411" s="22"/>
      <c r="DG2411" s="22"/>
      <c r="DH2411" s="22"/>
      <c r="DI2411" s="22"/>
      <c r="DJ2411" s="22"/>
      <c r="DK2411" s="22"/>
      <c r="DL2411" s="22"/>
    </row>
    <row r="2412" spans="22:116" x14ac:dyDescent="0.25">
      <c r="V2412" s="461"/>
      <c r="W2412" s="5"/>
      <c r="X2412" s="5"/>
      <c r="Y2412" s="5"/>
      <c r="Z2412" s="5"/>
      <c r="AA2412" s="22"/>
      <c r="AB2412" s="22"/>
      <c r="AC2412" s="22"/>
      <c r="AD2412" s="22"/>
      <c r="AE2412" s="22"/>
      <c r="AF2412" s="22"/>
      <c r="AG2412" s="22"/>
      <c r="AH2412" s="22"/>
      <c r="AI2412" s="22"/>
      <c r="AJ2412" s="22"/>
      <c r="AK2412" s="22"/>
      <c r="AL2412" s="22"/>
      <c r="AM2412" s="22"/>
      <c r="AN2412" s="22"/>
      <c r="AO2412" s="22"/>
      <c r="AP2412" s="22"/>
      <c r="AQ2412" s="22"/>
      <c r="AR2412" s="22"/>
      <c r="AS2412" s="22"/>
      <c r="AT2412" s="22"/>
      <c r="AU2412" s="22"/>
      <c r="AV2412" s="22"/>
      <c r="AW2412" s="22"/>
      <c r="AX2412" s="22"/>
      <c r="AY2412" s="22"/>
      <c r="AZ2412" s="22"/>
      <c r="BA2412" s="22"/>
      <c r="BB2412" s="22"/>
      <c r="BC2412" s="22"/>
      <c r="BD2412" s="22"/>
      <c r="BE2412" s="22"/>
      <c r="BF2412" s="22"/>
      <c r="BG2412" s="22"/>
      <c r="BH2412" s="22"/>
      <c r="BI2412" s="22"/>
      <c r="BJ2412" s="22"/>
      <c r="BK2412" s="22"/>
      <c r="BL2412" s="22"/>
      <c r="BM2412" s="22"/>
      <c r="BN2412" s="22"/>
      <c r="BO2412" s="22"/>
      <c r="BP2412" s="22"/>
      <c r="BQ2412" s="22"/>
      <c r="BR2412" s="22"/>
      <c r="BS2412" s="22"/>
      <c r="BT2412" s="22"/>
      <c r="BU2412" s="22"/>
      <c r="BV2412" s="22"/>
      <c r="BW2412" s="22"/>
      <c r="BX2412" s="22"/>
      <c r="BY2412" s="22"/>
      <c r="BZ2412" s="22"/>
      <c r="CA2412" s="22"/>
      <c r="CB2412" s="22"/>
      <c r="CC2412" s="22"/>
      <c r="CD2412" s="22"/>
      <c r="CE2412" s="22"/>
      <c r="CF2412" s="22"/>
      <c r="CG2412" s="22"/>
      <c r="CH2412" s="22"/>
      <c r="CI2412" s="22"/>
      <c r="CJ2412" s="22"/>
      <c r="CK2412" s="22"/>
      <c r="CL2412" s="22"/>
      <c r="CM2412" s="22"/>
      <c r="CN2412" s="22"/>
      <c r="CO2412" s="22"/>
      <c r="CP2412" s="22"/>
      <c r="CQ2412" s="22"/>
      <c r="CR2412" s="22"/>
      <c r="CS2412" s="22"/>
      <c r="CT2412" s="22"/>
      <c r="CU2412" s="22"/>
      <c r="CV2412" s="22"/>
      <c r="CW2412" s="22"/>
      <c r="CX2412" s="22"/>
      <c r="CY2412" s="22"/>
      <c r="CZ2412" s="22"/>
      <c r="DA2412" s="22"/>
      <c r="DB2412" s="22"/>
      <c r="DC2412" s="22"/>
      <c r="DD2412" s="22"/>
      <c r="DE2412" s="22"/>
      <c r="DF2412" s="22"/>
      <c r="DG2412" s="22"/>
      <c r="DH2412" s="22"/>
      <c r="DI2412" s="22"/>
      <c r="DJ2412" s="22"/>
      <c r="DK2412" s="22"/>
      <c r="DL2412" s="22"/>
    </row>
    <row r="2413" spans="22:116" x14ac:dyDescent="0.25">
      <c r="V2413" s="461"/>
      <c r="W2413" s="5"/>
      <c r="X2413" s="5"/>
      <c r="Y2413" s="5"/>
      <c r="Z2413" s="5"/>
      <c r="AA2413" s="22"/>
      <c r="AB2413" s="22"/>
      <c r="AC2413" s="22"/>
      <c r="AD2413" s="22"/>
      <c r="AE2413" s="22"/>
      <c r="AF2413" s="22"/>
      <c r="AG2413" s="22"/>
      <c r="AH2413" s="22"/>
      <c r="AI2413" s="22"/>
      <c r="AJ2413" s="22"/>
      <c r="AK2413" s="22"/>
      <c r="AL2413" s="22"/>
      <c r="AM2413" s="22"/>
      <c r="AN2413" s="22"/>
      <c r="AO2413" s="22"/>
      <c r="AP2413" s="22"/>
      <c r="AQ2413" s="22"/>
      <c r="AR2413" s="22"/>
      <c r="AS2413" s="22"/>
      <c r="AT2413" s="22"/>
      <c r="AU2413" s="22"/>
      <c r="AV2413" s="22"/>
      <c r="AW2413" s="22"/>
      <c r="AX2413" s="22"/>
      <c r="AY2413" s="22"/>
      <c r="AZ2413" s="22"/>
      <c r="BA2413" s="22"/>
      <c r="BB2413" s="22"/>
      <c r="BC2413" s="22"/>
      <c r="BD2413" s="22"/>
      <c r="BE2413" s="22"/>
      <c r="BF2413" s="22"/>
      <c r="BG2413" s="22"/>
      <c r="BH2413" s="22"/>
      <c r="BI2413" s="22"/>
      <c r="BJ2413" s="22"/>
      <c r="BK2413" s="22"/>
      <c r="BL2413" s="22"/>
      <c r="BM2413" s="22"/>
      <c r="BN2413" s="22"/>
      <c r="BO2413" s="22"/>
      <c r="BP2413" s="22"/>
      <c r="BQ2413" s="22"/>
      <c r="BR2413" s="22"/>
      <c r="BS2413" s="22"/>
      <c r="BT2413" s="22"/>
      <c r="BU2413" s="22"/>
      <c r="BV2413" s="22"/>
      <c r="BW2413" s="22"/>
      <c r="BX2413" s="22"/>
      <c r="BY2413" s="22"/>
      <c r="BZ2413" s="22"/>
      <c r="CA2413" s="22"/>
      <c r="CB2413" s="22"/>
      <c r="CC2413" s="22"/>
      <c r="CD2413" s="22"/>
      <c r="CE2413" s="22"/>
      <c r="CF2413" s="22"/>
      <c r="CG2413" s="22"/>
      <c r="CH2413" s="22"/>
      <c r="CI2413" s="22"/>
      <c r="CJ2413" s="22"/>
      <c r="CK2413" s="22"/>
      <c r="CL2413" s="22"/>
      <c r="CM2413" s="22"/>
      <c r="CN2413" s="22"/>
      <c r="CO2413" s="22"/>
      <c r="CP2413" s="22"/>
      <c r="CQ2413" s="22"/>
      <c r="CR2413" s="22"/>
      <c r="CS2413" s="22"/>
      <c r="CT2413" s="22"/>
      <c r="CU2413" s="22"/>
      <c r="CV2413" s="22"/>
      <c r="CW2413" s="22"/>
      <c r="CX2413" s="22"/>
      <c r="CY2413" s="22"/>
      <c r="CZ2413" s="22"/>
      <c r="DA2413" s="22"/>
      <c r="DB2413" s="22"/>
      <c r="DC2413" s="22"/>
      <c r="DD2413" s="22"/>
      <c r="DE2413" s="22"/>
      <c r="DF2413" s="22"/>
      <c r="DG2413" s="22"/>
      <c r="DH2413" s="22"/>
      <c r="DI2413" s="22"/>
      <c r="DJ2413" s="22"/>
      <c r="DK2413" s="22"/>
      <c r="DL2413" s="22"/>
    </row>
    <row r="2414" spans="22:116" x14ac:dyDescent="0.25">
      <c r="V2414" s="461"/>
      <c r="W2414" s="5"/>
      <c r="X2414" s="5"/>
      <c r="Y2414" s="5"/>
      <c r="Z2414" s="5"/>
      <c r="AA2414" s="22"/>
      <c r="AB2414" s="22"/>
      <c r="AC2414" s="22"/>
      <c r="AD2414" s="22"/>
      <c r="AE2414" s="22"/>
      <c r="AF2414" s="22"/>
      <c r="AG2414" s="22"/>
      <c r="AH2414" s="22"/>
      <c r="AI2414" s="22"/>
      <c r="AJ2414" s="22"/>
      <c r="AK2414" s="22"/>
      <c r="AL2414" s="22"/>
      <c r="AM2414" s="22"/>
      <c r="AN2414" s="22"/>
      <c r="AO2414" s="22"/>
      <c r="AP2414" s="22"/>
      <c r="AQ2414" s="22"/>
      <c r="AR2414" s="22"/>
      <c r="AS2414" s="22"/>
      <c r="AT2414" s="22"/>
      <c r="AU2414" s="22"/>
      <c r="AV2414" s="22"/>
      <c r="AW2414" s="22"/>
      <c r="AX2414" s="22"/>
      <c r="AY2414" s="22"/>
      <c r="AZ2414" s="22"/>
      <c r="BA2414" s="22"/>
      <c r="BB2414" s="22"/>
      <c r="BC2414" s="22"/>
      <c r="BD2414" s="22"/>
      <c r="BE2414" s="22"/>
      <c r="BF2414" s="22"/>
      <c r="BG2414" s="22"/>
      <c r="BH2414" s="22"/>
      <c r="BI2414" s="22"/>
      <c r="BJ2414" s="22"/>
      <c r="BK2414" s="22"/>
      <c r="BL2414" s="22"/>
      <c r="BM2414" s="22"/>
      <c r="BN2414" s="22"/>
      <c r="BO2414" s="22"/>
      <c r="BP2414" s="22"/>
      <c r="BQ2414" s="22"/>
      <c r="BR2414" s="22"/>
      <c r="BS2414" s="22"/>
      <c r="BT2414" s="22"/>
      <c r="BU2414" s="22"/>
      <c r="BV2414" s="22"/>
      <c r="BW2414" s="22"/>
      <c r="BX2414" s="22"/>
      <c r="BY2414" s="22"/>
      <c r="BZ2414" s="22"/>
      <c r="CA2414" s="22"/>
      <c r="CB2414" s="22"/>
      <c r="CC2414" s="22"/>
      <c r="CD2414" s="22"/>
      <c r="CE2414" s="22"/>
      <c r="CF2414" s="22"/>
      <c r="CG2414" s="22"/>
      <c r="CH2414" s="22"/>
      <c r="CI2414" s="22"/>
      <c r="CJ2414" s="22"/>
      <c r="CK2414" s="22"/>
      <c r="CL2414" s="22"/>
      <c r="CM2414" s="22"/>
      <c r="CN2414" s="22"/>
      <c r="CO2414" s="22"/>
      <c r="CP2414" s="22"/>
      <c r="CQ2414" s="22"/>
      <c r="CR2414" s="22"/>
      <c r="CS2414" s="22"/>
      <c r="CT2414" s="22"/>
      <c r="CU2414" s="22"/>
      <c r="CV2414" s="22"/>
      <c r="CW2414" s="22"/>
      <c r="CX2414" s="22"/>
      <c r="CY2414" s="22"/>
      <c r="CZ2414" s="22"/>
      <c r="DA2414" s="22"/>
      <c r="DB2414" s="22"/>
      <c r="DC2414" s="22"/>
      <c r="DD2414" s="22"/>
      <c r="DE2414" s="22"/>
      <c r="DF2414" s="22"/>
      <c r="DG2414" s="22"/>
      <c r="DH2414" s="22"/>
      <c r="DI2414" s="22"/>
      <c r="DJ2414" s="22"/>
      <c r="DK2414" s="22"/>
      <c r="DL2414" s="22"/>
    </row>
    <row r="2415" spans="22:116" x14ac:dyDescent="0.25">
      <c r="V2415" s="461"/>
      <c r="W2415" s="5"/>
      <c r="X2415" s="5"/>
      <c r="Y2415" s="5"/>
      <c r="Z2415" s="5"/>
      <c r="AA2415" s="22"/>
      <c r="AB2415" s="22"/>
      <c r="AC2415" s="22"/>
      <c r="AD2415" s="22"/>
      <c r="AE2415" s="22"/>
      <c r="AF2415" s="22"/>
      <c r="AG2415" s="22"/>
      <c r="AH2415" s="22"/>
      <c r="AI2415" s="22"/>
      <c r="AJ2415" s="22"/>
      <c r="AK2415" s="22"/>
      <c r="AL2415" s="22"/>
      <c r="AM2415" s="22"/>
      <c r="AN2415" s="22"/>
      <c r="AO2415" s="22"/>
      <c r="AP2415" s="22"/>
      <c r="AQ2415" s="22"/>
      <c r="AR2415" s="22"/>
      <c r="AS2415" s="22"/>
      <c r="AT2415" s="22"/>
      <c r="AU2415" s="22"/>
      <c r="AV2415" s="22"/>
      <c r="AW2415" s="22"/>
      <c r="AX2415" s="22"/>
      <c r="AY2415" s="22"/>
      <c r="AZ2415" s="22"/>
      <c r="BA2415" s="22"/>
      <c r="BB2415" s="22"/>
      <c r="BC2415" s="22"/>
      <c r="BD2415" s="22"/>
      <c r="BE2415" s="22"/>
      <c r="BF2415" s="22"/>
      <c r="BG2415" s="22"/>
      <c r="BH2415" s="22"/>
      <c r="BI2415" s="22"/>
      <c r="BJ2415" s="22"/>
      <c r="BK2415" s="22"/>
      <c r="BL2415" s="22"/>
      <c r="BM2415" s="22"/>
      <c r="BN2415" s="22"/>
      <c r="BO2415" s="22"/>
      <c r="BP2415" s="22"/>
      <c r="BQ2415" s="22"/>
      <c r="BR2415" s="22"/>
      <c r="BS2415" s="22"/>
      <c r="BT2415" s="22"/>
      <c r="BU2415" s="22"/>
      <c r="BV2415" s="22"/>
      <c r="BW2415" s="22"/>
      <c r="BX2415" s="22"/>
      <c r="BY2415" s="22"/>
      <c r="BZ2415" s="22"/>
      <c r="CA2415" s="22"/>
      <c r="CB2415" s="22"/>
      <c r="CC2415" s="22"/>
      <c r="CD2415" s="22"/>
      <c r="CE2415" s="22"/>
      <c r="CF2415" s="22"/>
      <c r="CG2415" s="22"/>
      <c r="CH2415" s="22"/>
      <c r="CI2415" s="22"/>
      <c r="CJ2415" s="22"/>
      <c r="CK2415" s="22"/>
      <c r="CL2415" s="22"/>
      <c r="CM2415" s="22"/>
      <c r="CN2415" s="22"/>
      <c r="CO2415" s="22"/>
      <c r="CP2415" s="22"/>
      <c r="CQ2415" s="22"/>
      <c r="CR2415" s="22"/>
      <c r="CS2415" s="22"/>
      <c r="CT2415" s="22"/>
      <c r="CU2415" s="22"/>
      <c r="CV2415" s="22"/>
      <c r="CW2415" s="22"/>
      <c r="CX2415" s="22"/>
      <c r="CY2415" s="22"/>
      <c r="CZ2415" s="22"/>
      <c r="DA2415" s="22"/>
      <c r="DB2415" s="22"/>
      <c r="DC2415" s="22"/>
      <c r="DD2415" s="22"/>
      <c r="DE2415" s="22"/>
      <c r="DF2415" s="22"/>
      <c r="DG2415" s="22"/>
      <c r="DH2415" s="22"/>
      <c r="DI2415" s="22"/>
      <c r="DJ2415" s="22"/>
      <c r="DK2415" s="22"/>
      <c r="DL2415" s="22"/>
    </row>
    <row r="2416" spans="22:116" x14ac:dyDescent="0.25">
      <c r="V2416" s="461"/>
      <c r="W2416" s="5"/>
      <c r="X2416" s="5"/>
      <c r="Y2416" s="5"/>
      <c r="Z2416" s="5"/>
      <c r="AA2416" s="22"/>
      <c r="AB2416" s="22"/>
      <c r="AC2416" s="22"/>
      <c r="AD2416" s="22"/>
      <c r="AE2416" s="22"/>
      <c r="AF2416" s="22"/>
      <c r="AG2416" s="22"/>
      <c r="AH2416" s="22"/>
      <c r="AI2416" s="22"/>
      <c r="AJ2416" s="22"/>
      <c r="AK2416" s="22"/>
      <c r="AL2416" s="22"/>
      <c r="AM2416" s="22"/>
      <c r="AN2416" s="22"/>
      <c r="AO2416" s="22"/>
      <c r="AP2416" s="22"/>
      <c r="AQ2416" s="22"/>
      <c r="AR2416" s="22"/>
      <c r="AS2416" s="22"/>
      <c r="AT2416" s="22"/>
      <c r="AU2416" s="22"/>
      <c r="AV2416" s="22"/>
      <c r="AW2416" s="22"/>
      <c r="AX2416" s="22"/>
      <c r="AY2416" s="22"/>
      <c r="AZ2416" s="22"/>
      <c r="BA2416" s="22"/>
      <c r="BB2416" s="22"/>
      <c r="BC2416" s="22"/>
      <c r="BD2416" s="22"/>
      <c r="BE2416" s="22"/>
      <c r="BF2416" s="22"/>
      <c r="BG2416" s="22"/>
      <c r="BH2416" s="22"/>
      <c r="BI2416" s="22"/>
      <c r="BJ2416" s="22"/>
      <c r="BK2416" s="22"/>
      <c r="BL2416" s="22"/>
      <c r="BM2416" s="22"/>
      <c r="BN2416" s="22"/>
      <c r="BO2416" s="22"/>
      <c r="BP2416" s="22"/>
      <c r="BQ2416" s="22"/>
      <c r="BR2416" s="22"/>
      <c r="BS2416" s="22"/>
      <c r="BT2416" s="22"/>
      <c r="BU2416" s="22"/>
      <c r="BV2416" s="22"/>
      <c r="BW2416" s="22"/>
      <c r="BX2416" s="22"/>
      <c r="BY2416" s="22"/>
      <c r="BZ2416" s="22"/>
      <c r="CA2416" s="22"/>
      <c r="CB2416" s="22"/>
      <c r="CC2416" s="22"/>
      <c r="CD2416" s="22"/>
      <c r="CE2416" s="22"/>
      <c r="CF2416" s="22"/>
      <c r="CG2416" s="22"/>
      <c r="CH2416" s="22"/>
      <c r="CI2416" s="22"/>
      <c r="CJ2416" s="22"/>
      <c r="CK2416" s="22"/>
      <c r="CL2416" s="22"/>
      <c r="CM2416" s="22"/>
      <c r="CN2416" s="22"/>
      <c r="CO2416" s="22"/>
      <c r="CP2416" s="22"/>
      <c r="CQ2416" s="22"/>
      <c r="CR2416" s="22"/>
      <c r="CS2416" s="22"/>
      <c r="CT2416" s="22"/>
      <c r="CU2416" s="22"/>
      <c r="CV2416" s="22"/>
      <c r="CW2416" s="22"/>
      <c r="CX2416" s="22"/>
      <c r="CY2416" s="22"/>
      <c r="CZ2416" s="22"/>
      <c r="DA2416" s="22"/>
      <c r="DB2416" s="22"/>
      <c r="DC2416" s="22"/>
      <c r="DD2416" s="22"/>
      <c r="DE2416" s="22"/>
      <c r="DF2416" s="22"/>
      <c r="DG2416" s="22"/>
      <c r="DH2416" s="22"/>
      <c r="DI2416" s="22"/>
      <c r="DJ2416" s="22"/>
      <c r="DK2416" s="22"/>
      <c r="DL2416" s="22"/>
    </row>
    <row r="2417" spans="22:116" x14ac:dyDescent="0.25">
      <c r="V2417" s="461"/>
      <c r="W2417" s="5"/>
      <c r="X2417" s="5"/>
      <c r="Y2417" s="5"/>
      <c r="Z2417" s="5"/>
      <c r="AA2417" s="22"/>
      <c r="AB2417" s="22"/>
      <c r="AC2417" s="22"/>
      <c r="AD2417" s="22"/>
      <c r="AE2417" s="22"/>
      <c r="AF2417" s="22"/>
      <c r="AG2417" s="22"/>
      <c r="AH2417" s="22"/>
      <c r="AI2417" s="22"/>
      <c r="AJ2417" s="22"/>
      <c r="AK2417" s="22"/>
      <c r="AL2417" s="22"/>
      <c r="AM2417" s="22"/>
      <c r="AN2417" s="22"/>
      <c r="AO2417" s="22"/>
      <c r="AP2417" s="22"/>
      <c r="AQ2417" s="22"/>
      <c r="AR2417" s="22"/>
      <c r="AS2417" s="22"/>
      <c r="AT2417" s="22"/>
      <c r="AU2417" s="22"/>
      <c r="AV2417" s="22"/>
      <c r="AW2417" s="22"/>
      <c r="AX2417" s="22"/>
      <c r="AY2417" s="22"/>
      <c r="AZ2417" s="22"/>
      <c r="BA2417" s="22"/>
      <c r="BB2417" s="22"/>
      <c r="BC2417" s="22"/>
      <c r="BD2417" s="22"/>
      <c r="BE2417" s="22"/>
      <c r="BF2417" s="22"/>
      <c r="BG2417" s="22"/>
      <c r="BH2417" s="22"/>
      <c r="BI2417" s="22"/>
      <c r="BJ2417" s="22"/>
      <c r="BK2417" s="22"/>
      <c r="BL2417" s="22"/>
      <c r="BM2417" s="22"/>
      <c r="BN2417" s="22"/>
      <c r="BO2417" s="22"/>
      <c r="BP2417" s="22"/>
      <c r="BQ2417" s="22"/>
      <c r="BR2417" s="22"/>
      <c r="BS2417" s="22"/>
      <c r="BT2417" s="22"/>
      <c r="BU2417" s="22"/>
      <c r="BV2417" s="22"/>
      <c r="BW2417" s="22"/>
      <c r="BX2417" s="22"/>
      <c r="BY2417" s="22"/>
      <c r="BZ2417" s="22"/>
      <c r="CA2417" s="22"/>
      <c r="CB2417" s="22"/>
      <c r="CC2417" s="22"/>
      <c r="CD2417" s="22"/>
      <c r="CE2417" s="22"/>
      <c r="CF2417" s="22"/>
      <c r="CG2417" s="22"/>
      <c r="CH2417" s="22"/>
      <c r="CI2417" s="22"/>
      <c r="CJ2417" s="22"/>
      <c r="CK2417" s="22"/>
      <c r="CL2417" s="22"/>
      <c r="CM2417" s="22"/>
      <c r="CN2417" s="22"/>
      <c r="CO2417" s="22"/>
      <c r="CP2417" s="22"/>
      <c r="CQ2417" s="22"/>
      <c r="CR2417" s="22"/>
      <c r="CS2417" s="22"/>
      <c r="CT2417" s="22"/>
      <c r="CU2417" s="22"/>
      <c r="CV2417" s="22"/>
      <c r="CW2417" s="22"/>
      <c r="CX2417" s="22"/>
      <c r="CY2417" s="22"/>
      <c r="CZ2417" s="22"/>
      <c r="DA2417" s="22"/>
      <c r="DB2417" s="22"/>
      <c r="DC2417" s="22"/>
      <c r="DD2417" s="22"/>
      <c r="DE2417" s="22"/>
      <c r="DF2417" s="22"/>
      <c r="DG2417" s="22"/>
      <c r="DH2417" s="22"/>
      <c r="DI2417" s="22"/>
      <c r="DJ2417" s="22"/>
      <c r="DK2417" s="22"/>
      <c r="DL2417" s="22"/>
    </row>
    <row r="2418" spans="22:116" x14ac:dyDescent="0.25">
      <c r="V2418" s="461"/>
      <c r="W2418" s="5"/>
      <c r="X2418" s="5"/>
      <c r="Y2418" s="5"/>
      <c r="Z2418" s="5"/>
      <c r="AA2418" s="22"/>
      <c r="AB2418" s="22"/>
      <c r="AC2418" s="22"/>
      <c r="AD2418" s="22"/>
      <c r="AE2418" s="22"/>
      <c r="AF2418" s="22"/>
      <c r="AG2418" s="22"/>
      <c r="AH2418" s="22"/>
      <c r="AI2418" s="22"/>
      <c r="AJ2418" s="22"/>
      <c r="AK2418" s="22"/>
      <c r="AL2418" s="22"/>
      <c r="AM2418" s="22"/>
      <c r="AN2418" s="22"/>
      <c r="AO2418" s="22"/>
      <c r="AP2418" s="22"/>
      <c r="AQ2418" s="22"/>
      <c r="AR2418" s="22"/>
      <c r="AS2418" s="22"/>
      <c r="AT2418" s="22"/>
      <c r="AU2418" s="22"/>
      <c r="AV2418" s="22"/>
      <c r="AW2418" s="22"/>
      <c r="AX2418" s="22"/>
      <c r="AY2418" s="22"/>
      <c r="AZ2418" s="22"/>
      <c r="BA2418" s="22"/>
      <c r="BB2418" s="22"/>
      <c r="BC2418" s="22"/>
      <c r="BD2418" s="22"/>
      <c r="BE2418" s="22"/>
      <c r="BF2418" s="22"/>
      <c r="BG2418" s="22"/>
      <c r="BH2418" s="22"/>
      <c r="BI2418" s="22"/>
      <c r="BJ2418" s="22"/>
      <c r="BK2418" s="22"/>
      <c r="BL2418" s="22"/>
      <c r="BM2418" s="22"/>
      <c r="BN2418" s="22"/>
      <c r="BO2418" s="22"/>
      <c r="BP2418" s="22"/>
      <c r="BQ2418" s="22"/>
      <c r="BR2418" s="22"/>
      <c r="BS2418" s="22"/>
      <c r="BT2418" s="22"/>
      <c r="BU2418" s="22"/>
      <c r="BV2418" s="22"/>
      <c r="BW2418" s="22"/>
      <c r="BX2418" s="22"/>
      <c r="BY2418" s="22"/>
      <c r="BZ2418" s="22"/>
      <c r="CA2418" s="22"/>
      <c r="CB2418" s="22"/>
      <c r="CC2418" s="22"/>
      <c r="CD2418" s="22"/>
      <c r="CE2418" s="22"/>
      <c r="CF2418" s="22"/>
      <c r="CG2418" s="22"/>
      <c r="CH2418" s="22"/>
      <c r="CI2418" s="22"/>
      <c r="CJ2418" s="22"/>
      <c r="CK2418" s="22"/>
      <c r="CL2418" s="22"/>
      <c r="CM2418" s="22"/>
      <c r="CN2418" s="22"/>
      <c r="CO2418" s="22"/>
      <c r="CP2418" s="22"/>
      <c r="CQ2418" s="22"/>
      <c r="CR2418" s="22"/>
      <c r="CS2418" s="22"/>
      <c r="CT2418" s="22"/>
      <c r="CU2418" s="22"/>
      <c r="CV2418" s="22"/>
      <c r="CW2418" s="22"/>
      <c r="CX2418" s="22"/>
      <c r="CY2418" s="22"/>
      <c r="CZ2418" s="22"/>
      <c r="DA2418" s="22"/>
      <c r="DB2418" s="22"/>
      <c r="DC2418" s="22"/>
      <c r="DD2418" s="22"/>
      <c r="DE2418" s="22"/>
      <c r="DF2418" s="22"/>
      <c r="DG2418" s="22"/>
      <c r="DH2418" s="22"/>
      <c r="DI2418" s="22"/>
      <c r="DJ2418" s="22"/>
      <c r="DK2418" s="22"/>
      <c r="DL2418" s="22"/>
    </row>
    <row r="2419" spans="22:116" x14ac:dyDescent="0.25">
      <c r="V2419" s="461"/>
      <c r="W2419" s="5"/>
      <c r="X2419" s="5"/>
      <c r="Y2419" s="5"/>
      <c r="Z2419" s="5"/>
      <c r="AA2419" s="22"/>
      <c r="AB2419" s="22"/>
      <c r="AC2419" s="22"/>
      <c r="AD2419" s="22"/>
      <c r="AE2419" s="22"/>
      <c r="AF2419" s="22"/>
      <c r="AG2419" s="22"/>
      <c r="AH2419" s="22"/>
      <c r="AI2419" s="22"/>
      <c r="AJ2419" s="22"/>
      <c r="AK2419" s="22"/>
      <c r="AL2419" s="22"/>
      <c r="AM2419" s="22"/>
      <c r="AN2419" s="22"/>
      <c r="AO2419" s="22"/>
      <c r="AP2419" s="22"/>
      <c r="AQ2419" s="22"/>
      <c r="AR2419" s="22"/>
      <c r="AS2419" s="22"/>
      <c r="AT2419" s="22"/>
      <c r="AU2419" s="22"/>
      <c r="AV2419" s="22"/>
      <c r="AW2419" s="22"/>
      <c r="AX2419" s="22"/>
      <c r="AY2419" s="22"/>
      <c r="AZ2419" s="22"/>
      <c r="BA2419" s="22"/>
      <c r="BB2419" s="22"/>
      <c r="BC2419" s="22"/>
      <c r="BD2419" s="22"/>
      <c r="BE2419" s="22"/>
      <c r="BF2419" s="22"/>
      <c r="BG2419" s="22"/>
      <c r="BH2419" s="22"/>
      <c r="BI2419" s="22"/>
      <c r="BJ2419" s="22"/>
      <c r="BK2419" s="22"/>
      <c r="BL2419" s="22"/>
      <c r="BM2419" s="22"/>
      <c r="BN2419" s="22"/>
      <c r="BO2419" s="22"/>
      <c r="BP2419" s="22"/>
      <c r="BQ2419" s="22"/>
      <c r="BR2419" s="22"/>
      <c r="BS2419" s="22"/>
      <c r="BT2419" s="22"/>
      <c r="BU2419" s="22"/>
      <c r="BV2419" s="22"/>
      <c r="BW2419" s="22"/>
      <c r="BX2419" s="22"/>
      <c r="BY2419" s="22"/>
      <c r="BZ2419" s="22"/>
      <c r="CA2419" s="22"/>
      <c r="CB2419" s="22"/>
      <c r="CC2419" s="22"/>
      <c r="CD2419" s="22"/>
      <c r="CE2419" s="22"/>
      <c r="CF2419" s="22"/>
      <c r="CG2419" s="22"/>
      <c r="CH2419" s="22"/>
      <c r="CI2419" s="22"/>
      <c r="CJ2419" s="22"/>
      <c r="CK2419" s="22"/>
      <c r="CL2419" s="22"/>
      <c r="CM2419" s="22"/>
      <c r="CN2419" s="22"/>
      <c r="CO2419" s="22"/>
      <c r="CP2419" s="22"/>
      <c r="CQ2419" s="22"/>
      <c r="CR2419" s="22"/>
      <c r="CS2419" s="22"/>
      <c r="CT2419" s="22"/>
      <c r="CU2419" s="22"/>
      <c r="CV2419" s="22"/>
      <c r="CW2419" s="22"/>
      <c r="CX2419" s="22"/>
      <c r="CY2419" s="22"/>
      <c r="CZ2419" s="22"/>
      <c r="DA2419" s="22"/>
      <c r="DB2419" s="22"/>
      <c r="DC2419" s="22"/>
      <c r="DD2419" s="22"/>
      <c r="DE2419" s="22"/>
      <c r="DF2419" s="22"/>
      <c r="DG2419" s="22"/>
      <c r="DH2419" s="22"/>
      <c r="DI2419" s="22"/>
      <c r="DJ2419" s="22"/>
      <c r="DK2419" s="22"/>
      <c r="DL2419" s="22"/>
    </row>
    <row r="2420" spans="22:116" x14ac:dyDescent="0.25">
      <c r="V2420" s="461"/>
      <c r="W2420" s="5"/>
      <c r="X2420" s="5"/>
      <c r="Y2420" s="5"/>
      <c r="Z2420" s="5"/>
      <c r="AA2420" s="22"/>
      <c r="AB2420" s="22"/>
      <c r="AC2420" s="22"/>
      <c r="AD2420" s="22"/>
      <c r="AE2420" s="22"/>
      <c r="AF2420" s="22"/>
      <c r="AG2420" s="22"/>
      <c r="AH2420" s="22"/>
      <c r="AI2420" s="22"/>
      <c r="AJ2420" s="22"/>
      <c r="AK2420" s="22"/>
      <c r="AL2420" s="22"/>
      <c r="AM2420" s="22"/>
      <c r="AN2420" s="22"/>
      <c r="AO2420" s="22"/>
      <c r="AP2420" s="22"/>
      <c r="AQ2420" s="22"/>
      <c r="AR2420" s="22"/>
      <c r="AS2420" s="22"/>
      <c r="AT2420" s="22"/>
      <c r="AU2420" s="22"/>
      <c r="AV2420" s="22"/>
      <c r="AW2420" s="22"/>
      <c r="AX2420" s="22"/>
      <c r="AY2420" s="22"/>
      <c r="AZ2420" s="22"/>
      <c r="BA2420" s="22"/>
      <c r="BB2420" s="22"/>
      <c r="BC2420" s="22"/>
      <c r="BD2420" s="22"/>
      <c r="BE2420" s="22"/>
      <c r="BF2420" s="22"/>
      <c r="BG2420" s="22"/>
      <c r="BH2420" s="22"/>
      <c r="BI2420" s="22"/>
      <c r="BJ2420" s="22"/>
      <c r="BK2420" s="22"/>
      <c r="BL2420" s="22"/>
      <c r="BM2420" s="22"/>
      <c r="BN2420" s="22"/>
      <c r="BO2420" s="22"/>
      <c r="BP2420" s="22"/>
      <c r="BQ2420" s="22"/>
      <c r="BR2420" s="22"/>
      <c r="BS2420" s="22"/>
      <c r="BT2420" s="22"/>
      <c r="BU2420" s="22"/>
      <c r="BV2420" s="22"/>
      <c r="BW2420" s="22"/>
      <c r="BX2420" s="22"/>
      <c r="BY2420" s="22"/>
      <c r="BZ2420" s="22"/>
      <c r="CA2420" s="22"/>
      <c r="CB2420" s="22"/>
      <c r="CC2420" s="22"/>
      <c r="CD2420" s="22"/>
      <c r="CE2420" s="22"/>
      <c r="CF2420" s="22"/>
      <c r="CG2420" s="22"/>
      <c r="CH2420" s="22"/>
      <c r="CI2420" s="22"/>
      <c r="CJ2420" s="22"/>
      <c r="CK2420" s="22"/>
      <c r="CL2420" s="22"/>
      <c r="CM2420" s="22"/>
      <c r="CN2420" s="22"/>
      <c r="CO2420" s="22"/>
      <c r="CP2420" s="22"/>
      <c r="CQ2420" s="22"/>
      <c r="CR2420" s="22"/>
      <c r="CS2420" s="22"/>
      <c r="CT2420" s="22"/>
      <c r="CU2420" s="22"/>
      <c r="CV2420" s="22"/>
      <c r="CW2420" s="22"/>
      <c r="CX2420" s="22"/>
      <c r="CY2420" s="22"/>
      <c r="CZ2420" s="22"/>
      <c r="DA2420" s="22"/>
      <c r="DB2420" s="22"/>
      <c r="DC2420" s="22"/>
      <c r="DD2420" s="22"/>
      <c r="DE2420" s="22"/>
      <c r="DF2420" s="22"/>
      <c r="DG2420" s="22"/>
      <c r="DH2420" s="22"/>
      <c r="DI2420" s="22"/>
      <c r="DJ2420" s="22"/>
      <c r="DK2420" s="22"/>
      <c r="DL2420" s="22"/>
    </row>
    <row r="2421" spans="22:116" x14ac:dyDescent="0.25">
      <c r="V2421" s="461"/>
      <c r="W2421" s="5"/>
      <c r="X2421" s="5"/>
      <c r="Y2421" s="5"/>
      <c r="Z2421" s="5"/>
      <c r="AA2421" s="22"/>
      <c r="AB2421" s="22"/>
      <c r="AC2421" s="22"/>
      <c r="AD2421" s="22"/>
      <c r="AE2421" s="22"/>
      <c r="AF2421" s="22"/>
      <c r="AG2421" s="22"/>
      <c r="AH2421" s="22"/>
      <c r="AI2421" s="22"/>
      <c r="AJ2421" s="22"/>
      <c r="AK2421" s="22"/>
      <c r="AL2421" s="22"/>
      <c r="AM2421" s="22"/>
      <c r="AN2421" s="22"/>
      <c r="AO2421" s="22"/>
      <c r="AP2421" s="22"/>
      <c r="AQ2421" s="22"/>
      <c r="AR2421" s="22"/>
      <c r="AS2421" s="22"/>
      <c r="AT2421" s="22"/>
      <c r="AU2421" s="22"/>
      <c r="AV2421" s="22"/>
      <c r="AW2421" s="22"/>
      <c r="AX2421" s="22"/>
      <c r="AY2421" s="22"/>
      <c r="AZ2421" s="22"/>
      <c r="BA2421" s="22"/>
      <c r="BB2421" s="22"/>
      <c r="BC2421" s="22"/>
      <c r="BD2421" s="22"/>
      <c r="BE2421" s="22"/>
      <c r="BF2421" s="22"/>
      <c r="BG2421" s="22"/>
      <c r="BH2421" s="22"/>
      <c r="BI2421" s="22"/>
      <c r="BJ2421" s="22"/>
      <c r="BK2421" s="22"/>
      <c r="BL2421" s="22"/>
      <c r="BM2421" s="22"/>
      <c r="BN2421" s="22"/>
      <c r="BO2421" s="22"/>
      <c r="BP2421" s="22"/>
      <c r="BQ2421" s="22"/>
      <c r="BR2421" s="22"/>
      <c r="BS2421" s="22"/>
      <c r="BT2421" s="22"/>
      <c r="BU2421" s="22"/>
      <c r="BV2421" s="22"/>
      <c r="BW2421" s="22"/>
      <c r="BX2421" s="22"/>
      <c r="BY2421" s="22"/>
      <c r="BZ2421" s="22"/>
      <c r="CA2421" s="22"/>
      <c r="CB2421" s="22"/>
      <c r="CC2421" s="22"/>
      <c r="CD2421" s="22"/>
      <c r="CE2421" s="22"/>
      <c r="CF2421" s="22"/>
      <c r="CG2421" s="22"/>
      <c r="CH2421" s="22"/>
      <c r="CI2421" s="22"/>
      <c r="CJ2421" s="22"/>
      <c r="CK2421" s="22"/>
      <c r="CL2421" s="22"/>
      <c r="CM2421" s="22"/>
      <c r="CN2421" s="22"/>
      <c r="CO2421" s="22"/>
      <c r="CP2421" s="22"/>
      <c r="CQ2421" s="22"/>
      <c r="CR2421" s="22"/>
      <c r="CS2421" s="22"/>
      <c r="CT2421" s="22"/>
      <c r="CU2421" s="22"/>
      <c r="CV2421" s="22"/>
      <c r="CW2421" s="22"/>
      <c r="CX2421" s="22"/>
      <c r="CY2421" s="22"/>
      <c r="CZ2421" s="22"/>
      <c r="DA2421" s="22"/>
      <c r="DB2421" s="22"/>
      <c r="DC2421" s="22"/>
      <c r="DD2421" s="22"/>
      <c r="DE2421" s="22"/>
      <c r="DF2421" s="22"/>
      <c r="DG2421" s="22"/>
      <c r="DH2421" s="22"/>
      <c r="DI2421" s="22"/>
      <c r="DJ2421" s="22"/>
      <c r="DK2421" s="22"/>
      <c r="DL2421" s="22"/>
    </row>
    <row r="2422" spans="22:116" x14ac:dyDescent="0.25">
      <c r="V2422" s="461"/>
      <c r="W2422" s="5"/>
      <c r="X2422" s="5"/>
      <c r="Y2422" s="5"/>
      <c r="Z2422" s="5"/>
      <c r="AA2422" s="22"/>
      <c r="AB2422" s="22"/>
      <c r="AC2422" s="22"/>
      <c r="AD2422" s="22"/>
      <c r="AE2422" s="22"/>
      <c r="AF2422" s="22"/>
      <c r="AG2422" s="22"/>
      <c r="AH2422" s="22"/>
      <c r="AI2422" s="22"/>
      <c r="AJ2422" s="22"/>
      <c r="AK2422" s="22"/>
      <c r="AL2422" s="22"/>
      <c r="AM2422" s="22"/>
      <c r="AN2422" s="22"/>
      <c r="AO2422" s="22"/>
      <c r="AP2422" s="22"/>
      <c r="AQ2422" s="22"/>
      <c r="AR2422" s="22"/>
      <c r="AS2422" s="22"/>
      <c r="AT2422" s="22"/>
      <c r="AU2422" s="22"/>
      <c r="AV2422" s="22"/>
      <c r="AW2422" s="22"/>
      <c r="AX2422" s="22"/>
      <c r="AY2422" s="22"/>
      <c r="AZ2422" s="22"/>
      <c r="BA2422" s="22"/>
      <c r="BB2422" s="22"/>
      <c r="BC2422" s="22"/>
      <c r="BD2422" s="22"/>
      <c r="BE2422" s="22"/>
      <c r="BF2422" s="22"/>
      <c r="BG2422" s="22"/>
      <c r="BH2422" s="22"/>
      <c r="BI2422" s="22"/>
      <c r="BJ2422" s="22"/>
      <c r="BK2422" s="22"/>
      <c r="BL2422" s="22"/>
      <c r="BM2422" s="22"/>
      <c r="BN2422" s="22"/>
      <c r="BO2422" s="22"/>
      <c r="BP2422" s="22"/>
      <c r="BQ2422" s="22"/>
      <c r="BR2422" s="22"/>
      <c r="BS2422" s="22"/>
      <c r="BT2422" s="22"/>
      <c r="BU2422" s="22"/>
      <c r="BV2422" s="22"/>
      <c r="BW2422" s="22"/>
      <c r="BX2422" s="22"/>
      <c r="BY2422" s="22"/>
      <c r="BZ2422" s="22"/>
      <c r="CA2422" s="22"/>
      <c r="CB2422" s="22"/>
      <c r="CC2422" s="22"/>
      <c r="CD2422" s="22"/>
      <c r="CE2422" s="22"/>
      <c r="CF2422" s="22"/>
      <c r="CG2422" s="22"/>
      <c r="CH2422" s="22"/>
      <c r="CI2422" s="22"/>
      <c r="CJ2422" s="22"/>
      <c r="CK2422" s="22"/>
      <c r="CL2422" s="22"/>
      <c r="CM2422" s="22"/>
      <c r="CN2422" s="22"/>
      <c r="CO2422" s="22"/>
      <c r="CP2422" s="22"/>
      <c r="CQ2422" s="22"/>
      <c r="CR2422" s="22"/>
      <c r="CS2422" s="22"/>
      <c r="CT2422" s="22"/>
      <c r="CU2422" s="22"/>
      <c r="CV2422" s="22"/>
      <c r="CW2422" s="22"/>
      <c r="CX2422" s="22"/>
      <c r="CY2422" s="22"/>
      <c r="CZ2422" s="22"/>
      <c r="DA2422" s="22"/>
      <c r="DB2422" s="22"/>
      <c r="DC2422" s="22"/>
      <c r="DD2422" s="22"/>
      <c r="DE2422" s="22"/>
      <c r="DF2422" s="22"/>
      <c r="DG2422" s="22"/>
      <c r="DH2422" s="22"/>
      <c r="DI2422" s="22"/>
      <c r="DJ2422" s="22"/>
      <c r="DK2422" s="22"/>
      <c r="DL2422" s="22"/>
    </row>
    <row r="2423" spans="22:116" x14ac:dyDescent="0.25">
      <c r="V2423" s="461"/>
      <c r="W2423" s="5"/>
      <c r="X2423" s="5"/>
      <c r="Y2423" s="5"/>
      <c r="Z2423" s="5"/>
      <c r="AA2423" s="22"/>
      <c r="AB2423" s="22"/>
      <c r="AC2423" s="22"/>
      <c r="AD2423" s="22"/>
      <c r="AE2423" s="22"/>
      <c r="AF2423" s="22"/>
      <c r="AG2423" s="22"/>
      <c r="AH2423" s="22"/>
      <c r="AI2423" s="22"/>
      <c r="AJ2423" s="22"/>
      <c r="AK2423" s="22"/>
      <c r="AL2423" s="22"/>
      <c r="AM2423" s="22"/>
      <c r="AN2423" s="22"/>
      <c r="AO2423" s="22"/>
      <c r="AP2423" s="22"/>
      <c r="AQ2423" s="22"/>
      <c r="AR2423" s="22"/>
      <c r="AS2423" s="22"/>
      <c r="AT2423" s="22"/>
      <c r="AU2423" s="22"/>
      <c r="AV2423" s="22"/>
      <c r="AW2423" s="22"/>
      <c r="AX2423" s="22"/>
      <c r="AY2423" s="22"/>
      <c r="AZ2423" s="22"/>
      <c r="BA2423" s="22"/>
      <c r="BB2423" s="22"/>
      <c r="BC2423" s="22"/>
      <c r="BD2423" s="22"/>
      <c r="BE2423" s="22"/>
      <c r="BF2423" s="22"/>
      <c r="BG2423" s="22"/>
      <c r="BH2423" s="22"/>
      <c r="BI2423" s="22"/>
      <c r="BJ2423" s="22"/>
      <c r="BK2423" s="22"/>
      <c r="BL2423" s="22"/>
      <c r="BM2423" s="22"/>
      <c r="BN2423" s="22"/>
      <c r="BO2423" s="22"/>
      <c r="BP2423" s="22"/>
      <c r="BQ2423" s="22"/>
      <c r="BR2423" s="22"/>
      <c r="BS2423" s="22"/>
      <c r="BT2423" s="22"/>
      <c r="BU2423" s="22"/>
      <c r="BV2423" s="22"/>
      <c r="BW2423" s="22"/>
      <c r="BX2423" s="22"/>
      <c r="BY2423" s="22"/>
      <c r="BZ2423" s="22"/>
      <c r="CA2423" s="22"/>
      <c r="CB2423" s="22"/>
      <c r="CC2423" s="22"/>
      <c r="CD2423" s="22"/>
      <c r="CE2423" s="22"/>
      <c r="CF2423" s="22"/>
      <c r="CG2423" s="22"/>
      <c r="CH2423" s="22"/>
      <c r="CI2423" s="22"/>
      <c r="CJ2423" s="22"/>
      <c r="CK2423" s="22"/>
      <c r="CL2423" s="22"/>
      <c r="CM2423" s="22"/>
      <c r="CN2423" s="22"/>
      <c r="CO2423" s="22"/>
      <c r="CP2423" s="22"/>
      <c r="CQ2423" s="22"/>
      <c r="CR2423" s="22"/>
      <c r="CS2423" s="22"/>
      <c r="CT2423" s="22"/>
      <c r="CU2423" s="22"/>
      <c r="CV2423" s="22"/>
      <c r="CW2423" s="22"/>
      <c r="CX2423" s="22"/>
      <c r="CY2423" s="22"/>
      <c r="CZ2423" s="22"/>
      <c r="DA2423" s="22"/>
      <c r="DB2423" s="22"/>
      <c r="DC2423" s="22"/>
      <c r="DD2423" s="22"/>
      <c r="DE2423" s="22"/>
      <c r="DF2423" s="22"/>
      <c r="DG2423" s="22"/>
      <c r="DH2423" s="22"/>
      <c r="DI2423" s="22"/>
      <c r="DJ2423" s="22"/>
      <c r="DK2423" s="22"/>
      <c r="DL2423" s="22"/>
    </row>
    <row r="2424" spans="22:116" x14ac:dyDescent="0.25">
      <c r="V2424" s="461"/>
      <c r="W2424" s="5"/>
      <c r="X2424" s="5"/>
      <c r="Y2424" s="5"/>
      <c r="Z2424" s="5"/>
      <c r="AA2424" s="22"/>
      <c r="AB2424" s="22"/>
      <c r="AC2424" s="22"/>
      <c r="AD2424" s="22"/>
      <c r="AE2424" s="22"/>
      <c r="AF2424" s="22"/>
      <c r="AG2424" s="22"/>
      <c r="AH2424" s="22"/>
      <c r="AI2424" s="22"/>
      <c r="AJ2424" s="22"/>
      <c r="AK2424" s="22"/>
      <c r="AL2424" s="22"/>
      <c r="AM2424" s="22"/>
      <c r="AN2424" s="22"/>
      <c r="AO2424" s="22"/>
      <c r="AP2424" s="22"/>
      <c r="AQ2424" s="22"/>
      <c r="AR2424" s="22"/>
      <c r="AS2424" s="22"/>
      <c r="AT2424" s="22"/>
      <c r="AU2424" s="22"/>
      <c r="AV2424" s="22"/>
      <c r="AW2424" s="22"/>
      <c r="AX2424" s="22"/>
      <c r="AY2424" s="22"/>
      <c r="AZ2424" s="22"/>
      <c r="BA2424" s="22"/>
      <c r="BB2424" s="22"/>
      <c r="BC2424" s="22"/>
      <c r="BD2424" s="22"/>
      <c r="BE2424" s="22"/>
      <c r="BF2424" s="22"/>
      <c r="BG2424" s="22"/>
      <c r="BH2424" s="22"/>
      <c r="BI2424" s="22"/>
      <c r="BJ2424" s="22"/>
      <c r="BK2424" s="22"/>
      <c r="BL2424" s="22"/>
      <c r="BM2424" s="22"/>
      <c r="BN2424" s="22"/>
      <c r="BO2424" s="22"/>
      <c r="BP2424" s="22"/>
      <c r="BQ2424" s="22"/>
      <c r="BR2424" s="22"/>
      <c r="BS2424" s="22"/>
      <c r="BT2424" s="22"/>
      <c r="BU2424" s="22"/>
      <c r="BV2424" s="22"/>
      <c r="BW2424" s="22"/>
      <c r="BX2424" s="22"/>
      <c r="BY2424" s="22"/>
      <c r="BZ2424" s="22"/>
      <c r="CA2424" s="22"/>
      <c r="CB2424" s="22"/>
      <c r="CC2424" s="22"/>
      <c r="CD2424" s="22"/>
      <c r="CE2424" s="22"/>
      <c r="CF2424" s="22"/>
      <c r="CG2424" s="22"/>
      <c r="CH2424" s="22"/>
      <c r="CI2424" s="22"/>
      <c r="CJ2424" s="22"/>
      <c r="CK2424" s="22"/>
      <c r="CL2424" s="22"/>
      <c r="CM2424" s="22"/>
      <c r="CN2424" s="22"/>
      <c r="CO2424" s="22"/>
      <c r="CP2424" s="22"/>
      <c r="CQ2424" s="22"/>
      <c r="CR2424" s="22"/>
      <c r="CS2424" s="22"/>
      <c r="CT2424" s="22"/>
      <c r="CU2424" s="22"/>
      <c r="CV2424" s="22"/>
      <c r="CW2424" s="22"/>
      <c r="CX2424" s="22"/>
      <c r="CY2424" s="22"/>
      <c r="CZ2424" s="22"/>
      <c r="DA2424" s="22"/>
      <c r="DB2424" s="22"/>
      <c r="DC2424" s="22"/>
      <c r="DD2424" s="22"/>
      <c r="DE2424" s="22"/>
      <c r="DF2424" s="22"/>
      <c r="DG2424" s="22"/>
      <c r="DH2424" s="22"/>
      <c r="DI2424" s="22"/>
      <c r="DJ2424" s="22"/>
      <c r="DK2424" s="22"/>
      <c r="DL2424" s="22"/>
    </row>
    <row r="2425" spans="22:116" x14ac:dyDescent="0.25">
      <c r="V2425" s="461"/>
      <c r="W2425" s="5"/>
      <c r="X2425" s="5"/>
      <c r="Y2425" s="5"/>
      <c r="Z2425" s="5"/>
      <c r="AA2425" s="22"/>
      <c r="AB2425" s="22"/>
      <c r="AC2425" s="22"/>
      <c r="AD2425" s="22"/>
      <c r="AE2425" s="22"/>
      <c r="AF2425" s="22"/>
      <c r="AG2425" s="22"/>
      <c r="AH2425" s="22"/>
      <c r="AI2425" s="22"/>
      <c r="AJ2425" s="22"/>
      <c r="AK2425" s="22"/>
      <c r="AL2425" s="22"/>
      <c r="AM2425" s="22"/>
      <c r="AN2425" s="22"/>
      <c r="AO2425" s="22"/>
      <c r="AP2425" s="22"/>
      <c r="AQ2425" s="22"/>
      <c r="AR2425" s="22"/>
      <c r="AS2425" s="22"/>
      <c r="AT2425" s="22"/>
      <c r="AU2425" s="22"/>
      <c r="AV2425" s="22"/>
      <c r="AW2425" s="22"/>
      <c r="AX2425" s="22"/>
      <c r="AY2425" s="22"/>
      <c r="AZ2425" s="22"/>
      <c r="BA2425" s="22"/>
      <c r="BB2425" s="22"/>
      <c r="BC2425" s="22"/>
      <c r="BD2425" s="22"/>
      <c r="BE2425" s="22"/>
      <c r="BF2425" s="22"/>
      <c r="BG2425" s="22"/>
      <c r="BH2425" s="22"/>
      <c r="BI2425" s="22"/>
      <c r="BJ2425" s="22"/>
      <c r="BK2425" s="22"/>
      <c r="BL2425" s="22"/>
      <c r="BM2425" s="22"/>
      <c r="BN2425" s="22"/>
      <c r="BO2425" s="22"/>
      <c r="BP2425" s="22"/>
      <c r="BQ2425" s="22"/>
      <c r="BR2425" s="22"/>
      <c r="BS2425" s="22"/>
      <c r="BT2425" s="22"/>
      <c r="BU2425" s="22"/>
      <c r="BV2425" s="22"/>
      <c r="BW2425" s="22"/>
      <c r="BX2425" s="22"/>
      <c r="BY2425" s="22"/>
      <c r="BZ2425" s="22"/>
      <c r="CA2425" s="22"/>
      <c r="CB2425" s="22"/>
      <c r="CC2425" s="22"/>
      <c r="CD2425" s="22"/>
      <c r="CE2425" s="22"/>
      <c r="CF2425" s="22"/>
      <c r="CG2425" s="22"/>
      <c r="CH2425" s="22"/>
      <c r="CI2425" s="22"/>
      <c r="CJ2425" s="22"/>
      <c r="CK2425" s="22"/>
      <c r="CL2425" s="22"/>
      <c r="CM2425" s="22"/>
      <c r="CN2425" s="22"/>
      <c r="CO2425" s="22"/>
      <c r="CP2425" s="22"/>
      <c r="CQ2425" s="22"/>
      <c r="CR2425" s="22"/>
      <c r="CS2425" s="22"/>
      <c r="CT2425" s="22"/>
      <c r="CU2425" s="22"/>
      <c r="CV2425" s="22"/>
      <c r="CW2425" s="22"/>
      <c r="CX2425" s="22"/>
      <c r="CY2425" s="22"/>
      <c r="CZ2425" s="22"/>
      <c r="DA2425" s="22"/>
      <c r="DB2425" s="22"/>
      <c r="DC2425" s="22"/>
      <c r="DD2425" s="22"/>
      <c r="DE2425" s="22"/>
      <c r="DF2425" s="22"/>
      <c r="DG2425" s="22"/>
      <c r="DH2425" s="22"/>
      <c r="DI2425" s="22"/>
      <c r="DJ2425" s="22"/>
      <c r="DK2425" s="22"/>
      <c r="DL2425" s="22"/>
    </row>
    <row r="2426" spans="22:116" x14ac:dyDescent="0.25">
      <c r="V2426" s="461"/>
      <c r="W2426" s="5"/>
      <c r="X2426" s="5"/>
      <c r="Y2426" s="5"/>
      <c r="Z2426" s="5"/>
      <c r="AA2426" s="22"/>
      <c r="AB2426" s="22"/>
      <c r="AC2426" s="22"/>
      <c r="AD2426" s="22"/>
      <c r="AE2426" s="22"/>
      <c r="AF2426" s="22"/>
      <c r="AG2426" s="22"/>
      <c r="AH2426" s="22"/>
      <c r="AI2426" s="22"/>
      <c r="AJ2426" s="22"/>
      <c r="AK2426" s="22"/>
      <c r="AL2426" s="22"/>
      <c r="AM2426" s="22"/>
      <c r="AN2426" s="22"/>
      <c r="AO2426" s="22"/>
      <c r="AP2426" s="22"/>
      <c r="AQ2426" s="22"/>
      <c r="AR2426" s="22"/>
      <c r="AS2426" s="22"/>
      <c r="AT2426" s="22"/>
      <c r="AU2426" s="22"/>
      <c r="AV2426" s="22"/>
      <c r="AW2426" s="22"/>
      <c r="AX2426" s="22"/>
      <c r="AY2426" s="22"/>
      <c r="AZ2426" s="22"/>
      <c r="BA2426" s="22"/>
      <c r="BB2426" s="22"/>
      <c r="BC2426" s="22"/>
      <c r="BD2426" s="22"/>
      <c r="BE2426" s="22"/>
      <c r="BF2426" s="22"/>
      <c r="BG2426" s="22"/>
      <c r="BH2426" s="22"/>
      <c r="BI2426" s="22"/>
      <c r="BJ2426" s="22"/>
      <c r="BK2426" s="22"/>
      <c r="BL2426" s="22"/>
      <c r="BM2426" s="22"/>
      <c r="BN2426" s="22"/>
      <c r="BO2426" s="22"/>
      <c r="BP2426" s="22"/>
      <c r="BQ2426" s="22"/>
      <c r="BR2426" s="22"/>
      <c r="BS2426" s="22"/>
      <c r="BT2426" s="22"/>
      <c r="BU2426" s="22"/>
      <c r="BV2426" s="22"/>
      <c r="BW2426" s="22"/>
      <c r="BX2426" s="22"/>
      <c r="BY2426" s="22"/>
      <c r="BZ2426" s="22"/>
      <c r="CA2426" s="22"/>
      <c r="CB2426" s="22"/>
      <c r="CC2426" s="22"/>
      <c r="CD2426" s="22"/>
      <c r="CE2426" s="22"/>
      <c r="CF2426" s="22"/>
      <c r="CG2426" s="22"/>
      <c r="CH2426" s="22"/>
      <c r="CI2426" s="22"/>
      <c r="CJ2426" s="22"/>
      <c r="CK2426" s="22"/>
      <c r="CL2426" s="22"/>
      <c r="CM2426" s="22"/>
      <c r="CN2426" s="22"/>
      <c r="CO2426" s="22"/>
      <c r="CP2426" s="22"/>
      <c r="CQ2426" s="22"/>
      <c r="CR2426" s="22"/>
      <c r="CS2426" s="22"/>
      <c r="CT2426" s="22"/>
      <c r="CU2426" s="22"/>
      <c r="CV2426" s="22"/>
      <c r="CW2426" s="22"/>
      <c r="CX2426" s="22"/>
      <c r="CY2426" s="22"/>
      <c r="CZ2426" s="22"/>
      <c r="DA2426" s="22"/>
      <c r="DB2426" s="22"/>
      <c r="DC2426" s="22"/>
      <c r="DD2426" s="22"/>
      <c r="DE2426" s="22"/>
      <c r="DF2426" s="22"/>
      <c r="DG2426" s="22"/>
      <c r="DH2426" s="22"/>
      <c r="DI2426" s="22"/>
      <c r="DJ2426" s="22"/>
      <c r="DK2426" s="22"/>
      <c r="DL2426" s="22"/>
    </row>
    <row r="2427" spans="22:116" x14ac:dyDescent="0.25">
      <c r="V2427" s="461"/>
      <c r="W2427" s="5"/>
      <c r="X2427" s="5"/>
      <c r="Y2427" s="5"/>
      <c r="Z2427" s="5"/>
      <c r="AA2427" s="22"/>
      <c r="AB2427" s="22"/>
      <c r="AC2427" s="22"/>
      <c r="AD2427" s="22"/>
      <c r="AE2427" s="22"/>
      <c r="AF2427" s="22"/>
      <c r="AG2427" s="22"/>
      <c r="AH2427" s="22"/>
      <c r="AI2427" s="22"/>
      <c r="AJ2427" s="22"/>
      <c r="AK2427" s="22"/>
      <c r="AL2427" s="22"/>
      <c r="AM2427" s="22"/>
      <c r="AN2427" s="22"/>
      <c r="AO2427" s="22"/>
      <c r="AP2427" s="22"/>
      <c r="AQ2427" s="22"/>
      <c r="AR2427" s="22"/>
      <c r="AS2427" s="22"/>
      <c r="AT2427" s="22"/>
      <c r="AU2427" s="22"/>
      <c r="AV2427" s="22"/>
      <c r="AW2427" s="22"/>
      <c r="AX2427" s="22"/>
      <c r="AY2427" s="22"/>
      <c r="AZ2427" s="22"/>
      <c r="BA2427" s="22"/>
      <c r="BB2427" s="22"/>
      <c r="BC2427" s="22"/>
      <c r="BD2427" s="22"/>
      <c r="BE2427" s="22"/>
      <c r="BF2427" s="22"/>
      <c r="BG2427" s="22"/>
      <c r="BH2427" s="22"/>
      <c r="BI2427" s="22"/>
      <c r="BJ2427" s="22"/>
      <c r="BK2427" s="22"/>
      <c r="BL2427" s="22"/>
      <c r="BM2427" s="22"/>
      <c r="BN2427" s="22"/>
      <c r="BO2427" s="22"/>
      <c r="BP2427" s="22"/>
      <c r="BQ2427" s="22"/>
      <c r="BR2427" s="22"/>
      <c r="BS2427" s="22"/>
      <c r="BT2427" s="22"/>
      <c r="BU2427" s="22"/>
      <c r="BV2427" s="22"/>
      <c r="BW2427" s="22"/>
      <c r="BX2427" s="22"/>
      <c r="BY2427" s="22"/>
      <c r="BZ2427" s="22"/>
      <c r="CA2427" s="22"/>
      <c r="CB2427" s="22"/>
      <c r="CC2427" s="22"/>
      <c r="CD2427" s="22"/>
      <c r="CE2427" s="22"/>
      <c r="CF2427" s="22"/>
      <c r="CG2427" s="22"/>
      <c r="CH2427" s="22"/>
      <c r="CI2427" s="22"/>
      <c r="CJ2427" s="22"/>
      <c r="CK2427" s="22"/>
      <c r="CL2427" s="22"/>
      <c r="CM2427" s="22"/>
      <c r="CN2427" s="22"/>
      <c r="CO2427" s="22"/>
      <c r="CP2427" s="22"/>
      <c r="CQ2427" s="22"/>
      <c r="CR2427" s="22"/>
      <c r="CS2427" s="22"/>
      <c r="CT2427" s="22"/>
      <c r="CU2427" s="22"/>
      <c r="CV2427" s="22"/>
      <c r="CW2427" s="22"/>
      <c r="CX2427" s="22"/>
      <c r="CY2427" s="22"/>
      <c r="CZ2427" s="22"/>
      <c r="DA2427" s="22"/>
      <c r="DB2427" s="22"/>
      <c r="DC2427" s="22"/>
      <c r="DD2427" s="22"/>
      <c r="DE2427" s="22"/>
      <c r="DF2427" s="22"/>
      <c r="DG2427" s="22"/>
      <c r="DH2427" s="22"/>
      <c r="DI2427" s="22"/>
      <c r="DJ2427" s="22"/>
      <c r="DK2427" s="22"/>
      <c r="DL2427" s="22"/>
    </row>
    <row r="2428" spans="22:116" x14ac:dyDescent="0.25">
      <c r="V2428" s="461"/>
      <c r="W2428" s="5"/>
      <c r="X2428" s="5"/>
      <c r="Y2428" s="5"/>
      <c r="Z2428" s="5"/>
      <c r="AA2428" s="22"/>
      <c r="AB2428" s="22"/>
      <c r="AC2428" s="22"/>
      <c r="AD2428" s="22"/>
      <c r="AE2428" s="22"/>
      <c r="AF2428" s="22"/>
      <c r="AG2428" s="22"/>
      <c r="AH2428" s="22"/>
      <c r="AI2428" s="22"/>
      <c r="AJ2428" s="22"/>
      <c r="AK2428" s="22"/>
      <c r="AL2428" s="22"/>
      <c r="AM2428" s="22"/>
      <c r="AN2428" s="22"/>
      <c r="AO2428" s="22"/>
      <c r="AP2428" s="22"/>
      <c r="AQ2428" s="22"/>
      <c r="AR2428" s="22"/>
      <c r="AS2428" s="22"/>
      <c r="AT2428" s="22"/>
      <c r="AU2428" s="22"/>
      <c r="AV2428" s="22"/>
      <c r="AW2428" s="22"/>
      <c r="AX2428" s="22"/>
      <c r="AY2428" s="22"/>
      <c r="AZ2428" s="22"/>
      <c r="BA2428" s="22"/>
      <c r="BB2428" s="22"/>
      <c r="BC2428" s="22"/>
      <c r="BD2428" s="22"/>
      <c r="BE2428" s="22"/>
      <c r="BF2428" s="22"/>
      <c r="BG2428" s="22"/>
      <c r="BH2428" s="22"/>
      <c r="BI2428" s="22"/>
      <c r="BJ2428" s="22"/>
      <c r="BK2428" s="22"/>
      <c r="BL2428" s="22"/>
      <c r="BM2428" s="22"/>
      <c r="BN2428" s="22"/>
      <c r="BO2428" s="22"/>
      <c r="BP2428" s="22"/>
      <c r="BQ2428" s="22"/>
      <c r="BR2428" s="22"/>
      <c r="BS2428" s="22"/>
      <c r="BT2428" s="22"/>
      <c r="BU2428" s="22"/>
      <c r="BV2428" s="22"/>
      <c r="BW2428" s="22"/>
      <c r="BX2428" s="22"/>
      <c r="BY2428" s="22"/>
      <c r="BZ2428" s="22"/>
      <c r="CA2428" s="22"/>
      <c r="CB2428" s="22"/>
      <c r="CC2428" s="22"/>
      <c r="CD2428" s="22"/>
      <c r="CE2428" s="22"/>
      <c r="CF2428" s="22"/>
      <c r="CG2428" s="22"/>
      <c r="CH2428" s="22"/>
      <c r="CI2428" s="22"/>
      <c r="CJ2428" s="22"/>
      <c r="CK2428" s="22"/>
      <c r="CL2428" s="22"/>
      <c r="CM2428" s="22"/>
      <c r="CN2428" s="22"/>
      <c r="CO2428" s="22"/>
      <c r="CP2428" s="22"/>
      <c r="CQ2428" s="22"/>
      <c r="CR2428" s="22"/>
      <c r="CS2428" s="22"/>
      <c r="CT2428" s="22"/>
      <c r="CU2428" s="22"/>
      <c r="CV2428" s="22"/>
      <c r="CW2428" s="22"/>
      <c r="CX2428" s="22"/>
      <c r="CY2428" s="22"/>
      <c r="CZ2428" s="22"/>
      <c r="DA2428" s="22"/>
      <c r="DB2428" s="22"/>
      <c r="DC2428" s="22"/>
      <c r="DD2428" s="22"/>
      <c r="DE2428" s="22"/>
      <c r="DF2428" s="22"/>
      <c r="DG2428" s="22"/>
      <c r="DH2428" s="22"/>
      <c r="DI2428" s="22"/>
      <c r="DJ2428" s="22"/>
      <c r="DK2428" s="22"/>
      <c r="DL2428" s="22"/>
    </row>
    <row r="2429" spans="22:116" x14ac:dyDescent="0.25">
      <c r="V2429" s="461"/>
      <c r="W2429" s="5"/>
      <c r="X2429" s="5"/>
      <c r="Y2429" s="5"/>
      <c r="Z2429" s="5"/>
      <c r="AA2429" s="22"/>
      <c r="AB2429" s="22"/>
      <c r="AC2429" s="22"/>
      <c r="AD2429" s="22"/>
      <c r="AE2429" s="22"/>
      <c r="AF2429" s="22"/>
      <c r="AG2429" s="22"/>
      <c r="AH2429" s="22"/>
      <c r="AI2429" s="22"/>
      <c r="AJ2429" s="22"/>
      <c r="AK2429" s="22"/>
      <c r="AL2429" s="22"/>
      <c r="AM2429" s="22"/>
      <c r="AN2429" s="22"/>
      <c r="AO2429" s="22"/>
      <c r="AP2429" s="22"/>
      <c r="AQ2429" s="22"/>
      <c r="AR2429" s="22"/>
      <c r="AS2429" s="22"/>
      <c r="AT2429" s="22"/>
      <c r="AU2429" s="22"/>
      <c r="AV2429" s="22"/>
      <c r="AW2429" s="22"/>
      <c r="AX2429" s="22"/>
      <c r="AY2429" s="22"/>
      <c r="AZ2429" s="22"/>
      <c r="BA2429" s="22"/>
      <c r="BB2429" s="22"/>
      <c r="BC2429" s="22"/>
      <c r="BD2429" s="22"/>
      <c r="BE2429" s="22"/>
      <c r="BF2429" s="22"/>
      <c r="BG2429" s="22"/>
      <c r="BH2429" s="22"/>
      <c r="BI2429" s="22"/>
      <c r="BJ2429" s="22"/>
      <c r="BK2429" s="22"/>
      <c r="BL2429" s="22"/>
      <c r="BM2429" s="22"/>
      <c r="BN2429" s="22"/>
      <c r="BO2429" s="22"/>
      <c r="BP2429" s="22"/>
      <c r="BQ2429" s="22"/>
      <c r="BR2429" s="22"/>
      <c r="BS2429" s="22"/>
      <c r="BT2429" s="22"/>
      <c r="BU2429" s="22"/>
      <c r="BV2429" s="22"/>
      <c r="BW2429" s="22"/>
      <c r="BX2429" s="22"/>
      <c r="BY2429" s="22"/>
      <c r="BZ2429" s="22"/>
      <c r="CA2429" s="22"/>
      <c r="CB2429" s="22"/>
      <c r="CC2429" s="22"/>
      <c r="CD2429" s="22"/>
      <c r="CE2429" s="22"/>
      <c r="CF2429" s="22"/>
      <c r="CG2429" s="22"/>
      <c r="CH2429" s="22"/>
      <c r="CI2429" s="22"/>
      <c r="CJ2429" s="22"/>
      <c r="CK2429" s="22"/>
      <c r="CL2429" s="22"/>
      <c r="CM2429" s="22"/>
      <c r="CN2429" s="22"/>
      <c r="CO2429" s="22"/>
      <c r="CP2429" s="22"/>
      <c r="CQ2429" s="22"/>
      <c r="CR2429" s="22"/>
      <c r="CS2429" s="22"/>
      <c r="CT2429" s="22"/>
      <c r="CU2429" s="22"/>
      <c r="CV2429" s="22"/>
      <c r="CW2429" s="22"/>
      <c r="CX2429" s="22"/>
      <c r="CY2429" s="22"/>
      <c r="CZ2429" s="22"/>
      <c r="DA2429" s="22"/>
      <c r="DB2429" s="22"/>
      <c r="DC2429" s="22"/>
      <c r="DD2429" s="22"/>
      <c r="DE2429" s="22"/>
      <c r="DF2429" s="22"/>
      <c r="DG2429" s="22"/>
      <c r="DH2429" s="22"/>
      <c r="DI2429" s="22"/>
      <c r="DJ2429" s="22"/>
      <c r="DK2429" s="22"/>
      <c r="DL2429" s="22"/>
    </row>
    <row r="2430" spans="22:116" x14ac:dyDescent="0.25">
      <c r="V2430" s="461"/>
      <c r="W2430" s="5"/>
      <c r="X2430" s="5"/>
      <c r="Y2430" s="5"/>
      <c r="Z2430" s="5"/>
      <c r="AA2430" s="22"/>
      <c r="AB2430" s="22"/>
      <c r="AC2430" s="22"/>
      <c r="AD2430" s="22"/>
      <c r="AE2430" s="22"/>
      <c r="AF2430" s="22"/>
      <c r="AG2430" s="22"/>
      <c r="AH2430" s="22"/>
      <c r="AI2430" s="22"/>
      <c r="AJ2430" s="22"/>
      <c r="AK2430" s="22"/>
      <c r="AL2430" s="22"/>
      <c r="AM2430" s="22"/>
      <c r="AN2430" s="22"/>
      <c r="AO2430" s="22"/>
      <c r="AP2430" s="22"/>
      <c r="AQ2430" s="22"/>
      <c r="AR2430" s="22"/>
      <c r="AS2430" s="22"/>
      <c r="AT2430" s="22"/>
      <c r="AU2430" s="22"/>
      <c r="AV2430" s="22"/>
      <c r="AW2430" s="22"/>
      <c r="AX2430" s="22"/>
      <c r="AY2430" s="22"/>
      <c r="AZ2430" s="22"/>
      <c r="BA2430" s="22"/>
      <c r="BB2430" s="22"/>
      <c r="BC2430" s="22"/>
      <c r="BD2430" s="22"/>
      <c r="BE2430" s="22"/>
      <c r="BF2430" s="22"/>
      <c r="BG2430" s="22"/>
      <c r="BH2430" s="22"/>
      <c r="BI2430" s="22"/>
      <c r="BJ2430" s="22"/>
      <c r="BK2430" s="22"/>
      <c r="BL2430" s="22"/>
      <c r="BM2430" s="22"/>
      <c r="BN2430" s="22"/>
      <c r="BO2430" s="22"/>
      <c r="BP2430" s="22"/>
      <c r="BQ2430" s="22"/>
      <c r="BR2430" s="22"/>
      <c r="BS2430" s="22"/>
      <c r="BT2430" s="22"/>
      <c r="BU2430" s="22"/>
      <c r="BV2430" s="22"/>
      <c r="BW2430" s="22"/>
      <c r="BX2430" s="22"/>
      <c r="BY2430" s="22"/>
      <c r="BZ2430" s="22"/>
      <c r="CA2430" s="22"/>
      <c r="CB2430" s="22"/>
      <c r="CC2430" s="22"/>
      <c r="CD2430" s="22"/>
      <c r="CE2430" s="22"/>
      <c r="CF2430" s="22"/>
      <c r="CG2430" s="22"/>
      <c r="CH2430" s="22"/>
      <c r="CI2430" s="22"/>
      <c r="CJ2430" s="22"/>
      <c r="CK2430" s="22"/>
      <c r="CL2430" s="22"/>
      <c r="CM2430" s="22"/>
      <c r="CN2430" s="22"/>
      <c r="CO2430" s="22"/>
      <c r="CP2430" s="22"/>
      <c r="CQ2430" s="22"/>
      <c r="CR2430" s="22"/>
      <c r="CS2430" s="22"/>
      <c r="CT2430" s="22"/>
      <c r="CU2430" s="22"/>
      <c r="CV2430" s="22"/>
      <c r="CW2430" s="22"/>
      <c r="CX2430" s="22"/>
      <c r="CY2430" s="22"/>
      <c r="CZ2430" s="22"/>
      <c r="DA2430" s="22"/>
      <c r="DB2430" s="22"/>
      <c r="DC2430" s="22"/>
      <c r="DD2430" s="22"/>
      <c r="DE2430" s="22"/>
      <c r="DF2430" s="22"/>
      <c r="DG2430" s="22"/>
      <c r="DH2430" s="22"/>
      <c r="DI2430" s="22"/>
      <c r="DJ2430" s="22"/>
      <c r="DK2430" s="22"/>
      <c r="DL2430" s="22"/>
    </row>
    <row r="2431" spans="22:116" x14ac:dyDescent="0.25">
      <c r="V2431" s="461"/>
      <c r="W2431" s="5"/>
      <c r="X2431" s="5"/>
      <c r="Y2431" s="5"/>
      <c r="Z2431" s="5"/>
      <c r="AA2431" s="22"/>
      <c r="AB2431" s="22"/>
      <c r="AC2431" s="22"/>
      <c r="AD2431" s="22"/>
      <c r="AE2431" s="22"/>
      <c r="AF2431" s="22"/>
      <c r="AG2431" s="22"/>
      <c r="AH2431" s="22"/>
      <c r="AI2431" s="22"/>
      <c r="AJ2431" s="22"/>
      <c r="AK2431" s="22"/>
      <c r="AL2431" s="22"/>
      <c r="AM2431" s="22"/>
      <c r="AN2431" s="22"/>
      <c r="AO2431" s="22"/>
      <c r="AP2431" s="22"/>
      <c r="AQ2431" s="22"/>
      <c r="AR2431" s="22"/>
      <c r="AS2431" s="22"/>
      <c r="AT2431" s="22"/>
      <c r="AU2431" s="22"/>
      <c r="AV2431" s="22"/>
      <c r="AW2431" s="22"/>
      <c r="AX2431" s="22"/>
      <c r="AY2431" s="22"/>
      <c r="AZ2431" s="22"/>
      <c r="BA2431" s="22"/>
      <c r="BB2431" s="22"/>
      <c r="BC2431" s="22"/>
      <c r="BD2431" s="22"/>
      <c r="BE2431" s="22"/>
      <c r="BF2431" s="22"/>
      <c r="BG2431" s="22"/>
      <c r="BH2431" s="22"/>
      <c r="BI2431" s="22"/>
      <c r="BJ2431" s="22"/>
      <c r="BK2431" s="22"/>
      <c r="BL2431" s="22"/>
      <c r="BM2431" s="22"/>
      <c r="BN2431" s="22"/>
      <c r="BO2431" s="22"/>
      <c r="BP2431" s="22"/>
      <c r="BQ2431" s="22"/>
      <c r="BR2431" s="22"/>
      <c r="BS2431" s="22"/>
      <c r="BT2431" s="22"/>
      <c r="BU2431" s="22"/>
      <c r="BV2431" s="22"/>
      <c r="BW2431" s="22"/>
      <c r="BX2431" s="22"/>
      <c r="BY2431" s="22"/>
      <c r="BZ2431" s="22"/>
      <c r="CA2431" s="22"/>
      <c r="CB2431" s="22"/>
      <c r="CC2431" s="22"/>
      <c r="CD2431" s="22"/>
      <c r="CE2431" s="22"/>
      <c r="CF2431" s="22"/>
      <c r="CG2431" s="22"/>
      <c r="CH2431" s="22"/>
      <c r="CI2431" s="22"/>
      <c r="CJ2431" s="22"/>
      <c r="CK2431" s="22"/>
      <c r="CL2431" s="22"/>
      <c r="CM2431" s="22"/>
      <c r="CN2431" s="22"/>
      <c r="CO2431" s="22"/>
      <c r="CP2431" s="22"/>
      <c r="CQ2431" s="22"/>
      <c r="CR2431" s="22"/>
      <c r="CS2431" s="22"/>
      <c r="CT2431" s="22"/>
      <c r="CU2431" s="22"/>
      <c r="CV2431" s="22"/>
      <c r="CW2431" s="22"/>
      <c r="CX2431" s="22"/>
      <c r="CY2431" s="22"/>
      <c r="CZ2431" s="22"/>
      <c r="DA2431" s="22"/>
      <c r="DB2431" s="22"/>
      <c r="DC2431" s="22"/>
      <c r="DD2431" s="22"/>
      <c r="DE2431" s="22"/>
      <c r="DF2431" s="22"/>
      <c r="DG2431" s="22"/>
      <c r="DH2431" s="22"/>
      <c r="DI2431" s="22"/>
      <c r="DJ2431" s="22"/>
      <c r="DK2431" s="22"/>
      <c r="DL2431" s="22"/>
    </row>
    <row r="2432" spans="22:116" x14ac:dyDescent="0.25">
      <c r="V2432" s="461"/>
      <c r="W2432" s="5"/>
      <c r="X2432" s="5"/>
      <c r="Y2432" s="5"/>
      <c r="Z2432" s="5"/>
      <c r="AA2432" s="22"/>
      <c r="AB2432" s="22"/>
      <c r="AC2432" s="22"/>
      <c r="AD2432" s="22"/>
      <c r="AE2432" s="22"/>
      <c r="AF2432" s="22"/>
      <c r="AG2432" s="22"/>
      <c r="AH2432" s="22"/>
      <c r="AI2432" s="22"/>
      <c r="AJ2432" s="22"/>
      <c r="AK2432" s="22"/>
      <c r="AL2432" s="22"/>
      <c r="AM2432" s="22"/>
      <c r="AN2432" s="22"/>
      <c r="AO2432" s="22"/>
      <c r="AP2432" s="22"/>
      <c r="AQ2432" s="22"/>
      <c r="AR2432" s="22"/>
      <c r="AS2432" s="22"/>
      <c r="AT2432" s="22"/>
      <c r="AU2432" s="22"/>
      <c r="AV2432" s="22"/>
      <c r="AW2432" s="22"/>
      <c r="AX2432" s="22"/>
      <c r="AY2432" s="22"/>
      <c r="AZ2432" s="22"/>
      <c r="BA2432" s="22"/>
      <c r="BB2432" s="22"/>
      <c r="BC2432" s="22"/>
      <c r="BD2432" s="22"/>
      <c r="BE2432" s="22"/>
      <c r="BF2432" s="22"/>
      <c r="BG2432" s="22"/>
      <c r="BH2432" s="22"/>
      <c r="BI2432" s="22"/>
      <c r="BJ2432" s="22"/>
      <c r="BK2432" s="22"/>
      <c r="BL2432" s="22"/>
      <c r="BM2432" s="22"/>
      <c r="BN2432" s="22"/>
      <c r="BO2432" s="22"/>
      <c r="BP2432" s="22"/>
      <c r="BQ2432" s="22"/>
      <c r="BR2432" s="22"/>
      <c r="BS2432" s="22"/>
      <c r="BT2432" s="22"/>
      <c r="BU2432" s="22"/>
      <c r="BV2432" s="22"/>
      <c r="BW2432" s="22"/>
      <c r="BX2432" s="22"/>
      <c r="BY2432" s="22"/>
      <c r="BZ2432" s="22"/>
      <c r="CA2432" s="22"/>
      <c r="CB2432" s="22"/>
      <c r="CC2432" s="22"/>
      <c r="CD2432" s="22"/>
      <c r="CE2432" s="22"/>
      <c r="CF2432" s="22"/>
      <c r="CG2432" s="22"/>
      <c r="CH2432" s="22"/>
      <c r="CI2432" s="22"/>
      <c r="CJ2432" s="22"/>
      <c r="CK2432" s="22"/>
      <c r="CL2432" s="22"/>
      <c r="CM2432" s="22"/>
      <c r="CN2432" s="22"/>
      <c r="CO2432" s="22"/>
      <c r="CP2432" s="22"/>
      <c r="CQ2432" s="22"/>
      <c r="CR2432" s="22"/>
      <c r="CS2432" s="22"/>
      <c r="CT2432" s="22"/>
      <c r="CU2432" s="22"/>
      <c r="CV2432" s="22"/>
      <c r="CW2432" s="22"/>
      <c r="CX2432" s="22"/>
      <c r="CY2432" s="22"/>
      <c r="CZ2432" s="22"/>
      <c r="DA2432" s="22"/>
      <c r="DB2432" s="22"/>
      <c r="DC2432" s="22"/>
      <c r="DD2432" s="22"/>
      <c r="DE2432" s="22"/>
      <c r="DF2432" s="22"/>
      <c r="DG2432" s="22"/>
      <c r="DH2432" s="22"/>
      <c r="DI2432" s="22"/>
      <c r="DJ2432" s="22"/>
      <c r="DK2432" s="22"/>
      <c r="DL2432" s="22"/>
    </row>
    <row r="2433" spans="22:116" x14ac:dyDescent="0.25">
      <c r="V2433" s="461"/>
      <c r="W2433" s="5"/>
      <c r="X2433" s="5"/>
      <c r="Y2433" s="5"/>
      <c r="Z2433" s="5"/>
      <c r="AA2433" s="22"/>
      <c r="AB2433" s="22"/>
      <c r="AC2433" s="22"/>
      <c r="AD2433" s="22"/>
      <c r="AE2433" s="22"/>
      <c r="AF2433" s="22"/>
      <c r="AG2433" s="22"/>
      <c r="AH2433" s="22"/>
      <c r="AI2433" s="22"/>
      <c r="AJ2433" s="22"/>
      <c r="AK2433" s="22"/>
      <c r="AL2433" s="22"/>
      <c r="AM2433" s="22"/>
      <c r="AN2433" s="22"/>
      <c r="AO2433" s="22"/>
      <c r="AP2433" s="22"/>
      <c r="AQ2433" s="22"/>
      <c r="AR2433" s="22"/>
      <c r="AS2433" s="22"/>
      <c r="AT2433" s="22"/>
      <c r="AU2433" s="22"/>
      <c r="AV2433" s="22"/>
      <c r="AW2433" s="22"/>
      <c r="AX2433" s="22"/>
      <c r="AY2433" s="22"/>
      <c r="AZ2433" s="22"/>
      <c r="BA2433" s="22"/>
      <c r="BB2433" s="22"/>
      <c r="BC2433" s="22"/>
      <c r="BD2433" s="22"/>
      <c r="BE2433" s="22"/>
      <c r="BF2433" s="22"/>
      <c r="BG2433" s="22"/>
      <c r="BH2433" s="22"/>
      <c r="BI2433" s="22"/>
      <c r="BJ2433" s="22"/>
      <c r="BK2433" s="22"/>
      <c r="BL2433" s="22"/>
      <c r="BM2433" s="22"/>
      <c r="BN2433" s="22"/>
      <c r="BO2433" s="22"/>
      <c r="BP2433" s="22"/>
      <c r="BQ2433" s="22"/>
      <c r="BR2433" s="22"/>
      <c r="BS2433" s="22"/>
      <c r="BT2433" s="22"/>
      <c r="BU2433" s="22"/>
      <c r="BV2433" s="22"/>
      <c r="BW2433" s="22"/>
      <c r="BX2433" s="22"/>
      <c r="BY2433" s="22"/>
      <c r="BZ2433" s="22"/>
      <c r="CA2433" s="22"/>
      <c r="CB2433" s="22"/>
      <c r="CC2433" s="22"/>
      <c r="CD2433" s="22"/>
      <c r="CE2433" s="22"/>
      <c r="CF2433" s="22"/>
      <c r="CG2433" s="22"/>
      <c r="CH2433" s="22"/>
      <c r="CI2433" s="22"/>
      <c r="CJ2433" s="22"/>
      <c r="CK2433" s="22"/>
      <c r="CL2433" s="22"/>
      <c r="CM2433" s="22"/>
      <c r="CN2433" s="22"/>
      <c r="CO2433" s="22"/>
      <c r="CP2433" s="22"/>
      <c r="CQ2433" s="22"/>
      <c r="CR2433" s="22"/>
      <c r="CS2433" s="22"/>
      <c r="CT2433" s="22"/>
      <c r="CU2433" s="22"/>
      <c r="CV2433" s="22"/>
      <c r="CW2433" s="22"/>
      <c r="CX2433" s="22"/>
      <c r="CY2433" s="22"/>
      <c r="CZ2433" s="22"/>
      <c r="DA2433" s="22"/>
      <c r="DB2433" s="22"/>
      <c r="DC2433" s="22"/>
      <c r="DD2433" s="22"/>
      <c r="DE2433" s="22"/>
      <c r="DF2433" s="22"/>
      <c r="DG2433" s="22"/>
      <c r="DH2433" s="22"/>
      <c r="DI2433" s="22"/>
      <c r="DJ2433" s="22"/>
      <c r="DK2433" s="22"/>
      <c r="DL2433" s="22"/>
    </row>
    <row r="2434" spans="22:116" x14ac:dyDescent="0.25">
      <c r="V2434" s="461"/>
      <c r="W2434" s="5"/>
      <c r="X2434" s="5"/>
      <c r="Y2434" s="5"/>
      <c r="Z2434" s="5"/>
      <c r="AA2434" s="22"/>
      <c r="AB2434" s="22"/>
      <c r="AC2434" s="22"/>
      <c r="AD2434" s="22"/>
      <c r="AE2434" s="22"/>
      <c r="AF2434" s="22"/>
      <c r="AG2434" s="22"/>
      <c r="AH2434" s="22"/>
      <c r="AI2434" s="22"/>
      <c r="AJ2434" s="22"/>
      <c r="AK2434" s="22"/>
      <c r="AL2434" s="22"/>
      <c r="AM2434" s="22"/>
      <c r="AN2434" s="22"/>
      <c r="AO2434" s="22"/>
      <c r="AP2434" s="22"/>
      <c r="AQ2434" s="22"/>
      <c r="AR2434" s="22"/>
      <c r="AS2434" s="22"/>
      <c r="AT2434" s="22"/>
      <c r="AU2434" s="22"/>
      <c r="AV2434" s="22"/>
      <c r="AW2434" s="22"/>
      <c r="AX2434" s="22"/>
      <c r="AY2434" s="22"/>
      <c r="AZ2434" s="22"/>
      <c r="BA2434" s="22"/>
      <c r="BB2434" s="22"/>
      <c r="BC2434" s="22"/>
      <c r="BD2434" s="22"/>
      <c r="BE2434" s="22"/>
      <c r="BF2434" s="22"/>
      <c r="BG2434" s="22"/>
      <c r="BH2434" s="22"/>
      <c r="BI2434" s="22"/>
      <c r="BJ2434" s="22"/>
      <c r="BK2434" s="22"/>
      <c r="BL2434" s="22"/>
      <c r="BM2434" s="22"/>
      <c r="BN2434" s="22"/>
      <c r="BO2434" s="22"/>
      <c r="BP2434" s="22"/>
      <c r="BQ2434" s="22"/>
      <c r="BR2434" s="22"/>
      <c r="BS2434" s="22"/>
      <c r="BT2434" s="22"/>
      <c r="BU2434" s="22"/>
      <c r="BV2434" s="22"/>
      <c r="BW2434" s="22"/>
      <c r="BX2434" s="22"/>
      <c r="BY2434" s="22"/>
      <c r="BZ2434" s="22"/>
      <c r="CA2434" s="22"/>
      <c r="CB2434" s="22"/>
      <c r="CC2434" s="22"/>
      <c r="CD2434" s="22"/>
      <c r="CE2434" s="22"/>
      <c r="CF2434" s="22"/>
      <c r="CG2434" s="22"/>
      <c r="CH2434" s="22"/>
      <c r="CI2434" s="22"/>
      <c r="CJ2434" s="22"/>
      <c r="CK2434" s="22"/>
      <c r="CL2434" s="22"/>
      <c r="CM2434" s="22"/>
      <c r="CN2434" s="22"/>
      <c r="CO2434" s="22"/>
      <c r="CP2434" s="22"/>
      <c r="CQ2434" s="22"/>
      <c r="CR2434" s="22"/>
      <c r="CS2434" s="22"/>
      <c r="CT2434" s="22"/>
      <c r="CU2434" s="22"/>
      <c r="CV2434" s="22"/>
      <c r="CW2434" s="22"/>
      <c r="CX2434" s="22"/>
      <c r="CY2434" s="22"/>
      <c r="CZ2434" s="22"/>
      <c r="DA2434" s="22"/>
      <c r="DB2434" s="22"/>
      <c r="DC2434" s="22"/>
      <c r="DD2434" s="22"/>
      <c r="DE2434" s="22"/>
      <c r="DF2434" s="22"/>
      <c r="DG2434" s="22"/>
      <c r="DH2434" s="22"/>
      <c r="DI2434" s="22"/>
      <c r="DJ2434" s="22"/>
      <c r="DK2434" s="22"/>
      <c r="DL2434" s="22"/>
    </row>
    <row r="2435" spans="22:116" x14ac:dyDescent="0.25">
      <c r="V2435" s="461"/>
      <c r="W2435" s="5"/>
      <c r="X2435" s="5"/>
      <c r="Y2435" s="5"/>
      <c r="Z2435" s="5"/>
      <c r="AA2435" s="22"/>
      <c r="AB2435" s="22"/>
      <c r="AC2435" s="22"/>
      <c r="AD2435" s="22"/>
      <c r="AE2435" s="22"/>
      <c r="AF2435" s="22"/>
      <c r="AG2435" s="22"/>
      <c r="AH2435" s="22"/>
      <c r="AI2435" s="22"/>
      <c r="AJ2435" s="22"/>
      <c r="AK2435" s="22"/>
      <c r="AL2435" s="22"/>
      <c r="AM2435" s="22"/>
      <c r="AN2435" s="22"/>
      <c r="AO2435" s="22"/>
      <c r="AP2435" s="22"/>
      <c r="AQ2435" s="22"/>
      <c r="AR2435" s="22"/>
      <c r="AS2435" s="22"/>
      <c r="AT2435" s="22"/>
      <c r="AU2435" s="22"/>
      <c r="AV2435" s="22"/>
      <c r="AW2435" s="22"/>
      <c r="AX2435" s="22"/>
      <c r="AY2435" s="22"/>
      <c r="AZ2435" s="22"/>
      <c r="BA2435" s="22"/>
      <c r="BB2435" s="22"/>
      <c r="BC2435" s="22"/>
      <c r="BD2435" s="22"/>
      <c r="BE2435" s="22"/>
      <c r="BF2435" s="22"/>
      <c r="BG2435" s="22"/>
      <c r="BH2435" s="22"/>
      <c r="BI2435" s="22"/>
      <c r="BJ2435" s="22"/>
      <c r="BK2435" s="22"/>
      <c r="BL2435" s="22"/>
      <c r="BM2435" s="22"/>
      <c r="BN2435" s="22"/>
      <c r="BO2435" s="22"/>
      <c r="BP2435" s="22"/>
      <c r="BQ2435" s="22"/>
      <c r="BR2435" s="22"/>
      <c r="BS2435" s="22"/>
      <c r="BT2435" s="22"/>
      <c r="BU2435" s="22"/>
      <c r="BV2435" s="22"/>
      <c r="BW2435" s="22"/>
      <c r="BX2435" s="22"/>
      <c r="BY2435" s="22"/>
      <c r="BZ2435" s="22"/>
      <c r="CA2435" s="22"/>
      <c r="CB2435" s="22"/>
      <c r="CC2435" s="22"/>
      <c r="CD2435" s="22"/>
      <c r="CE2435" s="22"/>
      <c r="CF2435" s="22"/>
      <c r="CG2435" s="22"/>
      <c r="CH2435" s="22"/>
      <c r="CI2435" s="22"/>
      <c r="CJ2435" s="22"/>
      <c r="CK2435" s="22"/>
      <c r="CL2435" s="22"/>
      <c r="CM2435" s="22"/>
      <c r="CN2435" s="22"/>
      <c r="CO2435" s="22"/>
      <c r="CP2435" s="22"/>
      <c r="CQ2435" s="22"/>
      <c r="CR2435" s="22"/>
      <c r="CS2435" s="22"/>
      <c r="CT2435" s="22"/>
      <c r="CU2435" s="22"/>
      <c r="CV2435" s="22"/>
      <c r="CW2435" s="22"/>
      <c r="CX2435" s="22"/>
      <c r="CY2435" s="22"/>
      <c r="CZ2435" s="22"/>
      <c r="DA2435" s="22"/>
      <c r="DB2435" s="22"/>
      <c r="DC2435" s="22"/>
      <c r="DD2435" s="22"/>
      <c r="DE2435" s="22"/>
      <c r="DF2435" s="22"/>
      <c r="DG2435" s="22"/>
      <c r="DH2435" s="22"/>
      <c r="DI2435" s="22"/>
      <c r="DJ2435" s="22"/>
      <c r="DK2435" s="22"/>
      <c r="DL2435" s="22"/>
    </row>
    <row r="2436" spans="22:116" x14ac:dyDescent="0.25">
      <c r="V2436" s="461"/>
      <c r="W2436" s="5"/>
      <c r="X2436" s="5"/>
      <c r="Y2436" s="5"/>
      <c r="Z2436" s="5"/>
      <c r="AA2436" s="22"/>
      <c r="AB2436" s="22"/>
      <c r="AC2436" s="22"/>
      <c r="AD2436" s="22"/>
      <c r="AE2436" s="22"/>
      <c r="AF2436" s="22"/>
      <c r="AG2436" s="22"/>
      <c r="AH2436" s="22"/>
      <c r="AI2436" s="22"/>
      <c r="AJ2436" s="22"/>
      <c r="AK2436" s="22"/>
      <c r="AL2436" s="22"/>
      <c r="AM2436" s="22"/>
      <c r="AN2436" s="22"/>
      <c r="AO2436" s="22"/>
      <c r="AP2436" s="22"/>
      <c r="AQ2436" s="22"/>
      <c r="AR2436" s="22"/>
      <c r="AS2436" s="22"/>
      <c r="AT2436" s="22"/>
      <c r="AU2436" s="22"/>
      <c r="AV2436" s="22"/>
      <c r="AW2436" s="22"/>
      <c r="AX2436" s="22"/>
      <c r="AY2436" s="22"/>
      <c r="AZ2436" s="22"/>
      <c r="BA2436" s="22"/>
      <c r="BB2436" s="22"/>
      <c r="BC2436" s="22"/>
      <c r="BD2436" s="22"/>
      <c r="BE2436" s="22"/>
      <c r="BF2436" s="22"/>
      <c r="BG2436" s="22"/>
      <c r="BH2436" s="22"/>
      <c r="BI2436" s="22"/>
      <c r="BJ2436" s="22"/>
      <c r="BK2436" s="22"/>
      <c r="BL2436" s="22"/>
      <c r="BM2436" s="22"/>
      <c r="BN2436" s="22"/>
      <c r="BO2436" s="22"/>
      <c r="BP2436" s="22"/>
      <c r="BQ2436" s="22"/>
      <c r="BR2436" s="22"/>
      <c r="BS2436" s="22"/>
      <c r="BT2436" s="22"/>
      <c r="BU2436" s="22"/>
      <c r="BV2436" s="22"/>
      <c r="BW2436" s="22"/>
      <c r="BX2436" s="22"/>
      <c r="BY2436" s="22"/>
      <c r="BZ2436" s="22"/>
      <c r="CA2436" s="22"/>
      <c r="CB2436" s="22"/>
      <c r="CC2436" s="22"/>
      <c r="CD2436" s="22"/>
      <c r="CE2436" s="22"/>
      <c r="CF2436" s="22"/>
      <c r="CG2436" s="22"/>
      <c r="CH2436" s="22"/>
      <c r="CI2436" s="22"/>
      <c r="CJ2436" s="22"/>
      <c r="CK2436" s="22"/>
      <c r="CL2436" s="22"/>
      <c r="CM2436" s="22"/>
      <c r="CN2436" s="22"/>
      <c r="CO2436" s="22"/>
      <c r="CP2436" s="22"/>
      <c r="CQ2436" s="22"/>
      <c r="CR2436" s="22"/>
      <c r="CS2436" s="22"/>
      <c r="CT2436" s="22"/>
      <c r="CU2436" s="22"/>
      <c r="CV2436" s="22"/>
      <c r="CW2436" s="22"/>
      <c r="CX2436" s="22"/>
      <c r="CY2436" s="22"/>
      <c r="CZ2436" s="22"/>
      <c r="DA2436" s="22"/>
      <c r="DB2436" s="22"/>
      <c r="DC2436" s="22"/>
      <c r="DD2436" s="22"/>
      <c r="DE2436" s="22"/>
      <c r="DF2436" s="22"/>
      <c r="DG2436" s="22"/>
      <c r="DH2436" s="22"/>
      <c r="DI2436" s="22"/>
      <c r="DJ2436" s="22"/>
      <c r="DK2436" s="22"/>
      <c r="DL2436" s="22"/>
    </row>
    <row r="2437" spans="22:116" x14ac:dyDescent="0.25">
      <c r="V2437" s="461"/>
      <c r="W2437" s="5"/>
      <c r="X2437" s="5"/>
      <c r="Y2437" s="5"/>
      <c r="Z2437" s="5"/>
      <c r="AA2437" s="22"/>
      <c r="AB2437" s="22"/>
      <c r="AC2437" s="22"/>
      <c r="AD2437" s="22"/>
      <c r="AE2437" s="22"/>
      <c r="AF2437" s="22"/>
      <c r="AG2437" s="22"/>
      <c r="AH2437" s="22"/>
      <c r="AI2437" s="22"/>
      <c r="AJ2437" s="22"/>
      <c r="AK2437" s="22"/>
      <c r="AL2437" s="22"/>
      <c r="AM2437" s="22"/>
      <c r="AN2437" s="22"/>
      <c r="AO2437" s="22"/>
      <c r="AP2437" s="22"/>
      <c r="AQ2437" s="22"/>
      <c r="AR2437" s="22"/>
      <c r="AS2437" s="22"/>
      <c r="AT2437" s="22"/>
      <c r="AU2437" s="22"/>
      <c r="AV2437" s="22"/>
      <c r="AW2437" s="22"/>
      <c r="AX2437" s="22"/>
      <c r="AY2437" s="22"/>
      <c r="AZ2437" s="22"/>
      <c r="BA2437" s="22"/>
      <c r="BB2437" s="22"/>
      <c r="BC2437" s="22"/>
      <c r="BD2437" s="22"/>
      <c r="BE2437" s="22"/>
      <c r="BF2437" s="22"/>
      <c r="BG2437" s="22"/>
      <c r="BH2437" s="22"/>
      <c r="BI2437" s="22"/>
      <c r="BJ2437" s="22"/>
      <c r="BK2437" s="22"/>
      <c r="BL2437" s="22"/>
      <c r="BM2437" s="22"/>
      <c r="BN2437" s="22"/>
      <c r="BO2437" s="22"/>
      <c r="BP2437" s="22"/>
      <c r="BQ2437" s="22"/>
      <c r="BR2437" s="22"/>
      <c r="BS2437" s="22"/>
      <c r="BT2437" s="22"/>
      <c r="BU2437" s="22"/>
      <c r="BV2437" s="22"/>
      <c r="BW2437" s="22"/>
      <c r="BX2437" s="22"/>
      <c r="BY2437" s="22"/>
      <c r="BZ2437" s="22"/>
      <c r="CA2437" s="22"/>
      <c r="CB2437" s="22"/>
      <c r="CC2437" s="22"/>
      <c r="CD2437" s="22"/>
      <c r="CE2437" s="22"/>
      <c r="CF2437" s="22"/>
      <c r="CG2437" s="22"/>
      <c r="CH2437" s="22"/>
      <c r="CI2437" s="22"/>
      <c r="CJ2437" s="22"/>
      <c r="CK2437" s="22"/>
      <c r="CL2437" s="22"/>
      <c r="CM2437" s="22"/>
      <c r="CN2437" s="22"/>
      <c r="CO2437" s="22"/>
      <c r="CP2437" s="22"/>
      <c r="CQ2437" s="22"/>
      <c r="CR2437" s="22"/>
      <c r="CS2437" s="22"/>
      <c r="CT2437" s="22"/>
      <c r="CU2437" s="22"/>
      <c r="CV2437" s="22"/>
      <c r="CW2437" s="22"/>
      <c r="CX2437" s="22"/>
      <c r="CY2437" s="22"/>
      <c r="CZ2437" s="22"/>
      <c r="DA2437" s="22"/>
      <c r="DB2437" s="22"/>
      <c r="DC2437" s="22"/>
      <c r="DD2437" s="22"/>
      <c r="DE2437" s="22"/>
      <c r="DF2437" s="22"/>
      <c r="DG2437" s="22"/>
      <c r="DH2437" s="22"/>
      <c r="DI2437" s="22"/>
      <c r="DJ2437" s="22"/>
      <c r="DK2437" s="22"/>
      <c r="DL2437" s="22"/>
    </row>
    <row r="2438" spans="22:116" x14ac:dyDescent="0.25">
      <c r="V2438" s="461"/>
      <c r="W2438" s="5"/>
      <c r="X2438" s="5"/>
      <c r="Y2438" s="5"/>
      <c r="Z2438" s="5"/>
      <c r="AA2438" s="22"/>
      <c r="AB2438" s="22"/>
      <c r="AC2438" s="22"/>
      <c r="AD2438" s="22"/>
      <c r="AE2438" s="22"/>
      <c r="AF2438" s="22"/>
      <c r="AG2438" s="22"/>
      <c r="AH2438" s="22"/>
      <c r="AI2438" s="22"/>
      <c r="AJ2438" s="22"/>
      <c r="AK2438" s="22"/>
      <c r="AL2438" s="22"/>
      <c r="AM2438" s="22"/>
      <c r="AN2438" s="22"/>
      <c r="AO2438" s="22"/>
      <c r="AP2438" s="22"/>
      <c r="AQ2438" s="22"/>
      <c r="AR2438" s="22"/>
      <c r="AS2438" s="22"/>
      <c r="AT2438" s="22"/>
      <c r="AU2438" s="22"/>
      <c r="AV2438" s="22"/>
      <c r="AW2438" s="22"/>
      <c r="AX2438" s="22"/>
      <c r="AY2438" s="22"/>
      <c r="AZ2438" s="22"/>
      <c r="BA2438" s="22"/>
      <c r="BB2438" s="22"/>
      <c r="BC2438" s="22"/>
      <c r="BD2438" s="22"/>
      <c r="BE2438" s="22"/>
      <c r="BF2438" s="22"/>
      <c r="BG2438" s="22"/>
      <c r="BH2438" s="22"/>
      <c r="BI2438" s="22"/>
      <c r="BJ2438" s="22"/>
      <c r="BK2438" s="22"/>
      <c r="BL2438" s="22"/>
      <c r="BM2438" s="22"/>
      <c r="BN2438" s="22"/>
      <c r="BO2438" s="22"/>
      <c r="BP2438" s="22"/>
      <c r="BQ2438" s="22"/>
      <c r="BR2438" s="22"/>
      <c r="BS2438" s="22"/>
      <c r="BT2438" s="22"/>
      <c r="BU2438" s="22"/>
      <c r="BV2438" s="22"/>
      <c r="BW2438" s="22"/>
      <c r="BX2438" s="22"/>
      <c r="BY2438" s="22"/>
      <c r="BZ2438" s="22"/>
      <c r="CA2438" s="22"/>
      <c r="CB2438" s="22"/>
      <c r="CC2438" s="22"/>
      <c r="CD2438" s="22"/>
      <c r="CE2438" s="22"/>
      <c r="CF2438" s="22"/>
      <c r="CG2438" s="22"/>
      <c r="CH2438" s="22"/>
      <c r="CI2438" s="22"/>
      <c r="CJ2438" s="22"/>
      <c r="CK2438" s="22"/>
      <c r="CL2438" s="22"/>
      <c r="CM2438" s="22"/>
      <c r="CN2438" s="22"/>
      <c r="CO2438" s="22"/>
      <c r="CP2438" s="22"/>
      <c r="CQ2438" s="22"/>
      <c r="CR2438" s="22"/>
      <c r="CS2438" s="22"/>
      <c r="CT2438" s="22"/>
      <c r="CU2438" s="22"/>
      <c r="CV2438" s="22"/>
      <c r="CW2438" s="22"/>
      <c r="CX2438" s="22"/>
      <c r="CY2438" s="22"/>
      <c r="CZ2438" s="22"/>
      <c r="DA2438" s="22"/>
      <c r="DB2438" s="22"/>
      <c r="DC2438" s="22"/>
      <c r="DD2438" s="22"/>
      <c r="DE2438" s="22"/>
      <c r="DF2438" s="22"/>
      <c r="DG2438" s="22"/>
      <c r="DH2438" s="22"/>
      <c r="DI2438" s="22"/>
      <c r="DJ2438" s="22"/>
      <c r="DK2438" s="22"/>
      <c r="DL2438" s="22"/>
    </row>
    <row r="2439" spans="22:116" x14ac:dyDescent="0.25">
      <c r="V2439" s="461"/>
      <c r="W2439" s="5"/>
      <c r="X2439" s="5"/>
      <c r="Y2439" s="5"/>
      <c r="Z2439" s="5"/>
      <c r="AA2439" s="22"/>
      <c r="AB2439" s="22"/>
      <c r="AC2439" s="22"/>
      <c r="AD2439" s="22"/>
      <c r="AE2439" s="22"/>
      <c r="AF2439" s="22"/>
      <c r="AG2439" s="22"/>
      <c r="AH2439" s="22"/>
      <c r="AI2439" s="22"/>
      <c r="AJ2439" s="22"/>
      <c r="AK2439" s="22"/>
      <c r="AL2439" s="22"/>
      <c r="AM2439" s="22"/>
      <c r="AN2439" s="22"/>
      <c r="AO2439" s="22"/>
      <c r="AP2439" s="22"/>
      <c r="AQ2439" s="22"/>
      <c r="AR2439" s="22"/>
      <c r="AS2439" s="22"/>
      <c r="AT2439" s="22"/>
      <c r="AU2439" s="22"/>
      <c r="AV2439" s="22"/>
      <c r="AW2439" s="22"/>
      <c r="AX2439" s="22"/>
      <c r="AY2439" s="22"/>
      <c r="AZ2439" s="22"/>
      <c r="BA2439" s="22"/>
      <c r="BB2439" s="22"/>
      <c r="BC2439" s="22"/>
      <c r="BD2439" s="22"/>
      <c r="BE2439" s="22"/>
      <c r="BF2439" s="22"/>
      <c r="BG2439" s="22"/>
      <c r="BH2439" s="22"/>
      <c r="BI2439" s="22"/>
      <c r="BJ2439" s="22"/>
      <c r="BK2439" s="22"/>
      <c r="BL2439" s="22"/>
      <c r="BM2439" s="22"/>
      <c r="BN2439" s="22"/>
      <c r="BO2439" s="22"/>
      <c r="BP2439" s="22"/>
      <c r="BQ2439" s="22"/>
      <c r="BR2439" s="22"/>
      <c r="BS2439" s="22"/>
      <c r="BT2439" s="22"/>
      <c r="BU2439" s="22"/>
      <c r="BV2439" s="22"/>
      <c r="BW2439" s="22"/>
      <c r="BX2439" s="22"/>
      <c r="BY2439" s="22"/>
      <c r="BZ2439" s="22"/>
      <c r="CA2439" s="22"/>
      <c r="CB2439" s="22"/>
      <c r="CC2439" s="22"/>
      <c r="CD2439" s="22"/>
      <c r="CE2439" s="22"/>
      <c r="CF2439" s="22"/>
      <c r="CG2439" s="22"/>
      <c r="CH2439" s="22"/>
      <c r="CI2439" s="22"/>
      <c r="CJ2439" s="22"/>
      <c r="CK2439" s="22"/>
      <c r="CL2439" s="22"/>
      <c r="CM2439" s="22"/>
      <c r="CN2439" s="22"/>
      <c r="CO2439" s="22"/>
      <c r="CP2439" s="22"/>
      <c r="CQ2439" s="22"/>
      <c r="CR2439" s="22"/>
      <c r="CS2439" s="22"/>
      <c r="CT2439" s="22"/>
      <c r="CU2439" s="22"/>
      <c r="CV2439" s="22"/>
      <c r="CW2439" s="22"/>
      <c r="CX2439" s="22"/>
      <c r="CY2439" s="22"/>
      <c r="CZ2439" s="22"/>
      <c r="DA2439" s="22"/>
      <c r="DB2439" s="22"/>
      <c r="DC2439" s="22"/>
      <c r="DD2439" s="22"/>
      <c r="DE2439" s="22"/>
      <c r="DF2439" s="22"/>
      <c r="DG2439" s="22"/>
      <c r="DH2439" s="22"/>
      <c r="DI2439" s="22"/>
      <c r="DJ2439" s="22"/>
      <c r="DK2439" s="22"/>
      <c r="DL2439" s="22"/>
    </row>
    <row r="2440" spans="22:116" x14ac:dyDescent="0.25">
      <c r="V2440" s="461"/>
      <c r="W2440" s="5"/>
      <c r="X2440" s="5"/>
      <c r="Y2440" s="5"/>
      <c r="Z2440" s="5"/>
      <c r="AA2440" s="22"/>
      <c r="AB2440" s="22"/>
      <c r="AC2440" s="22"/>
      <c r="AD2440" s="22"/>
      <c r="AE2440" s="22"/>
      <c r="AF2440" s="22"/>
      <c r="AG2440" s="22"/>
      <c r="AH2440" s="22"/>
      <c r="AI2440" s="22"/>
      <c r="AJ2440" s="22"/>
      <c r="AK2440" s="22"/>
      <c r="AL2440" s="22"/>
      <c r="AM2440" s="22"/>
      <c r="AN2440" s="22"/>
      <c r="AO2440" s="22"/>
      <c r="AP2440" s="22"/>
      <c r="AQ2440" s="22"/>
      <c r="AR2440" s="22"/>
      <c r="AS2440" s="22"/>
      <c r="AT2440" s="22"/>
      <c r="AU2440" s="22"/>
      <c r="AV2440" s="22"/>
      <c r="AW2440" s="22"/>
      <c r="AX2440" s="22"/>
      <c r="AY2440" s="22"/>
      <c r="AZ2440" s="22"/>
      <c r="BA2440" s="22"/>
      <c r="BB2440" s="22"/>
      <c r="BC2440" s="22"/>
      <c r="BD2440" s="22"/>
      <c r="BE2440" s="22"/>
      <c r="BF2440" s="22"/>
      <c r="BG2440" s="22"/>
      <c r="BH2440" s="22"/>
      <c r="BI2440" s="22"/>
      <c r="BJ2440" s="22"/>
      <c r="BK2440" s="22"/>
      <c r="BL2440" s="22"/>
      <c r="BM2440" s="22"/>
      <c r="BN2440" s="22"/>
      <c r="BO2440" s="22"/>
      <c r="BP2440" s="22"/>
      <c r="BQ2440" s="22"/>
      <c r="BR2440" s="22"/>
      <c r="BS2440" s="22"/>
      <c r="BT2440" s="22"/>
      <c r="BU2440" s="22"/>
      <c r="BV2440" s="22"/>
      <c r="BW2440" s="22"/>
      <c r="BX2440" s="22"/>
      <c r="BY2440" s="22"/>
      <c r="BZ2440" s="22"/>
      <c r="CA2440" s="22"/>
      <c r="CB2440" s="22"/>
      <c r="CC2440" s="22"/>
      <c r="CD2440" s="22"/>
      <c r="CE2440" s="22"/>
      <c r="CF2440" s="22"/>
      <c r="CG2440" s="22"/>
      <c r="CH2440" s="22"/>
      <c r="CI2440" s="22"/>
      <c r="CJ2440" s="22"/>
      <c r="CK2440" s="22"/>
      <c r="CL2440" s="22"/>
      <c r="CM2440" s="22"/>
      <c r="CN2440" s="22"/>
      <c r="CO2440" s="22"/>
      <c r="CP2440" s="22"/>
      <c r="CQ2440" s="22"/>
      <c r="CR2440" s="22"/>
      <c r="CS2440" s="22"/>
      <c r="CT2440" s="22"/>
      <c r="CU2440" s="22"/>
      <c r="CV2440" s="22"/>
      <c r="CW2440" s="22"/>
      <c r="CX2440" s="22"/>
      <c r="CY2440" s="22"/>
      <c r="CZ2440" s="22"/>
      <c r="DA2440" s="22"/>
      <c r="DB2440" s="22"/>
      <c r="DC2440" s="22"/>
      <c r="DD2440" s="22"/>
      <c r="DE2440" s="22"/>
      <c r="DF2440" s="22"/>
      <c r="DG2440" s="22"/>
      <c r="DH2440" s="22"/>
      <c r="DI2440" s="22"/>
      <c r="DJ2440" s="22"/>
      <c r="DK2440" s="22"/>
      <c r="DL2440" s="22"/>
    </row>
    <row r="2441" spans="22:116" x14ac:dyDescent="0.25">
      <c r="V2441" s="461"/>
      <c r="W2441" s="5"/>
      <c r="X2441" s="5"/>
      <c r="Y2441" s="5"/>
      <c r="Z2441" s="5"/>
      <c r="AA2441" s="22"/>
      <c r="AB2441" s="22"/>
      <c r="AC2441" s="22"/>
      <c r="AD2441" s="22"/>
      <c r="AE2441" s="22"/>
      <c r="AF2441" s="22"/>
      <c r="AG2441" s="22"/>
      <c r="AH2441" s="22"/>
      <c r="AI2441" s="22"/>
      <c r="AJ2441" s="22"/>
      <c r="AK2441" s="22"/>
      <c r="AL2441" s="22"/>
      <c r="AM2441" s="22"/>
      <c r="AN2441" s="22"/>
      <c r="AO2441" s="22"/>
      <c r="AP2441" s="22"/>
      <c r="AQ2441" s="22"/>
      <c r="AR2441" s="22"/>
      <c r="AS2441" s="22"/>
      <c r="AT2441" s="22"/>
      <c r="AU2441" s="22"/>
      <c r="AV2441" s="22"/>
      <c r="AW2441" s="22"/>
      <c r="AX2441" s="22"/>
      <c r="AY2441" s="22"/>
      <c r="AZ2441" s="22"/>
      <c r="BA2441" s="22"/>
      <c r="BB2441" s="22"/>
      <c r="BC2441" s="22"/>
      <c r="BD2441" s="22"/>
      <c r="BE2441" s="22"/>
      <c r="BF2441" s="22"/>
      <c r="BG2441" s="22"/>
      <c r="BH2441" s="22"/>
      <c r="BI2441" s="22"/>
      <c r="BJ2441" s="22"/>
      <c r="BK2441" s="22"/>
      <c r="BL2441" s="22"/>
      <c r="BM2441" s="22"/>
      <c r="BN2441" s="22"/>
      <c r="BO2441" s="22"/>
      <c r="BP2441" s="22"/>
      <c r="BQ2441" s="22"/>
      <c r="BR2441" s="22"/>
      <c r="BS2441" s="22"/>
      <c r="BT2441" s="22"/>
      <c r="BU2441" s="22"/>
      <c r="BV2441" s="22"/>
      <c r="BW2441" s="22"/>
      <c r="BX2441" s="22"/>
      <c r="BY2441" s="22"/>
      <c r="BZ2441" s="22"/>
      <c r="CA2441" s="22"/>
      <c r="CB2441" s="22"/>
      <c r="CC2441" s="22"/>
      <c r="CD2441" s="22"/>
      <c r="CE2441" s="22"/>
      <c r="CF2441" s="22"/>
      <c r="CG2441" s="22"/>
      <c r="CH2441" s="22"/>
      <c r="CI2441" s="22"/>
      <c r="CJ2441" s="22"/>
      <c r="CK2441" s="22"/>
      <c r="CL2441" s="22"/>
      <c r="CM2441" s="22"/>
      <c r="CN2441" s="22"/>
      <c r="CO2441" s="22"/>
      <c r="CP2441" s="22"/>
      <c r="CQ2441" s="22"/>
      <c r="CR2441" s="22"/>
      <c r="CS2441" s="22"/>
      <c r="CT2441" s="22"/>
      <c r="CU2441" s="22"/>
      <c r="CV2441" s="22"/>
      <c r="CW2441" s="22"/>
      <c r="CX2441" s="22"/>
      <c r="CY2441" s="22"/>
      <c r="CZ2441" s="22"/>
      <c r="DA2441" s="22"/>
      <c r="DB2441" s="22"/>
      <c r="DC2441" s="22"/>
      <c r="DD2441" s="22"/>
      <c r="DE2441" s="22"/>
      <c r="DF2441" s="22"/>
      <c r="DG2441" s="22"/>
      <c r="DH2441" s="22"/>
      <c r="DI2441" s="22"/>
      <c r="DJ2441" s="22"/>
      <c r="DK2441" s="22"/>
      <c r="DL2441" s="22"/>
    </row>
    <row r="2442" spans="22:116" x14ac:dyDescent="0.25">
      <c r="V2442" s="461"/>
      <c r="W2442" s="5"/>
      <c r="X2442" s="5"/>
      <c r="Y2442" s="5"/>
      <c r="Z2442" s="5"/>
      <c r="AA2442" s="22"/>
      <c r="AB2442" s="22"/>
      <c r="AC2442" s="22"/>
      <c r="AD2442" s="22"/>
      <c r="AE2442" s="22"/>
      <c r="AF2442" s="22"/>
      <c r="AG2442" s="22"/>
      <c r="AH2442" s="22"/>
      <c r="AI2442" s="22"/>
      <c r="AJ2442" s="22"/>
      <c r="AK2442" s="22"/>
      <c r="AL2442" s="22"/>
      <c r="AM2442" s="22"/>
      <c r="AN2442" s="22"/>
      <c r="AO2442" s="22"/>
      <c r="AP2442" s="22"/>
      <c r="AQ2442" s="22"/>
      <c r="AR2442" s="22"/>
      <c r="AS2442" s="22"/>
      <c r="AT2442" s="22"/>
      <c r="AU2442" s="22"/>
      <c r="AV2442" s="22"/>
      <c r="AW2442" s="22"/>
      <c r="AX2442" s="22"/>
      <c r="AY2442" s="22"/>
      <c r="AZ2442" s="22"/>
      <c r="BA2442" s="22"/>
      <c r="BB2442" s="22"/>
      <c r="BC2442" s="22"/>
      <c r="BD2442" s="22"/>
      <c r="BE2442" s="22"/>
      <c r="BF2442" s="22"/>
      <c r="BG2442" s="22"/>
      <c r="BH2442" s="22"/>
      <c r="BI2442" s="22"/>
      <c r="BJ2442" s="22"/>
      <c r="BK2442" s="22"/>
      <c r="BL2442" s="22"/>
      <c r="BM2442" s="22"/>
      <c r="BN2442" s="22"/>
      <c r="BO2442" s="22"/>
      <c r="BP2442" s="22"/>
      <c r="BQ2442" s="22"/>
      <c r="BR2442" s="22"/>
      <c r="BS2442" s="22"/>
      <c r="BT2442" s="22"/>
      <c r="BU2442" s="22"/>
      <c r="BV2442" s="22"/>
      <c r="BW2442" s="22"/>
      <c r="BX2442" s="22"/>
      <c r="BY2442" s="22"/>
      <c r="BZ2442" s="22"/>
      <c r="CA2442" s="22"/>
      <c r="CB2442" s="22"/>
      <c r="CC2442" s="22"/>
      <c r="CD2442" s="22"/>
      <c r="CE2442" s="22"/>
      <c r="CF2442" s="22"/>
      <c r="CG2442" s="22"/>
      <c r="CH2442" s="22"/>
      <c r="CI2442" s="22"/>
      <c r="CJ2442" s="22"/>
      <c r="CK2442" s="22"/>
      <c r="CL2442" s="22"/>
      <c r="CM2442" s="22"/>
      <c r="CN2442" s="22"/>
      <c r="CO2442" s="22"/>
      <c r="CP2442" s="22"/>
      <c r="CQ2442" s="22"/>
      <c r="CR2442" s="22"/>
      <c r="CS2442" s="22"/>
      <c r="CT2442" s="22"/>
      <c r="CU2442" s="22"/>
      <c r="CV2442" s="22"/>
      <c r="CW2442" s="22"/>
      <c r="CX2442" s="22"/>
      <c r="CY2442" s="22"/>
      <c r="CZ2442" s="22"/>
      <c r="DA2442" s="22"/>
      <c r="DB2442" s="22"/>
      <c r="DC2442" s="22"/>
      <c r="DD2442" s="22"/>
      <c r="DE2442" s="22"/>
      <c r="DF2442" s="22"/>
      <c r="DG2442" s="22"/>
      <c r="DH2442" s="22"/>
      <c r="DI2442" s="22"/>
      <c r="DJ2442" s="22"/>
      <c r="DK2442" s="22"/>
      <c r="DL2442" s="22"/>
    </row>
  </sheetData>
  <mergeCells count="542">
    <mergeCell ref="R1:T1"/>
    <mergeCell ref="S3:T4"/>
    <mergeCell ref="S5:T5"/>
    <mergeCell ref="C6:S6"/>
    <mergeCell ref="C8:T8"/>
    <mergeCell ref="A9:H9"/>
    <mergeCell ref="I9:U9"/>
    <mergeCell ref="V9:V10"/>
    <mergeCell ref="W9:W10"/>
    <mergeCell ref="X9:X10"/>
    <mergeCell ref="Y9:Y10"/>
    <mergeCell ref="Z9:Z10"/>
    <mergeCell ref="A10:A11"/>
    <mergeCell ref="B10:B11"/>
    <mergeCell ref="C10:C11"/>
    <mergeCell ref="D10:D11"/>
    <mergeCell ref="E10:E11"/>
    <mergeCell ref="C13:C250"/>
    <mergeCell ref="D13:D250"/>
    <mergeCell ref="E13:E238"/>
    <mergeCell ref="F13:F232"/>
    <mergeCell ref="G13:G153"/>
    <mergeCell ref="F10:F11"/>
    <mergeCell ref="G10:G11"/>
    <mergeCell ref="H10:H11"/>
    <mergeCell ref="I10:I11"/>
    <mergeCell ref="G154:G230"/>
    <mergeCell ref="G231:G232"/>
    <mergeCell ref="F233:F238"/>
    <mergeCell ref="E239:E250"/>
    <mergeCell ref="F239:F244"/>
    <mergeCell ref="F245:F250"/>
    <mergeCell ref="R10:U10"/>
    <mergeCell ref="D12:H12"/>
    <mergeCell ref="J12:M12"/>
    <mergeCell ref="N12:Q12"/>
    <mergeCell ref="R12:U12"/>
    <mergeCell ref="J10:M10"/>
    <mergeCell ref="N10:Q10"/>
    <mergeCell ref="F1210:F1222"/>
    <mergeCell ref="G1210:G1215"/>
    <mergeCell ref="G1216:G1218"/>
    <mergeCell ref="F1223:F1228"/>
    <mergeCell ref="A1229:B1229"/>
    <mergeCell ref="A1230:T1230"/>
    <mergeCell ref="C251:C1228"/>
    <mergeCell ref="D251:D1228"/>
    <mergeCell ref="E251:E1209"/>
    <mergeCell ref="F251:F446"/>
    <mergeCell ref="G251:G445"/>
    <mergeCell ref="G446:G617"/>
    <mergeCell ref="F618:F1209"/>
    <mergeCell ref="G618:G1005"/>
    <mergeCell ref="G1006:G1205"/>
    <mergeCell ref="E1210:E1228"/>
    <mergeCell ref="A1231:Q1231"/>
    <mergeCell ref="V1231:V1232"/>
    <mergeCell ref="W1231:W1232"/>
    <mergeCell ref="X1231:X1232"/>
    <mergeCell ref="Y1231:Y1232"/>
    <mergeCell ref="Z1231:Z1232"/>
    <mergeCell ref="A1232:A1233"/>
    <mergeCell ref="B1232:B1233"/>
    <mergeCell ref="C1232:C1233"/>
    <mergeCell ref="D1232:D1233"/>
    <mergeCell ref="N1232:Q1232"/>
    <mergeCell ref="R1232:U1232"/>
    <mergeCell ref="D1234:H1234"/>
    <mergeCell ref="J1234:M1234"/>
    <mergeCell ref="N1234:Q1234"/>
    <mergeCell ref="R1234:U1234"/>
    <mergeCell ref="E1232:E1233"/>
    <mergeCell ref="F1232:F1233"/>
    <mergeCell ref="G1232:G1233"/>
    <mergeCell ref="H1232:H1233"/>
    <mergeCell ref="I1232:I1233"/>
    <mergeCell ref="J1232:M1232"/>
    <mergeCell ref="G1287:G1288"/>
    <mergeCell ref="F1293:F1300"/>
    <mergeCell ref="G1293:G1295"/>
    <mergeCell ref="C1301:C1463"/>
    <mergeCell ref="D1301:D1463"/>
    <mergeCell ref="E1301:E1420"/>
    <mergeCell ref="F1301:F1398"/>
    <mergeCell ref="G1301:G1316"/>
    <mergeCell ref="G1317:G1398"/>
    <mergeCell ref="F1399:F1420"/>
    <mergeCell ref="C1235:C1300"/>
    <mergeCell ref="D1235:D1300"/>
    <mergeCell ref="E1235:E1281"/>
    <mergeCell ref="F1235:F1274"/>
    <mergeCell ref="G1235:G1249"/>
    <mergeCell ref="G1250:G1271"/>
    <mergeCell ref="G1272:G1273"/>
    <mergeCell ref="F1276:F1281"/>
    <mergeCell ref="E1282:E1300"/>
    <mergeCell ref="F1282:F1292"/>
    <mergeCell ref="G1399:G1405"/>
    <mergeCell ref="G1406:G1419"/>
    <mergeCell ref="E1424:E1463"/>
    <mergeCell ref="F1424:F1451"/>
    <mergeCell ref="G1424:G1437"/>
    <mergeCell ref="G1438:G1449"/>
    <mergeCell ref="G1450:G1451"/>
    <mergeCell ref="F1452:F1463"/>
    <mergeCell ref="G1452:G1460"/>
    <mergeCell ref="G1461:G1462"/>
    <mergeCell ref="I1470:I1471"/>
    <mergeCell ref="J1470:M1470"/>
    <mergeCell ref="N1470:Q1470"/>
    <mergeCell ref="R1470:U1470"/>
    <mergeCell ref="D1472:H1472"/>
    <mergeCell ref="J1472:M1472"/>
    <mergeCell ref="N1472:Q1472"/>
    <mergeCell ref="R1472:U1472"/>
    <mergeCell ref="A1467:B1467"/>
    <mergeCell ref="A1469:Q1469"/>
    <mergeCell ref="A1470:A1471"/>
    <mergeCell ref="B1470:B1471"/>
    <mergeCell ref="C1470:C1471"/>
    <mergeCell ref="D1470:D1471"/>
    <mergeCell ref="E1470:E1471"/>
    <mergeCell ref="F1470:F1471"/>
    <mergeCell ref="G1470:G1471"/>
    <mergeCell ref="H1470:H1471"/>
    <mergeCell ref="C1485:C1496"/>
    <mergeCell ref="D1485:D1496"/>
    <mergeCell ref="E1485:E1490"/>
    <mergeCell ref="F1485:F1487"/>
    <mergeCell ref="F1488:F1490"/>
    <mergeCell ref="E1491:E1496"/>
    <mergeCell ref="F1491:F1493"/>
    <mergeCell ref="F1494:F1496"/>
    <mergeCell ref="C1473:C1484"/>
    <mergeCell ref="D1473:D1484"/>
    <mergeCell ref="E1473:E1478"/>
    <mergeCell ref="F1473:F1475"/>
    <mergeCell ref="F1476:F1478"/>
    <mergeCell ref="E1479:E1484"/>
    <mergeCell ref="F1479:F1481"/>
    <mergeCell ref="F1482:F1484"/>
    <mergeCell ref="A1499:Q1499"/>
    <mergeCell ref="V1499:V1500"/>
    <mergeCell ref="W1499:W1500"/>
    <mergeCell ref="X1499:X1500"/>
    <mergeCell ref="Y1499:Y1500"/>
    <mergeCell ref="Z1499:Z1500"/>
    <mergeCell ref="A1500:A1501"/>
    <mergeCell ref="B1500:B1501"/>
    <mergeCell ref="C1500:C1501"/>
    <mergeCell ref="D1500:D1501"/>
    <mergeCell ref="N1500:Q1500"/>
    <mergeCell ref="R1500:U1500"/>
    <mergeCell ref="D1502:H1502"/>
    <mergeCell ref="J1502:M1502"/>
    <mergeCell ref="N1502:Q1502"/>
    <mergeCell ref="R1502:U1502"/>
    <mergeCell ref="E1500:E1501"/>
    <mergeCell ref="F1500:F1501"/>
    <mergeCell ref="G1500:G1501"/>
    <mergeCell ref="H1500:H1501"/>
    <mergeCell ref="I1500:I1501"/>
    <mergeCell ref="J1500:M1500"/>
    <mergeCell ref="G1510:G1511"/>
    <mergeCell ref="F1513:F1515"/>
    <mergeCell ref="C1516:C1527"/>
    <mergeCell ref="D1516:D1527"/>
    <mergeCell ref="E1516:E1521"/>
    <mergeCell ref="F1516:F1518"/>
    <mergeCell ref="F1519:F1521"/>
    <mergeCell ref="E1522:E1527"/>
    <mergeCell ref="F1522:F1524"/>
    <mergeCell ref="F1525:F1527"/>
    <mergeCell ref="C1503:C1515"/>
    <mergeCell ref="D1503:D1515"/>
    <mergeCell ref="E1503:E1508"/>
    <mergeCell ref="F1503:F1505"/>
    <mergeCell ref="F1506:F1508"/>
    <mergeCell ref="E1509:E1515"/>
    <mergeCell ref="F1509:F1512"/>
    <mergeCell ref="A1528:B1528"/>
    <mergeCell ref="I1529:U1529"/>
    <mergeCell ref="A1530:H1530"/>
    <mergeCell ref="V1530:V1531"/>
    <mergeCell ref="W1530:W1531"/>
    <mergeCell ref="X1530:X1531"/>
    <mergeCell ref="J1531:M1531"/>
    <mergeCell ref="N1531:Q1531"/>
    <mergeCell ref="R1531:U1531"/>
    <mergeCell ref="Y1530:Y1531"/>
    <mergeCell ref="Z1530:Z1531"/>
    <mergeCell ref="A1531:A1532"/>
    <mergeCell ref="B1531:B1532"/>
    <mergeCell ref="C1531:C1532"/>
    <mergeCell ref="D1531:D1532"/>
    <mergeCell ref="E1531:E1532"/>
    <mergeCell ref="F1531:F1532"/>
    <mergeCell ref="G1531:G1532"/>
    <mergeCell ref="I1531:I1532"/>
    <mergeCell ref="J1533:M1533"/>
    <mergeCell ref="N1533:Q1533"/>
    <mergeCell ref="R1533:U1533"/>
    <mergeCell ref="C1534:C1611"/>
    <mergeCell ref="D1534:D1557"/>
    <mergeCell ref="E1534:E1545"/>
    <mergeCell ref="F1534:F1539"/>
    <mergeCell ref="F1540:F1545"/>
    <mergeCell ref="E1546:E1557"/>
    <mergeCell ref="F1546:F1551"/>
    <mergeCell ref="F1552:F1557"/>
    <mergeCell ref="D1558:D1575"/>
    <mergeCell ref="E1558:E1563"/>
    <mergeCell ref="F1558:F1563"/>
    <mergeCell ref="E1564:E1575"/>
    <mergeCell ref="F1564:F1569"/>
    <mergeCell ref="F1570:F1575"/>
    <mergeCell ref="D1533:H1533"/>
    <mergeCell ref="D1594:D1611"/>
    <mergeCell ref="E1594:E1599"/>
    <mergeCell ref="F1594:F1599"/>
    <mergeCell ref="E1600:E1611"/>
    <mergeCell ref="F1600:F1605"/>
    <mergeCell ref="F1606:F1611"/>
    <mergeCell ref="D1576:D1581"/>
    <mergeCell ref="E1576:E1581"/>
    <mergeCell ref="F1576:F1581"/>
    <mergeCell ref="D1582:D1593"/>
    <mergeCell ref="E1582:E1587"/>
    <mergeCell ref="F1582:F1587"/>
    <mergeCell ref="E1588:E1593"/>
    <mergeCell ref="F1588:F1593"/>
    <mergeCell ref="G1626:G1627"/>
    <mergeCell ref="F1628:F1630"/>
    <mergeCell ref="A1631:B1631"/>
    <mergeCell ref="A1633:U1633"/>
    <mergeCell ref="V1633:V1634"/>
    <mergeCell ref="W1633:W1634"/>
    <mergeCell ref="I1634:I1635"/>
    <mergeCell ref="J1634:M1634"/>
    <mergeCell ref="N1634:Q1634"/>
    <mergeCell ref="R1634:U1634"/>
    <mergeCell ref="C1612:C1630"/>
    <mergeCell ref="D1612:D1630"/>
    <mergeCell ref="E1612:E1623"/>
    <mergeCell ref="F1612:F1617"/>
    <mergeCell ref="F1618:F1623"/>
    <mergeCell ref="E1624:E1630"/>
    <mergeCell ref="F1624:F1627"/>
    <mergeCell ref="X1633:X1634"/>
    <mergeCell ref="Y1633:Y1634"/>
    <mergeCell ref="Z1633:Z1634"/>
    <mergeCell ref="A1634:A1635"/>
    <mergeCell ref="B1634:B1635"/>
    <mergeCell ref="C1634:C1635"/>
    <mergeCell ref="D1634:D1635"/>
    <mergeCell ref="E1634:E1635"/>
    <mergeCell ref="F1634:F1635"/>
    <mergeCell ref="G1634:G1635"/>
    <mergeCell ref="J1636:M1636"/>
    <mergeCell ref="N1636:Q1636"/>
    <mergeCell ref="R1636:U1636"/>
    <mergeCell ref="C1637:C1729"/>
    <mergeCell ref="D1637:D1671"/>
    <mergeCell ref="E1637:E1651"/>
    <mergeCell ref="F1637:F1645"/>
    <mergeCell ref="G1637:G1638"/>
    <mergeCell ref="G1640:G1641"/>
    <mergeCell ref="G1642:G1643"/>
    <mergeCell ref="F1646:F1651"/>
    <mergeCell ref="E1652:E1671"/>
    <mergeCell ref="F1652:F1664"/>
    <mergeCell ref="G1653:G1658"/>
    <mergeCell ref="G1659:G1661"/>
    <mergeCell ref="F1665:F1671"/>
    <mergeCell ref="G1667:G1668"/>
    <mergeCell ref="D1636:H1636"/>
    <mergeCell ref="D1690:D1695"/>
    <mergeCell ref="E1690:E1695"/>
    <mergeCell ref="F1690:F1695"/>
    <mergeCell ref="D1696:D1707"/>
    <mergeCell ref="E1696:E1701"/>
    <mergeCell ref="F1696:F1701"/>
    <mergeCell ref="E1702:E1707"/>
    <mergeCell ref="F1702:F1707"/>
    <mergeCell ref="D1672:D1689"/>
    <mergeCell ref="E1672:E1677"/>
    <mergeCell ref="F1672:F1677"/>
    <mergeCell ref="E1678:E1689"/>
    <mergeCell ref="F1678:F1683"/>
    <mergeCell ref="F1684:F1689"/>
    <mergeCell ref="D1708:D1729"/>
    <mergeCell ref="E1708:E1715"/>
    <mergeCell ref="F1708:F1715"/>
    <mergeCell ref="G1708:G1709"/>
    <mergeCell ref="G1710:G1711"/>
    <mergeCell ref="E1716:E1729"/>
    <mergeCell ref="F1716:F1723"/>
    <mergeCell ref="G1717:G1719"/>
    <mergeCell ref="F1724:F1729"/>
    <mergeCell ref="F1755:F1760"/>
    <mergeCell ref="G1755:G1758"/>
    <mergeCell ref="G1759:G1760"/>
    <mergeCell ref="F1761:F1764"/>
    <mergeCell ref="G1763:G1764"/>
    <mergeCell ref="A1765:B1765"/>
    <mergeCell ref="C1730:C1763"/>
    <mergeCell ref="D1730:D1763"/>
    <mergeCell ref="E1730:E1754"/>
    <mergeCell ref="F1730:F1744"/>
    <mergeCell ref="G1736:G1738"/>
    <mergeCell ref="G1739:G1741"/>
    <mergeCell ref="G1742:G1744"/>
    <mergeCell ref="F1745:F1754"/>
    <mergeCell ref="G1753:G1754"/>
    <mergeCell ref="E1755:E1764"/>
    <mergeCell ref="A1768:U1768"/>
    <mergeCell ref="A1769:A1770"/>
    <mergeCell ref="C1769:C1770"/>
    <mergeCell ref="D1769:D1770"/>
    <mergeCell ref="E1769:E1770"/>
    <mergeCell ref="F1769:F1770"/>
    <mergeCell ref="G1769:G1770"/>
    <mergeCell ref="I1769:I1770"/>
    <mergeCell ref="J1769:M1769"/>
    <mergeCell ref="N1769:Q1769"/>
    <mergeCell ref="R1769:U1769"/>
    <mergeCell ref="D1771:H1771"/>
    <mergeCell ref="J1771:M1771"/>
    <mergeCell ref="N1771:Q1771"/>
    <mergeCell ref="R1771:U1771"/>
    <mergeCell ref="C1772:C1849"/>
    <mergeCell ref="D1772:D1795"/>
    <mergeCell ref="E1772:E1783"/>
    <mergeCell ref="F1772:F1777"/>
    <mergeCell ref="F1778:F1783"/>
    <mergeCell ref="D1814:D1819"/>
    <mergeCell ref="E1814:E1819"/>
    <mergeCell ref="F1814:F1819"/>
    <mergeCell ref="D1820:D1831"/>
    <mergeCell ref="E1820:E1825"/>
    <mergeCell ref="F1820:F1825"/>
    <mergeCell ref="E1826:E1831"/>
    <mergeCell ref="F1826:F1831"/>
    <mergeCell ref="E1784:E1795"/>
    <mergeCell ref="F1784:F1789"/>
    <mergeCell ref="F1790:F1795"/>
    <mergeCell ref="D1796:D1813"/>
    <mergeCell ref="E1796:E1801"/>
    <mergeCell ref="F1796:F1801"/>
    <mergeCell ref="E1802:E1813"/>
    <mergeCell ref="F1802:F1807"/>
    <mergeCell ref="F1808:F1813"/>
    <mergeCell ref="C1850:C1873"/>
    <mergeCell ref="D1850:D1873"/>
    <mergeCell ref="E1850:E1861"/>
    <mergeCell ref="F1850:F1855"/>
    <mergeCell ref="F1856:F1861"/>
    <mergeCell ref="E1862:E1873"/>
    <mergeCell ref="F1862:F1867"/>
    <mergeCell ref="F1868:F1873"/>
    <mergeCell ref="D1832:D1849"/>
    <mergeCell ref="E1832:E1837"/>
    <mergeCell ref="F1832:F1837"/>
    <mergeCell ref="E1838:E1849"/>
    <mergeCell ref="F1838:F1843"/>
    <mergeCell ref="F1844:F1849"/>
    <mergeCell ref="A1876:U1876"/>
    <mergeCell ref="A1877:A1878"/>
    <mergeCell ref="C1877:C1878"/>
    <mergeCell ref="D1877:D1878"/>
    <mergeCell ref="E1877:E1878"/>
    <mergeCell ref="F1877:F1878"/>
    <mergeCell ref="G1877:G1878"/>
    <mergeCell ref="I1877:I1878"/>
    <mergeCell ref="J1877:M1877"/>
    <mergeCell ref="N1877:Q1877"/>
    <mergeCell ref="R1877:U1877"/>
    <mergeCell ref="D1879:H1879"/>
    <mergeCell ref="J1879:M1879"/>
    <mergeCell ref="N1879:Q1879"/>
    <mergeCell ref="R1879:U1879"/>
    <mergeCell ref="C1880:C1957"/>
    <mergeCell ref="D1880:D1903"/>
    <mergeCell ref="E1880:E1891"/>
    <mergeCell ref="F1880:F1885"/>
    <mergeCell ref="F1886:F1891"/>
    <mergeCell ref="D1922:D1927"/>
    <mergeCell ref="E1922:E1927"/>
    <mergeCell ref="F1922:F1927"/>
    <mergeCell ref="D1928:D1939"/>
    <mergeCell ref="E1928:E1933"/>
    <mergeCell ref="F1928:F1933"/>
    <mergeCell ref="E1934:E1939"/>
    <mergeCell ref="F1934:F1939"/>
    <mergeCell ref="E1892:E1903"/>
    <mergeCell ref="F1892:F1897"/>
    <mergeCell ref="F1898:F1903"/>
    <mergeCell ref="D1904:D1921"/>
    <mergeCell ref="E1904:E1909"/>
    <mergeCell ref="F1904:F1909"/>
    <mergeCell ref="E1910:E1921"/>
    <mergeCell ref="F1910:F1915"/>
    <mergeCell ref="F1916:F1921"/>
    <mergeCell ref="C1958:C1981"/>
    <mergeCell ref="D1958:D1981"/>
    <mergeCell ref="E1958:E1969"/>
    <mergeCell ref="F1958:F1963"/>
    <mergeCell ref="F1964:F1969"/>
    <mergeCell ref="E1970:E1981"/>
    <mergeCell ref="F1970:F1975"/>
    <mergeCell ref="F1976:F1981"/>
    <mergeCell ref="D1940:D1957"/>
    <mergeCell ref="E1940:E1945"/>
    <mergeCell ref="F1940:F1945"/>
    <mergeCell ref="E1946:E1957"/>
    <mergeCell ref="F1946:F1951"/>
    <mergeCell ref="F1952:F1957"/>
    <mergeCell ref="A1984:U1984"/>
    <mergeCell ref="V1984:V1985"/>
    <mergeCell ref="W1984:W1985"/>
    <mergeCell ref="X1984:X1985"/>
    <mergeCell ref="Y1984:Y1985"/>
    <mergeCell ref="Z1984:Z1985"/>
    <mergeCell ref="A1985:A1986"/>
    <mergeCell ref="C1985:E1986"/>
    <mergeCell ref="F1985:F1986"/>
    <mergeCell ref="G1985:H1986"/>
    <mergeCell ref="I1985:I1986"/>
    <mergeCell ref="J1985:M1985"/>
    <mergeCell ref="N1985:Q1985"/>
    <mergeCell ref="R1985:U1985"/>
    <mergeCell ref="C1987:E1987"/>
    <mergeCell ref="F1987:H1987"/>
    <mergeCell ref="J1987:M1987"/>
    <mergeCell ref="N1987:Q1987"/>
    <mergeCell ref="R1987:U1987"/>
    <mergeCell ref="F2023:F2027"/>
    <mergeCell ref="P2023:R2023"/>
    <mergeCell ref="A2028:B2028"/>
    <mergeCell ref="A2030:U2030"/>
    <mergeCell ref="C1988:E2004"/>
    <mergeCell ref="F1988:F1992"/>
    <mergeCell ref="F1993:F1999"/>
    <mergeCell ref="G1996:G1998"/>
    <mergeCell ref="F2000:F2004"/>
    <mergeCell ref="C2005:E2027"/>
    <mergeCell ref="F2005:F2014"/>
    <mergeCell ref="G2008:G2013"/>
    <mergeCell ref="F2015:F2022"/>
    <mergeCell ref="G2018:G2021"/>
    <mergeCell ref="X2030:X2031"/>
    <mergeCell ref="Y2030:Y2031"/>
    <mergeCell ref="Z2030:Z2031"/>
    <mergeCell ref="A2031:A2032"/>
    <mergeCell ref="C2031:E2032"/>
    <mergeCell ref="F2031:F2032"/>
    <mergeCell ref="G2031:H2032"/>
    <mergeCell ref="I2031:I2032"/>
    <mergeCell ref="J2031:M2031"/>
    <mergeCell ref="N2031:Q2031"/>
    <mergeCell ref="V2030:V2031"/>
    <mergeCell ref="W2030:W2031"/>
    <mergeCell ref="R2031:U2031"/>
    <mergeCell ref="C2033:E2033"/>
    <mergeCell ref="F2033:H2033"/>
    <mergeCell ref="J2033:M2033"/>
    <mergeCell ref="N2033:Q2033"/>
    <mergeCell ref="R2033:U2033"/>
    <mergeCell ref="C2034:E2144"/>
    <mergeCell ref="F2034:F2144"/>
    <mergeCell ref="G2034:G2047"/>
    <mergeCell ref="G2048:G2092"/>
    <mergeCell ref="G2093:G2122"/>
    <mergeCell ref="C2210:E2215"/>
    <mergeCell ref="F2210:F2215"/>
    <mergeCell ref="A2216:B2216"/>
    <mergeCell ref="A2218:U2218"/>
    <mergeCell ref="V2218:V2219"/>
    <mergeCell ref="W2218:W2219"/>
    <mergeCell ref="R2219:U2219"/>
    <mergeCell ref="G2123:G2140"/>
    <mergeCell ref="G2141:G2143"/>
    <mergeCell ref="C2145:E2209"/>
    <mergeCell ref="F2145:F2209"/>
    <mergeCell ref="G2145:G2146"/>
    <mergeCell ref="G2147:G2166"/>
    <mergeCell ref="G2167:G2188"/>
    <mergeCell ref="G2190:G2205"/>
    <mergeCell ref="G2206:G2207"/>
    <mergeCell ref="G2208:G2209"/>
    <mergeCell ref="X2218:X2219"/>
    <mergeCell ref="Y2218:Y2219"/>
    <mergeCell ref="Z2218:Z2219"/>
    <mergeCell ref="A2219:A2220"/>
    <mergeCell ref="C2219:E2220"/>
    <mergeCell ref="F2219:F2220"/>
    <mergeCell ref="G2219:H2220"/>
    <mergeCell ref="I2219:I2220"/>
    <mergeCell ref="J2219:M2219"/>
    <mergeCell ref="N2219:Q2219"/>
    <mergeCell ref="C2232:E2238"/>
    <mergeCell ref="F2232:F2238"/>
    <mergeCell ref="G2236:G2237"/>
    <mergeCell ref="A2239:B2239"/>
    <mergeCell ref="A2241:U2241"/>
    <mergeCell ref="V2241:V2242"/>
    <mergeCell ref="R2242:U2242"/>
    <mergeCell ref="C2221:E2221"/>
    <mergeCell ref="F2221:H2221"/>
    <mergeCell ref="J2221:M2221"/>
    <mergeCell ref="N2221:Q2221"/>
    <mergeCell ref="R2221:U2221"/>
    <mergeCell ref="C2222:E2231"/>
    <mergeCell ref="F2222:F2231"/>
    <mergeCell ref="G2223:G2225"/>
    <mergeCell ref="G2226:G2227"/>
    <mergeCell ref="G2228:G2229"/>
    <mergeCell ref="W2241:W2242"/>
    <mergeCell ref="X2241:X2242"/>
    <mergeCell ref="Y2241:Y2242"/>
    <mergeCell ref="Z2241:Z2242"/>
    <mergeCell ref="A2242:A2243"/>
    <mergeCell ref="C2242:E2243"/>
    <mergeCell ref="F2242:H2243"/>
    <mergeCell ref="I2242:I2243"/>
    <mergeCell ref="J2242:M2242"/>
    <mergeCell ref="N2242:Q2242"/>
    <mergeCell ref="C2265:F2265"/>
    <mergeCell ref="C2247:E2250"/>
    <mergeCell ref="F2247:G2247"/>
    <mergeCell ref="A2248:B2248"/>
    <mergeCell ref="F2248:G2250"/>
    <mergeCell ref="H2249:H2250"/>
    <mergeCell ref="C2261:AI2261"/>
    <mergeCell ref="C2244:E2244"/>
    <mergeCell ref="F2244:H2244"/>
    <mergeCell ref="J2244:M2244"/>
    <mergeCell ref="N2244:Q2244"/>
    <mergeCell ref="R2244:U2244"/>
    <mergeCell ref="C2245:E2246"/>
    <mergeCell ref="F2245:G2245"/>
    <mergeCell ref="F2246:G2246"/>
  </mergeCells>
  <conditionalFormatting sqref="I2189">
    <cfRule type="duplicateValues" dxfId="1" priority="2"/>
  </conditionalFormatting>
  <conditionalFormatting sqref="I1232:I1468 I1:I1230 A1231 I1470:I1498 I1500:I1048576">
    <cfRule type="duplicateValues" dxfId="0" priority="1"/>
  </conditionalFormatting>
  <pageMargins left="0.70866141732283472" right="0.70866141732283472" top="0.74803149606299213" bottom="0.74803149606299213" header="0.31496062992125984" footer="0.31496062992125984"/>
  <pageSetup paperSize="9" scale="20" fitToHeight="3" orientation="portrait" horizontalDpi="180" verticalDpi="180" r:id="rId1"/>
  <rowBreaks count="1" manualBreakCount="1">
    <brk id="1767"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Приложение 1</vt:lpstr>
      <vt:lpstr>Приложение 2</vt:lpstr>
      <vt:lpstr>Приложение 3</vt:lpstr>
      <vt:lpstr>Приложение 5</vt:lpstr>
      <vt:lpstr>Лист1</vt:lpstr>
      <vt:lpstr>Приложение 4 (2)</vt:lpstr>
      <vt:lpstr>Приложение 7 (2)</vt:lpstr>
      <vt:lpstr>Лист1!Извлечь</vt:lpstr>
      <vt:lpstr>'Приложение 1'!Критерии</vt:lpstr>
      <vt:lpstr>'Приложение 4 (2)'!Критерии</vt:lpstr>
      <vt:lpstr>'Приложение 5'!Критерии</vt:lpstr>
      <vt:lpstr>'Приложение 7 (2)'!Критерии</vt:lpstr>
      <vt:lpstr>'Приложение 1'!Область_печати</vt:lpstr>
      <vt:lpstr>'Приложение 2'!Область_печати</vt:lpstr>
      <vt:lpstr>'Приложение 3'!Область_печати</vt:lpstr>
      <vt:lpstr>'Приложение 4 (2)'!Область_печати</vt:lpstr>
      <vt:lpstr>'Приложение 5'!Область_печати</vt:lpstr>
      <vt:lpstr>'Приложение 7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2018-10-18T13:50:35Z</dcterms:modified>
</cp:coreProperties>
</file>